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udy\Academic\Research\Master Degree\Master Work\Plan A [standby]\ANN Codes\[THAT'S IT]_Trying with FFNN\Final Dataset &amp; Apply on SOHO_HCMEs\NN_CME_transitTime\FINAL_EXP_WORK\FINAL_TRY\"/>
    </mc:Choice>
  </mc:AlternateContent>
  <bookViews>
    <workbookView xWindow="-120" yWindow="-120" windowWidth="20736" windowHeight="11160" activeTab="2"/>
  </bookViews>
  <sheets>
    <sheet name="Halo" sheetId="2" r:id="rId1"/>
    <sheet name="Halo_4ENLIL_CCSM" sheetId="5" r:id="rId2"/>
    <sheet name="RAW (2)" sheetId="4" r:id="rId3"/>
    <sheet name="RAW" sheetId="1" r:id="rId4"/>
  </sheets>
  <definedNames>
    <definedName name="_xlnm._FilterDatabase" localSheetId="0" hidden="1">Halo!$C$1:$C$289</definedName>
    <definedName name="_xlnm._FilterDatabase" localSheetId="1" hidden="1">Halo_4ENLIL_CCSM!$I$1:$I$289</definedName>
    <definedName name="_xlnm._FilterDatabase" localSheetId="3" hidden="1">RAW!$H$1:$H$271</definedName>
    <definedName name="_xlnm._FilterDatabase" localSheetId="2" hidden="1">'RAW (2)'!$J$1:$J$136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2" i="4"/>
  <c r="C132" i="2" l="1"/>
  <c r="C130" i="2"/>
  <c r="C127" i="2"/>
  <c r="C117" i="2"/>
  <c r="C113" i="2"/>
  <c r="C106" i="2"/>
  <c r="C105" i="2"/>
  <c r="C100" i="2"/>
  <c r="C95" i="2"/>
  <c r="C91" i="2"/>
  <c r="C84" i="2"/>
  <c r="C76" i="2"/>
  <c r="C75" i="2"/>
  <c r="C69" i="2"/>
  <c r="C60" i="2"/>
  <c r="C59" i="2"/>
  <c r="C58" i="2"/>
  <c r="C55" i="2"/>
  <c r="C53" i="2"/>
  <c r="C47" i="2"/>
  <c r="C43" i="2"/>
  <c r="C42" i="2"/>
  <c r="C37" i="2"/>
  <c r="C22" i="2"/>
  <c r="C19" i="2"/>
  <c r="C14" i="2"/>
  <c r="C5" i="2"/>
  <c r="C4" i="2"/>
  <c r="H132" i="4"/>
  <c r="H130" i="4"/>
  <c r="H127" i="4"/>
  <c r="H117" i="4"/>
  <c r="H113" i="4"/>
  <c r="H106" i="4"/>
  <c r="H105" i="4"/>
  <c r="H100" i="4"/>
  <c r="H95" i="4"/>
  <c r="H91" i="4"/>
  <c r="H84" i="4"/>
  <c r="H76" i="4"/>
  <c r="H75" i="4"/>
  <c r="H69" i="4"/>
  <c r="H60" i="4"/>
  <c r="H59" i="4"/>
  <c r="H58" i="4"/>
  <c r="H55" i="4"/>
  <c r="H53" i="4"/>
  <c r="H47" i="4"/>
  <c r="H43" i="4"/>
  <c r="H42" i="4"/>
  <c r="H37" i="4"/>
  <c r="H22" i="4"/>
  <c r="H19" i="4"/>
  <c r="H14" i="4"/>
  <c r="H5" i="4"/>
  <c r="H4" i="4"/>
  <c r="O32" i="1"/>
  <c r="O64" i="1"/>
  <c r="O96" i="1"/>
  <c r="O128" i="1"/>
  <c r="O160" i="1"/>
  <c r="O192" i="1"/>
  <c r="O224" i="1"/>
  <c r="O256" i="1"/>
  <c r="E234" i="1"/>
  <c r="H234" i="1"/>
  <c r="K234" i="1" s="1"/>
  <c r="I234" i="1"/>
  <c r="N234" i="1" s="1"/>
  <c r="E117" i="1"/>
  <c r="H117" i="1"/>
  <c r="I117" i="1"/>
  <c r="N117" i="1" s="1"/>
  <c r="I3" i="1"/>
  <c r="O3" i="1" s="1"/>
  <c r="I4" i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N12" i="1" s="1"/>
  <c r="I13" i="1"/>
  <c r="N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N28" i="1" s="1"/>
  <c r="I29" i="1"/>
  <c r="N29" i="1" s="1"/>
  <c r="I30" i="1"/>
  <c r="O30" i="1" s="1"/>
  <c r="I31" i="1"/>
  <c r="O31" i="1" s="1"/>
  <c r="I32" i="1"/>
  <c r="I33" i="1"/>
  <c r="O33" i="1" s="1"/>
  <c r="I34" i="1"/>
  <c r="O34" i="1" s="1"/>
  <c r="I35" i="1"/>
  <c r="O35" i="1" s="1"/>
  <c r="I36" i="1"/>
  <c r="O36" i="1" s="1"/>
  <c r="I37" i="1"/>
  <c r="O37" i="1" s="1"/>
  <c r="I38" i="1"/>
  <c r="O38" i="1" s="1"/>
  <c r="I39" i="1"/>
  <c r="O39" i="1" s="1"/>
  <c r="I40" i="1"/>
  <c r="O40" i="1" s="1"/>
  <c r="I41" i="1"/>
  <c r="O41" i="1" s="1"/>
  <c r="I42" i="1"/>
  <c r="O42" i="1" s="1"/>
  <c r="I43" i="1"/>
  <c r="N43" i="1" s="1"/>
  <c r="I44" i="1"/>
  <c r="N44" i="1" s="1"/>
  <c r="I45" i="1"/>
  <c r="O45" i="1" s="1"/>
  <c r="I46" i="1"/>
  <c r="O46" i="1" s="1"/>
  <c r="I47" i="1"/>
  <c r="O47" i="1" s="1"/>
  <c r="I48" i="1"/>
  <c r="O48" i="1" s="1"/>
  <c r="I49" i="1"/>
  <c r="O49" i="1" s="1"/>
  <c r="I50" i="1"/>
  <c r="O50" i="1" s="1"/>
  <c r="I51" i="1"/>
  <c r="O51" i="1" s="1"/>
  <c r="I52" i="1"/>
  <c r="O52" i="1" s="1"/>
  <c r="I53" i="1"/>
  <c r="N53" i="1" s="1"/>
  <c r="I54" i="1"/>
  <c r="N54" i="1" s="1"/>
  <c r="I55" i="1"/>
  <c r="O55" i="1" s="1"/>
  <c r="I56" i="1"/>
  <c r="O56" i="1" s="1"/>
  <c r="I57" i="1"/>
  <c r="O57" i="1" s="1"/>
  <c r="I58" i="1"/>
  <c r="O58" i="1" s="1"/>
  <c r="I59" i="1"/>
  <c r="O59" i="1" s="1"/>
  <c r="I60" i="1"/>
  <c r="O60" i="1" s="1"/>
  <c r="I61" i="1"/>
  <c r="O61" i="1" s="1"/>
  <c r="I62" i="1"/>
  <c r="O62" i="1" s="1"/>
  <c r="I63" i="1"/>
  <c r="N63" i="1" s="1"/>
  <c r="I64" i="1"/>
  <c r="I65" i="1"/>
  <c r="O65" i="1" s="1"/>
  <c r="I66" i="1"/>
  <c r="O66" i="1" s="1"/>
  <c r="I67" i="1"/>
  <c r="O67" i="1" s="1"/>
  <c r="I68" i="1"/>
  <c r="O68" i="1" s="1"/>
  <c r="I69" i="1"/>
  <c r="O69" i="1" s="1"/>
  <c r="I70" i="1"/>
  <c r="O70" i="1" s="1"/>
  <c r="I71" i="1"/>
  <c r="O71" i="1" s="1"/>
  <c r="I72" i="1"/>
  <c r="O72" i="1" s="1"/>
  <c r="I73" i="1"/>
  <c r="O73" i="1" s="1"/>
  <c r="I74" i="1"/>
  <c r="O74" i="1" s="1"/>
  <c r="I75" i="1"/>
  <c r="N75" i="1" s="1"/>
  <c r="I76" i="1"/>
  <c r="N76" i="1" s="1"/>
  <c r="I77" i="1"/>
  <c r="O77" i="1" s="1"/>
  <c r="I78" i="1"/>
  <c r="O78" i="1" s="1"/>
  <c r="I79" i="1"/>
  <c r="O79" i="1" s="1"/>
  <c r="I80" i="1"/>
  <c r="O80" i="1" s="1"/>
  <c r="I81" i="1"/>
  <c r="O81" i="1" s="1"/>
  <c r="I82" i="1"/>
  <c r="O82" i="1" s="1"/>
  <c r="I83" i="1"/>
  <c r="O83" i="1" s="1"/>
  <c r="I84" i="1"/>
  <c r="O84" i="1" s="1"/>
  <c r="I85" i="1"/>
  <c r="N85" i="1" s="1"/>
  <c r="I86" i="1"/>
  <c r="N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N95" i="1" s="1"/>
  <c r="I96" i="1"/>
  <c r="I97" i="1"/>
  <c r="N97" i="1" s="1"/>
  <c r="I98" i="1"/>
  <c r="O98" i="1" s="1"/>
  <c r="I99" i="1"/>
  <c r="O99" i="1" s="1"/>
  <c r="I100" i="1"/>
  <c r="O100" i="1" s="1"/>
  <c r="I101" i="1"/>
  <c r="O101" i="1" s="1"/>
  <c r="I102" i="1"/>
  <c r="O102" i="1" s="1"/>
  <c r="I103" i="1"/>
  <c r="O103" i="1" s="1"/>
  <c r="I104" i="1"/>
  <c r="O104" i="1" s="1"/>
  <c r="I105" i="1"/>
  <c r="O105" i="1" s="1"/>
  <c r="I106" i="1"/>
  <c r="O106" i="1" s="1"/>
  <c r="I107" i="1"/>
  <c r="N107" i="1" s="1"/>
  <c r="I108" i="1"/>
  <c r="N108" i="1" s="1"/>
  <c r="I109" i="1"/>
  <c r="O109" i="1" s="1"/>
  <c r="I110" i="1"/>
  <c r="O110" i="1" s="1"/>
  <c r="I111" i="1"/>
  <c r="O111" i="1" s="1"/>
  <c r="I112" i="1"/>
  <c r="O112" i="1" s="1"/>
  <c r="I113" i="1"/>
  <c r="O113" i="1" s="1"/>
  <c r="I114" i="1"/>
  <c r="O114" i="1" s="1"/>
  <c r="I115" i="1"/>
  <c r="O115" i="1" s="1"/>
  <c r="I116" i="1"/>
  <c r="O116" i="1" s="1"/>
  <c r="I118" i="1"/>
  <c r="N118" i="1" s="1"/>
  <c r="I119" i="1"/>
  <c r="O119" i="1" s="1"/>
  <c r="I120" i="1"/>
  <c r="O120" i="1" s="1"/>
  <c r="I121" i="1"/>
  <c r="O121" i="1" s="1"/>
  <c r="I122" i="1"/>
  <c r="O122" i="1" s="1"/>
  <c r="I123" i="1"/>
  <c r="O123" i="1" s="1"/>
  <c r="I124" i="1"/>
  <c r="O124" i="1" s="1"/>
  <c r="I125" i="1"/>
  <c r="O125" i="1" s="1"/>
  <c r="I126" i="1"/>
  <c r="O126" i="1" s="1"/>
  <c r="I127" i="1"/>
  <c r="N127" i="1" s="1"/>
  <c r="I128" i="1"/>
  <c r="I129" i="1"/>
  <c r="N129" i="1" s="1"/>
  <c r="I130" i="1"/>
  <c r="O130" i="1" s="1"/>
  <c r="I131" i="1"/>
  <c r="O131" i="1" s="1"/>
  <c r="I132" i="1"/>
  <c r="O132" i="1" s="1"/>
  <c r="I133" i="1"/>
  <c r="O133" i="1" s="1"/>
  <c r="I134" i="1"/>
  <c r="O134" i="1" s="1"/>
  <c r="I135" i="1"/>
  <c r="O135" i="1" s="1"/>
  <c r="I136" i="1"/>
  <c r="O136" i="1" s="1"/>
  <c r="I137" i="1"/>
  <c r="O137" i="1" s="1"/>
  <c r="I138" i="1"/>
  <c r="O138" i="1" s="1"/>
  <c r="I139" i="1"/>
  <c r="N139" i="1" s="1"/>
  <c r="I140" i="1"/>
  <c r="N140" i="1" s="1"/>
  <c r="I141" i="1"/>
  <c r="O141" i="1" s="1"/>
  <c r="I142" i="1"/>
  <c r="O142" i="1" s="1"/>
  <c r="I143" i="1"/>
  <c r="O143" i="1" s="1"/>
  <c r="I144" i="1"/>
  <c r="O144" i="1" s="1"/>
  <c r="I145" i="1"/>
  <c r="O145" i="1" s="1"/>
  <c r="I146" i="1"/>
  <c r="O146" i="1" s="1"/>
  <c r="I147" i="1"/>
  <c r="O147" i="1" s="1"/>
  <c r="I148" i="1"/>
  <c r="O148" i="1" s="1"/>
  <c r="I149" i="1"/>
  <c r="N149" i="1" s="1"/>
  <c r="I150" i="1"/>
  <c r="N150" i="1" s="1"/>
  <c r="I151" i="1"/>
  <c r="O151" i="1" s="1"/>
  <c r="I152" i="1"/>
  <c r="O152" i="1" s="1"/>
  <c r="I153" i="1"/>
  <c r="O153" i="1" s="1"/>
  <c r="I154" i="1"/>
  <c r="O154" i="1" s="1"/>
  <c r="I155" i="1"/>
  <c r="O155" i="1" s="1"/>
  <c r="I156" i="1"/>
  <c r="O156" i="1" s="1"/>
  <c r="I157" i="1"/>
  <c r="O157" i="1" s="1"/>
  <c r="I158" i="1"/>
  <c r="O158" i="1" s="1"/>
  <c r="I159" i="1"/>
  <c r="N159" i="1" s="1"/>
  <c r="I160" i="1"/>
  <c r="I161" i="1"/>
  <c r="O161" i="1" s="1"/>
  <c r="I162" i="1"/>
  <c r="O162" i="1" s="1"/>
  <c r="I163" i="1"/>
  <c r="O163" i="1" s="1"/>
  <c r="I164" i="1"/>
  <c r="O164" i="1" s="1"/>
  <c r="I165" i="1"/>
  <c r="O165" i="1" s="1"/>
  <c r="I166" i="1"/>
  <c r="O166" i="1" s="1"/>
  <c r="I167" i="1"/>
  <c r="O167" i="1" s="1"/>
  <c r="I168" i="1"/>
  <c r="O168" i="1" s="1"/>
  <c r="I169" i="1"/>
  <c r="O169" i="1" s="1"/>
  <c r="I170" i="1"/>
  <c r="O170" i="1" s="1"/>
  <c r="I171" i="1"/>
  <c r="N171" i="1" s="1"/>
  <c r="I172" i="1"/>
  <c r="N172" i="1" s="1"/>
  <c r="I173" i="1"/>
  <c r="O173" i="1" s="1"/>
  <c r="I174" i="1"/>
  <c r="O174" i="1" s="1"/>
  <c r="I175" i="1"/>
  <c r="O175" i="1" s="1"/>
  <c r="I176" i="1"/>
  <c r="O176" i="1" s="1"/>
  <c r="I177" i="1"/>
  <c r="O177" i="1" s="1"/>
  <c r="I178" i="1"/>
  <c r="O178" i="1" s="1"/>
  <c r="I179" i="1"/>
  <c r="O179" i="1" s="1"/>
  <c r="I180" i="1"/>
  <c r="O180" i="1" s="1"/>
  <c r="I181" i="1"/>
  <c r="N181" i="1" s="1"/>
  <c r="I182" i="1"/>
  <c r="N182" i="1" s="1"/>
  <c r="I183" i="1"/>
  <c r="O183" i="1" s="1"/>
  <c r="I184" i="1"/>
  <c r="O184" i="1" s="1"/>
  <c r="I185" i="1"/>
  <c r="O185" i="1" s="1"/>
  <c r="I186" i="1"/>
  <c r="O186" i="1" s="1"/>
  <c r="I187" i="1"/>
  <c r="O187" i="1" s="1"/>
  <c r="I188" i="1"/>
  <c r="O188" i="1" s="1"/>
  <c r="I189" i="1"/>
  <c r="O189" i="1" s="1"/>
  <c r="I190" i="1"/>
  <c r="O190" i="1" s="1"/>
  <c r="I191" i="1"/>
  <c r="N191" i="1" s="1"/>
  <c r="I192" i="1"/>
  <c r="I193" i="1"/>
  <c r="O193" i="1" s="1"/>
  <c r="I194" i="1"/>
  <c r="O194" i="1" s="1"/>
  <c r="I195" i="1"/>
  <c r="O195" i="1" s="1"/>
  <c r="I196" i="1"/>
  <c r="O196" i="1" s="1"/>
  <c r="I197" i="1"/>
  <c r="O197" i="1" s="1"/>
  <c r="I198" i="1"/>
  <c r="O198" i="1" s="1"/>
  <c r="I199" i="1"/>
  <c r="O199" i="1" s="1"/>
  <c r="I200" i="1"/>
  <c r="O200" i="1" s="1"/>
  <c r="I201" i="1"/>
  <c r="O201" i="1" s="1"/>
  <c r="I202" i="1"/>
  <c r="O202" i="1" s="1"/>
  <c r="I203" i="1"/>
  <c r="N203" i="1" s="1"/>
  <c r="I204" i="1"/>
  <c r="N204" i="1" s="1"/>
  <c r="I205" i="1"/>
  <c r="O205" i="1" s="1"/>
  <c r="I206" i="1"/>
  <c r="O206" i="1" s="1"/>
  <c r="I207" i="1"/>
  <c r="O207" i="1" s="1"/>
  <c r="I208" i="1"/>
  <c r="O208" i="1" s="1"/>
  <c r="I209" i="1"/>
  <c r="O209" i="1" s="1"/>
  <c r="I210" i="1"/>
  <c r="O210" i="1" s="1"/>
  <c r="I211" i="1"/>
  <c r="O211" i="1" s="1"/>
  <c r="I212" i="1"/>
  <c r="O212" i="1" s="1"/>
  <c r="I213" i="1"/>
  <c r="N213" i="1" s="1"/>
  <c r="I214" i="1"/>
  <c r="N214" i="1" s="1"/>
  <c r="I215" i="1"/>
  <c r="O215" i="1" s="1"/>
  <c r="I216" i="1"/>
  <c r="O216" i="1" s="1"/>
  <c r="I217" i="1"/>
  <c r="O217" i="1" s="1"/>
  <c r="I218" i="1"/>
  <c r="O218" i="1" s="1"/>
  <c r="I219" i="1"/>
  <c r="O219" i="1" s="1"/>
  <c r="I220" i="1"/>
  <c r="O220" i="1" s="1"/>
  <c r="I221" i="1"/>
  <c r="O221" i="1" s="1"/>
  <c r="I222" i="1"/>
  <c r="O222" i="1" s="1"/>
  <c r="I223" i="1"/>
  <c r="N223" i="1" s="1"/>
  <c r="I224" i="1"/>
  <c r="I225" i="1"/>
  <c r="O225" i="1" s="1"/>
  <c r="I226" i="1"/>
  <c r="O226" i="1" s="1"/>
  <c r="I227" i="1"/>
  <c r="O227" i="1" s="1"/>
  <c r="I228" i="1"/>
  <c r="O228" i="1" s="1"/>
  <c r="I229" i="1"/>
  <c r="O229" i="1" s="1"/>
  <c r="I230" i="1"/>
  <c r="O230" i="1" s="1"/>
  <c r="I231" i="1"/>
  <c r="O231" i="1" s="1"/>
  <c r="I232" i="1"/>
  <c r="O232" i="1" s="1"/>
  <c r="I233" i="1"/>
  <c r="O233" i="1" s="1"/>
  <c r="I235" i="1"/>
  <c r="N235" i="1" s="1"/>
  <c r="I236" i="1"/>
  <c r="O236" i="1" s="1"/>
  <c r="I237" i="1"/>
  <c r="O237" i="1" s="1"/>
  <c r="I238" i="1"/>
  <c r="O238" i="1" s="1"/>
  <c r="I239" i="1"/>
  <c r="O239" i="1" s="1"/>
  <c r="I240" i="1"/>
  <c r="O240" i="1" s="1"/>
  <c r="I241" i="1"/>
  <c r="N241" i="1" s="1"/>
  <c r="I242" i="1"/>
  <c r="O242" i="1" s="1"/>
  <c r="I243" i="1"/>
  <c r="O243" i="1" s="1"/>
  <c r="I244" i="1"/>
  <c r="O244" i="1" s="1"/>
  <c r="I245" i="1"/>
  <c r="O245" i="1" s="1"/>
  <c r="I246" i="1"/>
  <c r="O246" i="1" s="1"/>
  <c r="I247" i="1"/>
  <c r="O247" i="1" s="1"/>
  <c r="I248" i="1"/>
  <c r="N248" i="1" s="1"/>
  <c r="I249" i="1"/>
  <c r="O249" i="1" s="1"/>
  <c r="I250" i="1"/>
  <c r="O250" i="1" s="1"/>
  <c r="I251" i="1"/>
  <c r="O251" i="1" s="1"/>
  <c r="I252" i="1"/>
  <c r="O252" i="1" s="1"/>
  <c r="I253" i="1"/>
  <c r="O253" i="1" s="1"/>
  <c r="I254" i="1"/>
  <c r="O254" i="1" s="1"/>
  <c r="I255" i="1"/>
  <c r="O255" i="1" s="1"/>
  <c r="I256" i="1"/>
  <c r="I257" i="1"/>
  <c r="O257" i="1" s="1"/>
  <c r="I258" i="1"/>
  <c r="O258" i="1" s="1"/>
  <c r="I259" i="1"/>
  <c r="N259" i="1" s="1"/>
  <c r="I260" i="1"/>
  <c r="N260" i="1" s="1"/>
  <c r="I261" i="1"/>
  <c r="O261" i="1" s="1"/>
  <c r="I262" i="1"/>
  <c r="O262" i="1" s="1"/>
  <c r="I263" i="1"/>
  <c r="O263" i="1" s="1"/>
  <c r="I264" i="1"/>
  <c r="O264" i="1" s="1"/>
  <c r="I265" i="1"/>
  <c r="O265" i="1" s="1"/>
  <c r="I266" i="1"/>
  <c r="O266" i="1" s="1"/>
  <c r="I2" i="1"/>
  <c r="O2" i="1" s="1"/>
  <c r="H3" i="1"/>
  <c r="L3" i="1" s="1"/>
  <c r="H4" i="1"/>
  <c r="L4" i="1" s="1"/>
  <c r="H5" i="1"/>
  <c r="H6" i="1"/>
  <c r="H7" i="1"/>
  <c r="H8" i="1"/>
  <c r="H9" i="1"/>
  <c r="H10" i="1"/>
  <c r="H11" i="1"/>
  <c r="L11" i="1" s="1"/>
  <c r="H12" i="1"/>
  <c r="L12" i="1" s="1"/>
  <c r="H13" i="1"/>
  <c r="H14" i="1"/>
  <c r="K14" i="1" s="1"/>
  <c r="H15" i="1"/>
  <c r="H16" i="1"/>
  <c r="H17" i="1"/>
  <c r="H18" i="1"/>
  <c r="H19" i="1"/>
  <c r="L19" i="1" s="1"/>
  <c r="H20" i="1"/>
  <c r="L20" i="1" s="1"/>
  <c r="H21" i="1"/>
  <c r="H22" i="1"/>
  <c r="H23" i="1"/>
  <c r="H24" i="1"/>
  <c r="K24" i="1" s="1"/>
  <c r="H25" i="1"/>
  <c r="K25" i="1" s="1"/>
  <c r="H26" i="1"/>
  <c r="H27" i="1"/>
  <c r="L27" i="1" s="1"/>
  <c r="H28" i="1"/>
  <c r="L28" i="1" s="1"/>
  <c r="H29" i="1"/>
  <c r="H30" i="1"/>
  <c r="H31" i="1"/>
  <c r="H32" i="1"/>
  <c r="H33" i="1"/>
  <c r="H34" i="1"/>
  <c r="K34" i="1" s="1"/>
  <c r="H35" i="1"/>
  <c r="L35" i="1" s="1"/>
  <c r="H36" i="1"/>
  <c r="L36" i="1" s="1"/>
  <c r="H37" i="1"/>
  <c r="H38" i="1"/>
  <c r="H39" i="1"/>
  <c r="H40" i="1"/>
  <c r="H41" i="1"/>
  <c r="H42" i="1"/>
  <c r="H43" i="1"/>
  <c r="L43" i="1" s="1"/>
  <c r="H44" i="1"/>
  <c r="L44" i="1" s="1"/>
  <c r="H45" i="1"/>
  <c r="H46" i="1"/>
  <c r="K46" i="1" s="1"/>
  <c r="H47" i="1"/>
  <c r="H48" i="1"/>
  <c r="H49" i="1"/>
  <c r="H50" i="1"/>
  <c r="H51" i="1"/>
  <c r="L51" i="1" s="1"/>
  <c r="H52" i="1"/>
  <c r="L52" i="1" s="1"/>
  <c r="H53" i="1"/>
  <c r="H54" i="1"/>
  <c r="H55" i="1"/>
  <c r="H56" i="1"/>
  <c r="K56" i="1" s="1"/>
  <c r="H57" i="1"/>
  <c r="K57" i="1" s="1"/>
  <c r="H58" i="1"/>
  <c r="H59" i="1"/>
  <c r="L59" i="1" s="1"/>
  <c r="H60" i="1"/>
  <c r="L60" i="1" s="1"/>
  <c r="H61" i="1"/>
  <c r="H62" i="1"/>
  <c r="H63" i="1"/>
  <c r="H64" i="1"/>
  <c r="H65" i="1"/>
  <c r="K65" i="1" s="1"/>
  <c r="H66" i="1"/>
  <c r="K66" i="1" s="1"/>
  <c r="H67" i="1"/>
  <c r="L67" i="1" s="1"/>
  <c r="H68" i="1"/>
  <c r="L68" i="1" s="1"/>
  <c r="H69" i="1"/>
  <c r="H70" i="1"/>
  <c r="H71" i="1"/>
  <c r="H72" i="1"/>
  <c r="H73" i="1"/>
  <c r="H74" i="1"/>
  <c r="K74" i="1" s="1"/>
  <c r="H75" i="1"/>
  <c r="L75" i="1" s="1"/>
  <c r="H76" i="1"/>
  <c r="L76" i="1" s="1"/>
  <c r="H77" i="1"/>
  <c r="H78" i="1"/>
  <c r="H79" i="1"/>
  <c r="H80" i="1"/>
  <c r="H81" i="1"/>
  <c r="H82" i="1"/>
  <c r="H83" i="1"/>
  <c r="L83" i="1" s="1"/>
  <c r="H84" i="1"/>
  <c r="L84" i="1" s="1"/>
  <c r="H85" i="1"/>
  <c r="H86" i="1"/>
  <c r="H87" i="1"/>
  <c r="H88" i="1"/>
  <c r="H89" i="1"/>
  <c r="H90" i="1"/>
  <c r="H91" i="1"/>
  <c r="L91" i="1" s="1"/>
  <c r="H92" i="1"/>
  <c r="L92" i="1" s="1"/>
  <c r="H93" i="1"/>
  <c r="K93" i="1" s="1"/>
  <c r="H94" i="1"/>
  <c r="H95" i="1"/>
  <c r="H96" i="1"/>
  <c r="H97" i="1"/>
  <c r="H98" i="1"/>
  <c r="H99" i="1"/>
  <c r="L99" i="1" s="1"/>
  <c r="H100" i="1"/>
  <c r="L100" i="1" s="1"/>
  <c r="H101" i="1"/>
  <c r="K101" i="1" s="1"/>
  <c r="H102" i="1"/>
  <c r="K102" i="1" s="1"/>
  <c r="H103" i="1"/>
  <c r="H104" i="1"/>
  <c r="H105" i="1"/>
  <c r="H106" i="1"/>
  <c r="H107" i="1"/>
  <c r="L107" i="1" s="1"/>
  <c r="H108" i="1"/>
  <c r="L108" i="1" s="1"/>
  <c r="H109" i="1"/>
  <c r="H110" i="1"/>
  <c r="K110" i="1" s="1"/>
  <c r="H111" i="1"/>
  <c r="H112" i="1"/>
  <c r="K112" i="1" s="1"/>
  <c r="H113" i="1"/>
  <c r="H114" i="1"/>
  <c r="H115" i="1"/>
  <c r="L115" i="1" s="1"/>
  <c r="H116" i="1"/>
  <c r="L116" i="1" s="1"/>
  <c r="H118" i="1"/>
  <c r="H119" i="1"/>
  <c r="H120" i="1"/>
  <c r="K120" i="1" s="1"/>
  <c r="H121" i="1"/>
  <c r="K121" i="1" s="1"/>
  <c r="H122" i="1"/>
  <c r="L122" i="1" s="1"/>
  <c r="H123" i="1"/>
  <c r="L123" i="1" s="1"/>
  <c r="H124" i="1"/>
  <c r="L124" i="1" s="1"/>
  <c r="H125" i="1"/>
  <c r="H126" i="1"/>
  <c r="H127" i="1"/>
  <c r="H128" i="1"/>
  <c r="H129" i="1"/>
  <c r="K129" i="1" s="1"/>
  <c r="H130" i="1"/>
  <c r="L130" i="1" s="1"/>
  <c r="H131" i="1"/>
  <c r="L131" i="1" s="1"/>
  <c r="H132" i="1"/>
  <c r="L132" i="1" s="1"/>
  <c r="H133" i="1"/>
  <c r="H134" i="1"/>
  <c r="H135" i="1"/>
  <c r="H136" i="1"/>
  <c r="H137" i="1"/>
  <c r="H138" i="1"/>
  <c r="K138" i="1" s="1"/>
  <c r="H139" i="1"/>
  <c r="L139" i="1" s="1"/>
  <c r="H140" i="1"/>
  <c r="L140" i="1" s="1"/>
  <c r="H141" i="1"/>
  <c r="H142" i="1"/>
  <c r="H143" i="1"/>
  <c r="H144" i="1"/>
  <c r="H145" i="1"/>
  <c r="H146" i="1"/>
  <c r="L146" i="1" s="1"/>
  <c r="H147" i="1"/>
  <c r="L147" i="1" s="1"/>
  <c r="H148" i="1"/>
  <c r="L148" i="1" s="1"/>
  <c r="H149" i="1"/>
  <c r="H150" i="1"/>
  <c r="H151" i="1"/>
  <c r="H152" i="1"/>
  <c r="H153" i="1"/>
  <c r="H154" i="1"/>
  <c r="L154" i="1" s="1"/>
  <c r="H155" i="1"/>
  <c r="L155" i="1" s="1"/>
  <c r="H156" i="1"/>
  <c r="L156" i="1" s="1"/>
  <c r="H157" i="1"/>
  <c r="K157" i="1" s="1"/>
  <c r="H158" i="1"/>
  <c r="H159" i="1"/>
  <c r="H160" i="1"/>
  <c r="H161" i="1"/>
  <c r="H162" i="1"/>
  <c r="H163" i="1"/>
  <c r="L163" i="1" s="1"/>
  <c r="H164" i="1"/>
  <c r="L164" i="1" s="1"/>
  <c r="H165" i="1"/>
  <c r="K165" i="1" s="1"/>
  <c r="H166" i="1"/>
  <c r="K166" i="1" s="1"/>
  <c r="H167" i="1"/>
  <c r="H168" i="1"/>
  <c r="H169" i="1"/>
  <c r="H170" i="1"/>
  <c r="L170" i="1" s="1"/>
  <c r="H171" i="1"/>
  <c r="L171" i="1" s="1"/>
  <c r="H172" i="1"/>
  <c r="L172" i="1" s="1"/>
  <c r="H173" i="1"/>
  <c r="H174" i="1"/>
  <c r="K174" i="1" s="1"/>
  <c r="H175" i="1"/>
  <c r="H176" i="1"/>
  <c r="K176" i="1" s="1"/>
  <c r="H177" i="1"/>
  <c r="H178" i="1"/>
  <c r="L178" i="1" s="1"/>
  <c r="H179" i="1"/>
  <c r="L179" i="1" s="1"/>
  <c r="H180" i="1"/>
  <c r="L180" i="1" s="1"/>
  <c r="H181" i="1"/>
  <c r="H182" i="1"/>
  <c r="H183" i="1"/>
  <c r="H184" i="1"/>
  <c r="K184" i="1" s="1"/>
  <c r="H185" i="1"/>
  <c r="K185" i="1" s="1"/>
  <c r="H186" i="1"/>
  <c r="L186" i="1" s="1"/>
  <c r="H187" i="1"/>
  <c r="L187" i="1" s="1"/>
  <c r="H188" i="1"/>
  <c r="L188" i="1" s="1"/>
  <c r="H189" i="1"/>
  <c r="H190" i="1"/>
  <c r="H191" i="1"/>
  <c r="H192" i="1"/>
  <c r="H193" i="1"/>
  <c r="K193" i="1" s="1"/>
  <c r="H194" i="1"/>
  <c r="L194" i="1" s="1"/>
  <c r="H195" i="1"/>
  <c r="L195" i="1" s="1"/>
  <c r="H196" i="1"/>
  <c r="L196" i="1" s="1"/>
  <c r="H197" i="1"/>
  <c r="H198" i="1"/>
  <c r="H199" i="1"/>
  <c r="H200" i="1"/>
  <c r="H201" i="1"/>
  <c r="H202" i="1"/>
  <c r="K202" i="1" s="1"/>
  <c r="H203" i="1"/>
  <c r="L203" i="1" s="1"/>
  <c r="H204" i="1"/>
  <c r="L204" i="1" s="1"/>
  <c r="H205" i="1"/>
  <c r="H206" i="1"/>
  <c r="H207" i="1"/>
  <c r="H208" i="1"/>
  <c r="H209" i="1"/>
  <c r="H210" i="1"/>
  <c r="L210" i="1" s="1"/>
  <c r="H211" i="1"/>
  <c r="L211" i="1" s="1"/>
  <c r="H212" i="1"/>
  <c r="L212" i="1" s="1"/>
  <c r="H213" i="1"/>
  <c r="H214" i="1"/>
  <c r="H215" i="1"/>
  <c r="H216" i="1"/>
  <c r="H217" i="1"/>
  <c r="H218" i="1"/>
  <c r="L218" i="1" s="1"/>
  <c r="H219" i="1"/>
  <c r="L219" i="1" s="1"/>
  <c r="H220" i="1"/>
  <c r="L220" i="1" s="1"/>
  <c r="H221" i="1"/>
  <c r="K221" i="1" s="1"/>
  <c r="H222" i="1"/>
  <c r="H223" i="1"/>
  <c r="H224" i="1"/>
  <c r="H225" i="1"/>
  <c r="H226" i="1"/>
  <c r="L226" i="1" s="1"/>
  <c r="H227" i="1"/>
  <c r="L227" i="1" s="1"/>
  <c r="H228" i="1"/>
  <c r="H229" i="1"/>
  <c r="K229" i="1" s="1"/>
  <c r="H230" i="1"/>
  <c r="K230" i="1" s="1"/>
  <c r="H231" i="1"/>
  <c r="H232" i="1"/>
  <c r="H233" i="1"/>
  <c r="H235" i="1"/>
  <c r="H236" i="1"/>
  <c r="H237" i="1"/>
  <c r="K237" i="1" s="1"/>
  <c r="H238" i="1"/>
  <c r="H239" i="1"/>
  <c r="L239" i="1" s="1"/>
  <c r="H240" i="1"/>
  <c r="H241" i="1"/>
  <c r="H242" i="1"/>
  <c r="H243" i="1"/>
  <c r="L243" i="1" s="1"/>
  <c r="H244" i="1"/>
  <c r="L244" i="1" s="1"/>
  <c r="H245" i="1"/>
  <c r="L245" i="1" s="1"/>
  <c r="H246" i="1"/>
  <c r="H247" i="1"/>
  <c r="H248" i="1"/>
  <c r="H249" i="1"/>
  <c r="H250" i="1"/>
  <c r="L250" i="1" s="1"/>
  <c r="H251" i="1"/>
  <c r="L251" i="1" s="1"/>
  <c r="H252" i="1"/>
  <c r="H253" i="1"/>
  <c r="H254" i="1"/>
  <c r="H255" i="1"/>
  <c r="H256" i="1"/>
  <c r="H257" i="1"/>
  <c r="H258" i="1"/>
  <c r="L258" i="1" s="1"/>
  <c r="H259" i="1"/>
  <c r="L259" i="1" s="1"/>
  <c r="H260" i="1"/>
  <c r="H261" i="1"/>
  <c r="H262" i="1"/>
  <c r="H263" i="1"/>
  <c r="H264" i="1"/>
  <c r="H265" i="1"/>
  <c r="L265" i="1" s="1"/>
  <c r="H266" i="1"/>
  <c r="L266" i="1" s="1"/>
  <c r="H2" i="1"/>
  <c r="L2" i="1" s="1"/>
  <c r="O129" i="1" l="1"/>
  <c r="O97" i="1"/>
  <c r="O248" i="1"/>
  <c r="O241" i="1"/>
  <c r="O223" i="1"/>
  <c r="O191" i="1"/>
  <c r="O159" i="1"/>
  <c r="O127" i="1"/>
  <c r="O95" i="1"/>
  <c r="O63" i="1"/>
  <c r="O214" i="1"/>
  <c r="O182" i="1"/>
  <c r="O150" i="1"/>
  <c r="O118" i="1"/>
  <c r="O86" i="1"/>
  <c r="O54" i="1"/>
  <c r="O213" i="1"/>
  <c r="O181" i="1"/>
  <c r="O149" i="1"/>
  <c r="O117" i="1"/>
  <c r="O85" i="1"/>
  <c r="O53" i="1"/>
  <c r="O29" i="1"/>
  <c r="O13" i="1"/>
  <c r="O260" i="1"/>
  <c r="O204" i="1"/>
  <c r="O172" i="1"/>
  <c r="O140" i="1"/>
  <c r="O108" i="1"/>
  <c r="O76" i="1"/>
  <c r="O44" i="1"/>
  <c r="O28" i="1"/>
  <c r="O12" i="1"/>
  <c r="O259" i="1"/>
  <c r="O235" i="1"/>
  <c r="O203" i="1"/>
  <c r="O171" i="1"/>
  <c r="O139" i="1"/>
  <c r="O107" i="1"/>
  <c r="O75" i="1"/>
  <c r="O43" i="1"/>
  <c r="O234" i="1"/>
  <c r="L234" i="1"/>
  <c r="N218" i="1"/>
  <c r="N47" i="1"/>
  <c r="L110" i="1"/>
  <c r="K44" i="1"/>
  <c r="N193" i="1"/>
  <c r="N18" i="1"/>
  <c r="L102" i="1"/>
  <c r="K12" i="1"/>
  <c r="N186" i="1"/>
  <c r="L74" i="1"/>
  <c r="N264" i="1"/>
  <c r="N161" i="1"/>
  <c r="L66" i="1"/>
  <c r="N263" i="1"/>
  <c r="N154" i="1"/>
  <c r="L184" i="1"/>
  <c r="L34" i="1"/>
  <c r="N250" i="1"/>
  <c r="N128" i="1"/>
  <c r="L176" i="1"/>
  <c r="N244" i="1"/>
  <c r="N120" i="1"/>
  <c r="N225" i="1"/>
  <c r="N55" i="1"/>
  <c r="K33" i="1"/>
  <c r="L33" i="1"/>
  <c r="N212" i="1"/>
  <c r="N59" i="1"/>
  <c r="K233" i="1"/>
  <c r="L233" i="1"/>
  <c r="K201" i="1"/>
  <c r="L201" i="1"/>
  <c r="K88" i="1"/>
  <c r="L88" i="1"/>
  <c r="K64" i="1"/>
  <c r="L64" i="1"/>
  <c r="K32" i="1"/>
  <c r="L32" i="1"/>
  <c r="K252" i="1"/>
  <c r="L252" i="1"/>
  <c r="K240" i="1"/>
  <c r="L240" i="1"/>
  <c r="K114" i="1"/>
  <c r="L114" i="1"/>
  <c r="K106" i="1"/>
  <c r="L106" i="1"/>
  <c r="K98" i="1"/>
  <c r="L98" i="1"/>
  <c r="K90" i="1"/>
  <c r="L90" i="1"/>
  <c r="K82" i="1"/>
  <c r="L82" i="1"/>
  <c r="K58" i="1"/>
  <c r="L58" i="1"/>
  <c r="K50" i="1"/>
  <c r="L50" i="1"/>
  <c r="K42" i="1"/>
  <c r="L42" i="1"/>
  <c r="K26" i="1"/>
  <c r="L26" i="1"/>
  <c r="K18" i="1"/>
  <c r="L18" i="1"/>
  <c r="K10" i="1"/>
  <c r="L10" i="1"/>
  <c r="N253" i="1"/>
  <c r="N236" i="1"/>
  <c r="N229" i="1"/>
  <c r="N221" i="1"/>
  <c r="N205" i="1"/>
  <c r="N197" i="1"/>
  <c r="N189" i="1"/>
  <c r="N173" i="1"/>
  <c r="N165" i="1"/>
  <c r="N157" i="1"/>
  <c r="N141" i="1"/>
  <c r="N133" i="1"/>
  <c r="N125" i="1"/>
  <c r="N116" i="1"/>
  <c r="N100" i="1"/>
  <c r="N92" i="1"/>
  <c r="N84" i="1"/>
  <c r="N68" i="1"/>
  <c r="N60" i="1"/>
  <c r="N52" i="1"/>
  <c r="N36" i="1"/>
  <c r="N20" i="1"/>
  <c r="N4" i="1"/>
  <c r="K60" i="1"/>
  <c r="N226" i="1"/>
  <c r="N194" i="1"/>
  <c r="N162" i="1"/>
  <c r="N93" i="1"/>
  <c r="N56" i="1"/>
  <c r="N19" i="1"/>
  <c r="L221" i="1"/>
  <c r="L185" i="1"/>
  <c r="L112" i="1"/>
  <c r="K113" i="1"/>
  <c r="L113" i="1"/>
  <c r="K89" i="1"/>
  <c r="L89" i="1"/>
  <c r="K73" i="1"/>
  <c r="L73" i="1"/>
  <c r="K41" i="1"/>
  <c r="L41" i="1"/>
  <c r="K9" i="1"/>
  <c r="L9" i="1"/>
  <c r="N240" i="1"/>
  <c r="N3" i="1"/>
  <c r="N91" i="1"/>
  <c r="K209" i="1"/>
  <c r="L209" i="1"/>
  <c r="K169" i="1"/>
  <c r="L169" i="1"/>
  <c r="K72" i="1"/>
  <c r="L72" i="1"/>
  <c r="N179" i="1"/>
  <c r="N163" i="1"/>
  <c r="N131" i="1"/>
  <c r="N50" i="1"/>
  <c r="K264" i="1"/>
  <c r="L264" i="1"/>
  <c r="K256" i="1"/>
  <c r="L256" i="1"/>
  <c r="K249" i="1"/>
  <c r="L249" i="1"/>
  <c r="K232" i="1"/>
  <c r="L232" i="1"/>
  <c r="K224" i="1"/>
  <c r="L224" i="1"/>
  <c r="K216" i="1"/>
  <c r="L216" i="1"/>
  <c r="K208" i="1"/>
  <c r="L208" i="1"/>
  <c r="K200" i="1"/>
  <c r="L200" i="1"/>
  <c r="K192" i="1"/>
  <c r="L192" i="1"/>
  <c r="K168" i="1"/>
  <c r="L168" i="1"/>
  <c r="K160" i="1"/>
  <c r="L160" i="1"/>
  <c r="K152" i="1"/>
  <c r="L152" i="1"/>
  <c r="K144" i="1"/>
  <c r="L144" i="1"/>
  <c r="K136" i="1"/>
  <c r="L136" i="1"/>
  <c r="K128" i="1"/>
  <c r="L128" i="1"/>
  <c r="K111" i="1"/>
  <c r="L111" i="1"/>
  <c r="K103" i="1"/>
  <c r="L103" i="1"/>
  <c r="K95" i="1"/>
  <c r="L95" i="1"/>
  <c r="K87" i="1"/>
  <c r="L87" i="1"/>
  <c r="K79" i="1"/>
  <c r="L79" i="1"/>
  <c r="K71" i="1"/>
  <c r="L71" i="1"/>
  <c r="K63" i="1"/>
  <c r="L63" i="1"/>
  <c r="K55" i="1"/>
  <c r="L55" i="1"/>
  <c r="K47" i="1"/>
  <c r="L47" i="1"/>
  <c r="K39" i="1"/>
  <c r="L39" i="1"/>
  <c r="K31" i="1"/>
  <c r="L31" i="1"/>
  <c r="K23" i="1"/>
  <c r="L23" i="1"/>
  <c r="K15" i="1"/>
  <c r="L15" i="1"/>
  <c r="K7" i="1"/>
  <c r="L7" i="1"/>
  <c r="N130" i="1"/>
  <c r="N122" i="1"/>
  <c r="N113" i="1"/>
  <c r="N105" i="1"/>
  <c r="N89" i="1"/>
  <c r="N81" i="1"/>
  <c r="N57" i="1"/>
  <c r="N49" i="1"/>
  <c r="N41" i="1"/>
  <c r="N33" i="1"/>
  <c r="N25" i="1"/>
  <c r="N17" i="1"/>
  <c r="K117" i="1"/>
  <c r="L117" i="1"/>
  <c r="K4" i="1"/>
  <c r="N262" i="1"/>
  <c r="N243" i="1"/>
  <c r="N217" i="1"/>
  <c r="N185" i="1"/>
  <c r="N153" i="1"/>
  <c r="N119" i="1"/>
  <c r="N82" i="1"/>
  <c r="N46" i="1"/>
  <c r="N9" i="1"/>
  <c r="L174" i="1"/>
  <c r="L138" i="1"/>
  <c r="L101" i="1"/>
  <c r="L65" i="1"/>
  <c r="L24" i="1"/>
  <c r="K97" i="1"/>
  <c r="L97" i="1"/>
  <c r="N252" i="1"/>
  <c r="N220" i="1"/>
  <c r="N180" i="1"/>
  <c r="N115" i="1"/>
  <c r="K225" i="1"/>
  <c r="L225" i="1"/>
  <c r="K177" i="1"/>
  <c r="L177" i="1"/>
  <c r="K145" i="1"/>
  <c r="L145" i="1"/>
  <c r="K104" i="1"/>
  <c r="L104" i="1"/>
  <c r="K8" i="1"/>
  <c r="L8" i="1"/>
  <c r="N245" i="1"/>
  <c r="N211" i="1"/>
  <c r="N187" i="1"/>
  <c r="N147" i="1"/>
  <c r="N34" i="1"/>
  <c r="K255" i="1"/>
  <c r="L255" i="1"/>
  <c r="K242" i="1"/>
  <c r="L242" i="1"/>
  <c r="K238" i="1"/>
  <c r="L238" i="1"/>
  <c r="K223" i="1"/>
  <c r="L223" i="1"/>
  <c r="K207" i="1"/>
  <c r="L207" i="1"/>
  <c r="K199" i="1"/>
  <c r="L199" i="1"/>
  <c r="K191" i="1"/>
  <c r="L191" i="1"/>
  <c r="K183" i="1"/>
  <c r="L183" i="1"/>
  <c r="K175" i="1"/>
  <c r="L175" i="1"/>
  <c r="K167" i="1"/>
  <c r="L167" i="1"/>
  <c r="K159" i="1"/>
  <c r="L159" i="1"/>
  <c r="K151" i="1"/>
  <c r="L151" i="1"/>
  <c r="K143" i="1"/>
  <c r="L143" i="1"/>
  <c r="K135" i="1"/>
  <c r="L135" i="1"/>
  <c r="K127" i="1"/>
  <c r="L127" i="1"/>
  <c r="K119" i="1"/>
  <c r="L119" i="1"/>
  <c r="K94" i="1"/>
  <c r="L94" i="1"/>
  <c r="K86" i="1"/>
  <c r="L86" i="1"/>
  <c r="K78" i="1"/>
  <c r="L78" i="1"/>
  <c r="K70" i="1"/>
  <c r="L70" i="1"/>
  <c r="K62" i="1"/>
  <c r="L62" i="1"/>
  <c r="K54" i="1"/>
  <c r="L54" i="1"/>
  <c r="K38" i="1"/>
  <c r="L38" i="1"/>
  <c r="K30" i="1"/>
  <c r="L30" i="1"/>
  <c r="K22" i="1"/>
  <c r="L22" i="1"/>
  <c r="K6" i="1"/>
  <c r="L6" i="1"/>
  <c r="N121" i="1"/>
  <c r="N112" i="1"/>
  <c r="N104" i="1"/>
  <c r="N96" i="1"/>
  <c r="N88" i="1"/>
  <c r="N80" i="1"/>
  <c r="N72" i="1"/>
  <c r="N48" i="1"/>
  <c r="N40" i="1"/>
  <c r="N32" i="1"/>
  <c r="N24" i="1"/>
  <c r="N16" i="1"/>
  <c r="N8" i="1"/>
  <c r="N2" i="1"/>
  <c r="N261" i="1"/>
  <c r="N239" i="1"/>
  <c r="N210" i="1"/>
  <c r="N178" i="1"/>
  <c r="N146" i="1"/>
  <c r="N111" i="1"/>
  <c r="N74" i="1"/>
  <c r="N38" i="1"/>
  <c r="L166" i="1"/>
  <c r="L93" i="1"/>
  <c r="L57" i="1"/>
  <c r="L14" i="1"/>
  <c r="K17" i="1"/>
  <c r="L17" i="1"/>
  <c r="N246" i="1"/>
  <c r="N228" i="1"/>
  <c r="N188" i="1"/>
  <c r="N148" i="1"/>
  <c r="N132" i="1"/>
  <c r="N99" i="1"/>
  <c r="N67" i="1"/>
  <c r="N35" i="1"/>
  <c r="K153" i="1"/>
  <c r="L153" i="1"/>
  <c r="K40" i="1"/>
  <c r="L40" i="1"/>
  <c r="K16" i="1"/>
  <c r="L16" i="1"/>
  <c r="N251" i="1"/>
  <c r="N227" i="1"/>
  <c r="N195" i="1"/>
  <c r="N114" i="1"/>
  <c r="N98" i="1"/>
  <c r="N66" i="1"/>
  <c r="N42" i="1"/>
  <c r="N26" i="1"/>
  <c r="N83" i="1"/>
  <c r="N10" i="1"/>
  <c r="K263" i="1"/>
  <c r="L263" i="1"/>
  <c r="K248" i="1"/>
  <c r="L248" i="1"/>
  <c r="K231" i="1"/>
  <c r="L231" i="1"/>
  <c r="K215" i="1"/>
  <c r="L215" i="1"/>
  <c r="K262" i="1"/>
  <c r="L262" i="1"/>
  <c r="K254" i="1"/>
  <c r="L254" i="1"/>
  <c r="K247" i="1"/>
  <c r="L247" i="1"/>
  <c r="K241" i="1"/>
  <c r="L241" i="1"/>
  <c r="K222" i="1"/>
  <c r="L222" i="1"/>
  <c r="K214" i="1"/>
  <c r="L214" i="1"/>
  <c r="K206" i="1"/>
  <c r="L206" i="1"/>
  <c r="K198" i="1"/>
  <c r="L198" i="1"/>
  <c r="K190" i="1"/>
  <c r="L190" i="1"/>
  <c r="K182" i="1"/>
  <c r="L182" i="1"/>
  <c r="K158" i="1"/>
  <c r="L158" i="1"/>
  <c r="K150" i="1"/>
  <c r="L150" i="1"/>
  <c r="K142" i="1"/>
  <c r="L142" i="1"/>
  <c r="K134" i="1"/>
  <c r="L134" i="1"/>
  <c r="K126" i="1"/>
  <c r="L126" i="1"/>
  <c r="K118" i="1"/>
  <c r="L118" i="1"/>
  <c r="K109" i="1"/>
  <c r="L109" i="1"/>
  <c r="K85" i="1"/>
  <c r="L85" i="1"/>
  <c r="K77" i="1"/>
  <c r="L77" i="1"/>
  <c r="K69" i="1"/>
  <c r="L69" i="1"/>
  <c r="K61" i="1"/>
  <c r="L61" i="1"/>
  <c r="K53" i="1"/>
  <c r="L53" i="1"/>
  <c r="K45" i="1"/>
  <c r="L45" i="1"/>
  <c r="K37" i="1"/>
  <c r="L37" i="1"/>
  <c r="K29" i="1"/>
  <c r="L29" i="1"/>
  <c r="K21" i="1"/>
  <c r="L21" i="1"/>
  <c r="K13" i="1"/>
  <c r="L13" i="1"/>
  <c r="K5" i="1"/>
  <c r="L5" i="1"/>
  <c r="N256" i="1"/>
  <c r="N249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03" i="1"/>
  <c r="N87" i="1"/>
  <c r="N79" i="1"/>
  <c r="N71" i="1"/>
  <c r="N39" i="1"/>
  <c r="N31" i="1"/>
  <c r="N23" i="1"/>
  <c r="N15" i="1"/>
  <c r="N7" i="1"/>
  <c r="K108" i="1"/>
  <c r="N209" i="1"/>
  <c r="N177" i="1"/>
  <c r="N145" i="1"/>
  <c r="N110" i="1"/>
  <c r="N73" i="1"/>
  <c r="N37" i="1"/>
  <c r="L237" i="1"/>
  <c r="L202" i="1"/>
  <c r="L165" i="1"/>
  <c r="L129" i="1"/>
  <c r="L56" i="1"/>
  <c r="K162" i="1"/>
  <c r="L162" i="1"/>
  <c r="K105" i="1"/>
  <c r="L105" i="1"/>
  <c r="N164" i="1"/>
  <c r="K161" i="1"/>
  <c r="L161" i="1"/>
  <c r="K137" i="1"/>
  <c r="L137" i="1"/>
  <c r="K96" i="1"/>
  <c r="L96" i="1"/>
  <c r="K48" i="1"/>
  <c r="L48" i="1"/>
  <c r="N219" i="1"/>
  <c r="N155" i="1"/>
  <c r="N123" i="1"/>
  <c r="N106" i="1"/>
  <c r="N90" i="1"/>
  <c r="N58" i="1"/>
  <c r="L25" i="1"/>
  <c r="K261" i="1"/>
  <c r="L261" i="1"/>
  <c r="K253" i="1"/>
  <c r="L253" i="1"/>
  <c r="K236" i="1"/>
  <c r="L236" i="1"/>
  <c r="K213" i="1"/>
  <c r="L213" i="1"/>
  <c r="K205" i="1"/>
  <c r="L205" i="1"/>
  <c r="K197" i="1"/>
  <c r="L197" i="1"/>
  <c r="K189" i="1"/>
  <c r="L189" i="1"/>
  <c r="K181" i="1"/>
  <c r="L181" i="1"/>
  <c r="K173" i="1"/>
  <c r="L173" i="1"/>
  <c r="K149" i="1"/>
  <c r="L149" i="1"/>
  <c r="K141" i="1"/>
  <c r="L141" i="1"/>
  <c r="K133" i="1"/>
  <c r="L133" i="1"/>
  <c r="K125" i="1"/>
  <c r="L125" i="1"/>
  <c r="N255" i="1"/>
  <c r="N242" i="1"/>
  <c r="N238" i="1"/>
  <c r="N231" i="1"/>
  <c r="N215" i="1"/>
  <c r="N207" i="1"/>
  <c r="N199" i="1"/>
  <c r="N183" i="1"/>
  <c r="N175" i="1"/>
  <c r="N167" i="1"/>
  <c r="N151" i="1"/>
  <c r="N143" i="1"/>
  <c r="N135" i="1"/>
  <c r="N94" i="1"/>
  <c r="N78" i="1"/>
  <c r="N70" i="1"/>
  <c r="N62" i="1"/>
  <c r="N30" i="1"/>
  <c r="N22" i="1"/>
  <c r="N14" i="1"/>
  <c r="N6" i="1"/>
  <c r="K76" i="1"/>
  <c r="N266" i="1"/>
  <c r="N258" i="1"/>
  <c r="N202" i="1"/>
  <c r="N170" i="1"/>
  <c r="N138" i="1"/>
  <c r="N102" i="1"/>
  <c r="N65" i="1"/>
  <c r="L230" i="1"/>
  <c r="L157" i="1"/>
  <c r="L121" i="1"/>
  <c r="L46" i="1"/>
  <c r="K81" i="1"/>
  <c r="L81" i="1"/>
  <c r="K49" i="1"/>
  <c r="L49" i="1"/>
  <c r="N196" i="1"/>
  <c r="N156" i="1"/>
  <c r="N124" i="1"/>
  <c r="N51" i="1"/>
  <c r="N11" i="1"/>
  <c r="K257" i="1"/>
  <c r="L257" i="1"/>
  <c r="K217" i="1"/>
  <c r="L217" i="1"/>
  <c r="K80" i="1"/>
  <c r="L80" i="1"/>
  <c r="K260" i="1"/>
  <c r="L260" i="1"/>
  <c r="K246" i="1"/>
  <c r="L246" i="1"/>
  <c r="K235" i="1"/>
  <c r="L235" i="1"/>
  <c r="K228" i="1"/>
  <c r="L228" i="1"/>
  <c r="N254" i="1"/>
  <c r="N247" i="1"/>
  <c r="N237" i="1"/>
  <c r="N230" i="1"/>
  <c r="N222" i="1"/>
  <c r="N206" i="1"/>
  <c r="N198" i="1"/>
  <c r="N190" i="1"/>
  <c r="N174" i="1"/>
  <c r="N166" i="1"/>
  <c r="N158" i="1"/>
  <c r="N142" i="1"/>
  <c r="N134" i="1"/>
  <c r="N126" i="1"/>
  <c r="N109" i="1"/>
  <c r="N77" i="1"/>
  <c r="N69" i="1"/>
  <c r="N61" i="1"/>
  <c r="N45" i="1"/>
  <c r="N21" i="1"/>
  <c r="N5" i="1"/>
  <c r="K68" i="1"/>
  <c r="N265" i="1"/>
  <c r="N257" i="1"/>
  <c r="N233" i="1"/>
  <c r="N201" i="1"/>
  <c r="N169" i="1"/>
  <c r="N137" i="1"/>
  <c r="N101" i="1"/>
  <c r="N64" i="1"/>
  <c r="N27" i="1"/>
  <c r="L229" i="1"/>
  <c r="L193" i="1"/>
  <c r="L120" i="1"/>
  <c r="K259" i="1"/>
  <c r="K251" i="1"/>
  <c r="K196" i="1"/>
  <c r="K245" i="1"/>
  <c r="K188" i="1"/>
  <c r="K124" i="1"/>
  <c r="K180" i="1"/>
  <c r="K116" i="1"/>
  <c r="K52" i="1"/>
  <c r="K172" i="1"/>
  <c r="K164" i="1"/>
  <c r="K100" i="1"/>
  <c r="K36" i="1"/>
  <c r="K140" i="1"/>
  <c r="K132" i="1"/>
  <c r="K220" i="1"/>
  <c r="K156" i="1"/>
  <c r="K92" i="1"/>
  <c r="K28" i="1"/>
  <c r="K204" i="1"/>
  <c r="K266" i="1"/>
  <c r="K212" i="1"/>
  <c r="K148" i="1"/>
  <c r="K84" i="1"/>
  <c r="K20" i="1"/>
  <c r="K265" i="1"/>
  <c r="K258" i="1"/>
  <c r="K244" i="1"/>
  <c r="K239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250" i="1"/>
  <c r="K243" i="1"/>
  <c r="K226" i="1"/>
  <c r="K218" i="1"/>
  <c r="K210" i="1"/>
  <c r="K194" i="1"/>
  <c r="K186" i="1"/>
  <c r="K178" i="1"/>
  <c r="K170" i="1"/>
  <c r="K154" i="1"/>
  <c r="K146" i="1"/>
  <c r="K130" i="1"/>
  <c r="K122" i="1"/>
  <c r="K2" i="1"/>
  <c r="E4" i="1"/>
  <c r="E5" i="1"/>
  <c r="E6" i="1"/>
  <c r="E11" i="1"/>
  <c r="E16" i="1"/>
  <c r="E24" i="1"/>
  <c r="E25" i="1"/>
  <c r="E30" i="1"/>
  <c r="E35" i="1"/>
  <c r="E41" i="1"/>
  <c r="E43" i="1"/>
  <c r="E53" i="1"/>
  <c r="E63" i="1"/>
  <c r="E75" i="1"/>
  <c r="E77" i="1"/>
  <c r="E82" i="1"/>
  <c r="E84" i="1"/>
  <c r="E86" i="1"/>
  <c r="E87" i="1"/>
  <c r="E94" i="1"/>
  <c r="E95" i="1"/>
  <c r="E97" i="1"/>
  <c r="E98" i="1"/>
  <c r="E100" i="1"/>
  <c r="E102" i="1"/>
  <c r="E104" i="1"/>
  <c r="E110" i="1"/>
  <c r="E111" i="1"/>
  <c r="E118" i="1"/>
  <c r="E119" i="1"/>
  <c r="E122" i="1"/>
  <c r="E123" i="1"/>
  <c r="E124" i="1"/>
  <c r="E132" i="1"/>
  <c r="E133" i="1"/>
  <c r="E134" i="1"/>
  <c r="E136" i="1"/>
  <c r="E138" i="1"/>
  <c r="E148" i="1"/>
  <c r="E149" i="1"/>
  <c r="E160" i="1"/>
  <c r="E162" i="1"/>
  <c r="E171" i="1"/>
  <c r="E177" i="1"/>
  <c r="E178" i="1"/>
  <c r="E180" i="1"/>
  <c r="E191" i="1"/>
  <c r="E193" i="1"/>
  <c r="E198" i="1"/>
  <c r="E204" i="1"/>
  <c r="E205" i="1"/>
  <c r="E206" i="1"/>
  <c r="E211" i="1"/>
  <c r="E213" i="1"/>
  <c r="E214" i="1"/>
  <c r="E219" i="1"/>
  <c r="E222" i="1"/>
  <c r="E223" i="1"/>
  <c r="E224" i="1"/>
  <c r="E231" i="1"/>
  <c r="E237" i="1"/>
  <c r="E247" i="1"/>
  <c r="E248" i="1"/>
  <c r="E252" i="1"/>
  <c r="E255" i="1"/>
  <c r="E257" i="1"/>
  <c r="E258" i="1"/>
</calcChain>
</file>

<file path=xl/sharedStrings.xml><?xml version="1.0" encoding="utf-8"?>
<sst xmlns="http://schemas.openxmlformats.org/spreadsheetml/2006/main" count="836" uniqueCount="505">
  <si>
    <t>----</t>
  </si>
  <si>
    <t>Backside</t>
  </si>
  <si>
    <t>N30W06</t>
  </si>
  <si>
    <t>N21E10</t>
  </si>
  <si>
    <t>N26E11</t>
  </si>
  <si>
    <t>S25E00</t>
  </si>
  <si>
    <t>N11W178</t>
  </si>
  <si>
    <t>N11E34</t>
  </si>
  <si>
    <t>N17W52</t>
  </si>
  <si>
    <t>S22W146</t>
  </si>
  <si>
    <t>N16W55</t>
  </si>
  <si>
    <t>N07E182</t>
  </si>
  <si>
    <t>S20W12</t>
  </si>
  <si>
    <t>N31W53</t>
  </si>
  <si>
    <t>N16W129</t>
  </si>
  <si>
    <t>N13E164</t>
  </si>
  <si>
    <t>N17E153</t>
  </si>
  <si>
    <t>N24E136</t>
  </si>
  <si>
    <t>S19E25</t>
  </si>
  <si>
    <t>N16W144</t>
  </si>
  <si>
    <t>N16W153</t>
  </si>
  <si>
    <t>S21W54</t>
  </si>
  <si>
    <t>S19E135</t>
  </si>
  <si>
    <t>N16W08</t>
  </si>
  <si>
    <t>N11E175</t>
  </si>
  <si>
    <t>N16W30</t>
  </si>
  <si>
    <t>N19W36</t>
  </si>
  <si>
    <t>N17W69</t>
  </si>
  <si>
    <t>N09E89</t>
  </si>
  <si>
    <t>N10E56</t>
  </si>
  <si>
    <t>N12E42</t>
  </si>
  <si>
    <t>N24E119</t>
  </si>
  <si>
    <t>N26E153</t>
  </si>
  <si>
    <t>N35W40</t>
  </si>
  <si>
    <t>N25W77</t>
  </si>
  <si>
    <t>N33E15</t>
  </si>
  <si>
    <t>N09E154</t>
  </si>
  <si>
    <t>N20E108</t>
  </si>
  <si>
    <t>N24E35</t>
  </si>
  <si>
    <t>N15E175</t>
  </si>
  <si>
    <t>N18E120</t>
  </si>
  <si>
    <t>N21W161</t>
  </si>
  <si>
    <t>N17W49</t>
  </si>
  <si>
    <t>N06E158</t>
  </si>
  <si>
    <t>N26W186</t>
  </si>
  <si>
    <t>S22E151</t>
  </si>
  <si>
    <t>N08W104</t>
  </si>
  <si>
    <t>N29E117</t>
  </si>
  <si>
    <t>N34E86</t>
  </si>
  <si>
    <t>N32E22</t>
  </si>
  <si>
    <t>N28W21</t>
  </si>
  <si>
    <t>N41W84</t>
  </si>
  <si>
    <t>N27W71</t>
  </si>
  <si>
    <t>N34W152</t>
  </si>
  <si>
    <t>N18E80</t>
  </si>
  <si>
    <t>N25E05</t>
  </si>
  <si>
    <t>N10W158</t>
  </si>
  <si>
    <t>N10W138</t>
  </si>
  <si>
    <t>N19E61</t>
  </si>
  <si>
    <t>N17E52</t>
  </si>
  <si>
    <t>N17E27</t>
  </si>
  <si>
    <t>N15E26</t>
  </si>
  <si>
    <t>N15W03</t>
  </si>
  <si>
    <t>N17W24</t>
  </si>
  <si>
    <t>N17W66</t>
  </si>
  <si>
    <t>N18W116</t>
  </si>
  <si>
    <t>N18W160</t>
  </si>
  <si>
    <t>N18E164</t>
  </si>
  <si>
    <t>N17E164</t>
  </si>
  <si>
    <t>N21E116</t>
  </si>
  <si>
    <t>N18W29</t>
  </si>
  <si>
    <t>N14W160</t>
  </si>
  <si>
    <t>S24E168</t>
  </si>
  <si>
    <t>N20W65</t>
  </si>
  <si>
    <t>N14W17</t>
  </si>
  <si>
    <t>S22W135</t>
  </si>
  <si>
    <t>S12E08</t>
  </si>
  <si>
    <t>N11W76</t>
  </si>
  <si>
    <t>N15W121</t>
  </si>
  <si>
    <t>S17E06</t>
  </si>
  <si>
    <t>S11E60</t>
  </si>
  <si>
    <t>S16W166</t>
  </si>
  <si>
    <t>S16E134</t>
  </si>
  <si>
    <t>N14W34</t>
  </si>
  <si>
    <t>S13W59</t>
  </si>
  <si>
    <t>S17W178</t>
  </si>
  <si>
    <t>S18W162</t>
  </si>
  <si>
    <t>N17W172</t>
  </si>
  <si>
    <t>S13W88</t>
  </si>
  <si>
    <t>S17W132</t>
  </si>
  <si>
    <t>S25E54</t>
  </si>
  <si>
    <t>N19E59</t>
  </si>
  <si>
    <t>S19E39</t>
  </si>
  <si>
    <t>N22W03</t>
  </si>
  <si>
    <t>S21W176</t>
  </si>
  <si>
    <t>S20E170</t>
  </si>
  <si>
    <t>S20E161</t>
  </si>
  <si>
    <t>S22E156</t>
  </si>
  <si>
    <t>S20E120</t>
  </si>
  <si>
    <t>S40W175</t>
  </si>
  <si>
    <t>S25E59</t>
  </si>
  <si>
    <t>N03W05</t>
  </si>
  <si>
    <t>S23W136</t>
  </si>
  <si>
    <t>S15E170</t>
  </si>
  <si>
    <t>S15E160</t>
  </si>
  <si>
    <t>S15E155</t>
  </si>
  <si>
    <t>S13E143</t>
  </si>
  <si>
    <t>S25W151</t>
  </si>
  <si>
    <t>N06W34</t>
  </si>
  <si>
    <t>S24W166</t>
  </si>
  <si>
    <t>S24W178</t>
  </si>
  <si>
    <t>N13E137</t>
  </si>
  <si>
    <t>N13E89</t>
  </si>
  <si>
    <t>S14W160</t>
  </si>
  <si>
    <t>S29E120</t>
  </si>
  <si>
    <t>S14E110</t>
  </si>
  <si>
    <t>N11W99</t>
  </si>
  <si>
    <t>N05E05</t>
  </si>
  <si>
    <t>S38W10</t>
  </si>
  <si>
    <t>N14W130</t>
  </si>
  <si>
    <t>N13E68</t>
  </si>
  <si>
    <t>N17W176</t>
  </si>
  <si>
    <t>N18W172</t>
  </si>
  <si>
    <t>N16E173</t>
  </si>
  <si>
    <t>N07W123</t>
  </si>
  <si>
    <t>N11E12</t>
  </si>
  <si>
    <t>N09E12</t>
  </si>
  <si>
    <t>N11E85</t>
  </si>
  <si>
    <t>N08E77</t>
  </si>
  <si>
    <t>N12E57</t>
  </si>
  <si>
    <t>N15W70</t>
  </si>
  <si>
    <t>S14E171</t>
  </si>
  <si>
    <t>S13W172</t>
  </si>
  <si>
    <t>S13E174</t>
  </si>
  <si>
    <t>S18W19</t>
  </si>
  <si>
    <t>N19E14</t>
  </si>
  <si>
    <t>N16W155</t>
  </si>
  <si>
    <t>S18E163</t>
  </si>
  <si>
    <t>S05W30</t>
  </si>
  <si>
    <t>N12W178</t>
  </si>
  <si>
    <t>S31W18</t>
  </si>
  <si>
    <t>N15E46</t>
  </si>
  <si>
    <t>N10E135</t>
  </si>
  <si>
    <t>N26E70</t>
  </si>
  <si>
    <t>N17W29</t>
  </si>
  <si>
    <t>S22E118</t>
  </si>
  <si>
    <t>N21E103</t>
  </si>
  <si>
    <t>N04W01</t>
  </si>
  <si>
    <t>S10E08</t>
  </si>
  <si>
    <t>S08E73</t>
  </si>
  <si>
    <t>S06E69</t>
  </si>
  <si>
    <t>S05E58</t>
  </si>
  <si>
    <t>N04W66</t>
  </si>
  <si>
    <t>S06E28</t>
  </si>
  <si>
    <t>N05W89</t>
  </si>
  <si>
    <t>N03W139</t>
  </si>
  <si>
    <t>N03W165</t>
  </si>
  <si>
    <t>S11W97</t>
  </si>
  <si>
    <t>N02E151</t>
  </si>
  <si>
    <t>S13E23</t>
  </si>
  <si>
    <t>S26W180</t>
  </si>
  <si>
    <t>S14W162</t>
  </si>
  <si>
    <t>S14W70</t>
  </si>
  <si>
    <t>S22W123</t>
  </si>
  <si>
    <t>S16W49</t>
  </si>
  <si>
    <t>S21E165</t>
  </si>
  <si>
    <t>S09E166</t>
  </si>
  <si>
    <t>S15W125</t>
  </si>
  <si>
    <t>S15W112</t>
  </si>
  <si>
    <t>S15W11</t>
  </si>
  <si>
    <t>S10E175</t>
  </si>
  <si>
    <t>S07E67</t>
  </si>
  <si>
    <t>S17E173</t>
  </si>
  <si>
    <t>S12E52</t>
  </si>
  <si>
    <t>S13E58</t>
  </si>
  <si>
    <t>S15E103</t>
  </si>
  <si>
    <t>S14E146</t>
  </si>
  <si>
    <t>S12W124</t>
  </si>
  <si>
    <t>S13W142</t>
  </si>
  <si>
    <t>S11E01</t>
  </si>
  <si>
    <t>S24E34</t>
  </si>
  <si>
    <t>S13E153</t>
  </si>
  <si>
    <t>S17E143</t>
  </si>
  <si>
    <t>S15W73</t>
  </si>
  <si>
    <t>S15E121</t>
  </si>
  <si>
    <t>S12E82</t>
  </si>
  <si>
    <t>N13W170</t>
  </si>
  <si>
    <t>S20E163</t>
  </si>
  <si>
    <t>N14E180</t>
  </si>
  <si>
    <t>N18E158</t>
  </si>
  <si>
    <t>S14E35</t>
  </si>
  <si>
    <t>S12E40</t>
  </si>
  <si>
    <t>S08W152</t>
  </si>
  <si>
    <t>N11W32</t>
  </si>
  <si>
    <t>N11E53</t>
  </si>
  <si>
    <t>S06E154</t>
  </si>
  <si>
    <t>S20W34</t>
  </si>
  <si>
    <t>S12E15</t>
  </si>
  <si>
    <t>S11W100</t>
  </si>
  <si>
    <t>S09W108</t>
  </si>
  <si>
    <t>S11W122</t>
  </si>
  <si>
    <t>S11W136</t>
  </si>
  <si>
    <t>S29E40</t>
  </si>
  <si>
    <t>S16E139</t>
  </si>
  <si>
    <t>S19E132</t>
  </si>
  <si>
    <t>S13W160</t>
  </si>
  <si>
    <t>S17E82</t>
  </si>
  <si>
    <t>S13W123</t>
  </si>
  <si>
    <t>N12E56</t>
  </si>
  <si>
    <t>S10E11</t>
  </si>
  <si>
    <t>S10W160</t>
  </si>
  <si>
    <t>N12E161</t>
  </si>
  <si>
    <t>S10W05</t>
  </si>
  <si>
    <t>N12E01</t>
  </si>
  <si>
    <t>S07E75</t>
  </si>
  <si>
    <t>N05W36</t>
  </si>
  <si>
    <t>S19E162</t>
  </si>
  <si>
    <t>N14E127</t>
  </si>
  <si>
    <t>S13E113</t>
  </si>
  <si>
    <t>N12E29</t>
  </si>
  <si>
    <t>N14E02</t>
  </si>
  <si>
    <t>S15E161</t>
  </si>
  <si>
    <t>S15E148</t>
  </si>
  <si>
    <t>S12E142</t>
  </si>
  <si>
    <t>N13E179</t>
  </si>
  <si>
    <t>S13E111</t>
  </si>
  <si>
    <t>S15E111</t>
  </si>
  <si>
    <t>S20W143</t>
  </si>
  <si>
    <t>S20E09</t>
  </si>
  <si>
    <t>S11E15</t>
  </si>
  <si>
    <t>S14W25</t>
  </si>
  <si>
    <t>N12E61</t>
  </si>
  <si>
    <t>S16W164</t>
  </si>
  <si>
    <t>S19E74</t>
  </si>
  <si>
    <t>S18E45</t>
  </si>
  <si>
    <t>S15E40</t>
  </si>
  <si>
    <t>S22W25</t>
  </si>
  <si>
    <t>N12W89</t>
  </si>
  <si>
    <t>S44E11</t>
  </si>
  <si>
    <t>N15E79</t>
  </si>
  <si>
    <t>N13W16</t>
  </si>
  <si>
    <t>N15E50</t>
  </si>
  <si>
    <t>S27E06</t>
  </si>
  <si>
    <t>N12W08</t>
  </si>
  <si>
    <t>N09W42</t>
  </si>
  <si>
    <t>N10E179</t>
  </si>
  <si>
    <t>S15E13</t>
  </si>
  <si>
    <t>S20W24</t>
  </si>
  <si>
    <t>S11W27</t>
  </si>
  <si>
    <t>S08E176</t>
  </si>
  <si>
    <t>S13W04</t>
  </si>
  <si>
    <t>S25W82</t>
  </si>
  <si>
    <t>S20W133</t>
  </si>
  <si>
    <t>N11W07</t>
  </si>
  <si>
    <t>N11W146</t>
  </si>
  <si>
    <t>N08W155</t>
  </si>
  <si>
    <t>N11W152</t>
  </si>
  <si>
    <t>N17W168</t>
  </si>
  <si>
    <t>N14E77</t>
  </si>
  <si>
    <t>S06W29</t>
  </si>
  <si>
    <t>S09W151</t>
  </si>
  <si>
    <t>S10W12</t>
  </si>
  <si>
    <t>S08W33</t>
  </si>
  <si>
    <t>S08E170</t>
  </si>
  <si>
    <t>S12E122</t>
  </si>
  <si>
    <t xml:space="preserve">Date </t>
  </si>
  <si>
    <t xml:space="preserve">Time </t>
  </si>
  <si>
    <t xml:space="preserve">Vl </t>
  </si>
  <si>
    <t xml:space="preserve">Vsp </t>
  </si>
  <si>
    <t xml:space="preserve">a </t>
  </si>
  <si>
    <t xml:space="preserve">MPA </t>
  </si>
  <si>
    <t xml:space="preserve">Loc </t>
  </si>
  <si>
    <t xml:space="preserve">Lat </t>
  </si>
  <si>
    <t xml:space="preserve">Long </t>
  </si>
  <si>
    <t xml:space="preserve">N-lat </t>
  </si>
  <si>
    <t xml:space="preserve">S-lat </t>
  </si>
  <si>
    <t xml:space="preserve">E-long </t>
  </si>
  <si>
    <t xml:space="preserve">W-long </t>
  </si>
  <si>
    <t>30</t>
  </si>
  <si>
    <t>21</t>
  </si>
  <si>
    <t>10</t>
  </si>
  <si>
    <t>26</t>
  </si>
  <si>
    <t>11</t>
  </si>
  <si>
    <t>00</t>
  </si>
  <si>
    <t>34</t>
  </si>
  <si>
    <t>17</t>
  </si>
  <si>
    <t>16</t>
  </si>
  <si>
    <t>07</t>
  </si>
  <si>
    <t>31</t>
  </si>
  <si>
    <t>13</t>
  </si>
  <si>
    <t>24</t>
  </si>
  <si>
    <t>25</t>
  </si>
  <si>
    <t>19</t>
  </si>
  <si>
    <t>09</t>
  </si>
  <si>
    <t>89</t>
  </si>
  <si>
    <t>56</t>
  </si>
  <si>
    <t>12</t>
  </si>
  <si>
    <t>42</t>
  </si>
  <si>
    <t>35</t>
  </si>
  <si>
    <t>33</t>
  </si>
  <si>
    <t>15</t>
  </si>
  <si>
    <t>20</t>
  </si>
  <si>
    <t>18</t>
  </si>
  <si>
    <t>06</t>
  </si>
  <si>
    <t>08</t>
  </si>
  <si>
    <t>29</t>
  </si>
  <si>
    <t>86</t>
  </si>
  <si>
    <t>32</t>
  </si>
  <si>
    <t>22</t>
  </si>
  <si>
    <t>28</t>
  </si>
  <si>
    <t>41</t>
  </si>
  <si>
    <t>27</t>
  </si>
  <si>
    <t>80</t>
  </si>
  <si>
    <t>05</t>
  </si>
  <si>
    <t>61</t>
  </si>
  <si>
    <t>52</t>
  </si>
  <si>
    <t>14</t>
  </si>
  <si>
    <t>60</t>
  </si>
  <si>
    <t>54</t>
  </si>
  <si>
    <t>59</t>
  </si>
  <si>
    <t>39</t>
  </si>
  <si>
    <t>03</t>
  </si>
  <si>
    <t>68</t>
  </si>
  <si>
    <t>85</t>
  </si>
  <si>
    <t>77</t>
  </si>
  <si>
    <t>57</t>
  </si>
  <si>
    <t>46</t>
  </si>
  <si>
    <t>70</t>
  </si>
  <si>
    <t>04</t>
  </si>
  <si>
    <t>73</t>
  </si>
  <si>
    <t>69</t>
  </si>
  <si>
    <t>58</t>
  </si>
  <si>
    <t>02</t>
  </si>
  <si>
    <t>23</t>
  </si>
  <si>
    <t>67</t>
  </si>
  <si>
    <t>01</t>
  </si>
  <si>
    <t>82</t>
  </si>
  <si>
    <t>40</t>
  </si>
  <si>
    <t>53</t>
  </si>
  <si>
    <t>75</t>
  </si>
  <si>
    <t>74</t>
  </si>
  <si>
    <t>45</t>
  </si>
  <si>
    <t>79</t>
  </si>
  <si>
    <t>50</t>
  </si>
  <si>
    <t xml:space="preserve">lat </t>
  </si>
  <si>
    <t xml:space="preserve">long </t>
  </si>
  <si>
    <t xml:space="preserve">w </t>
  </si>
  <si>
    <t xml:space="preserve">Window </t>
  </si>
  <si>
    <t>2009-12-16T04:30</t>
  </si>
  <si>
    <t>2010-02-07T03:54</t>
  </si>
  <si>
    <t>2010-02-12T13:42</t>
  </si>
  <si>
    <t>2010-04-03T10:33</t>
  </si>
  <si>
    <t>2010-08-07T18:36</t>
  </si>
  <si>
    <t>2010-08-14T10:12</t>
  </si>
  <si>
    <t>2010-12-14T15:36</t>
  </si>
  <si>
    <t>2011-02-15T02:24</t>
  </si>
  <si>
    <t>2011-03-07T20:00</t>
  </si>
  <si>
    <t>2011-06-02T08:12</t>
  </si>
  <si>
    <t>2011-06-07T06:49</t>
  </si>
  <si>
    <t>2011-06-21T03:16</t>
  </si>
  <si>
    <t>2011-08-03T14:00</t>
  </si>
  <si>
    <t>2011-08-04T04:12</t>
  </si>
  <si>
    <t>2011-08-09T08:12</t>
  </si>
  <si>
    <t>2011-09-22T10:48</t>
  </si>
  <si>
    <t>2011-09-24T12:48</t>
  </si>
  <si>
    <t>2011-09-24T19:36</t>
  </si>
  <si>
    <t>2011-10-22T01:25</t>
  </si>
  <si>
    <t>2011-10-22T10:24</t>
  </si>
  <si>
    <t>2011-10-27T12:00</t>
  </si>
  <si>
    <t>2011-11-09T13:36</t>
  </si>
  <si>
    <t>2011-11-26T07:12</t>
  </si>
  <si>
    <t>2012-01-16T03:12</t>
  </si>
  <si>
    <t>2012-01-19T14:36</t>
  </si>
  <si>
    <t>2012-01-23T04:00</t>
  </si>
  <si>
    <t>2012-01-26T04:36</t>
  </si>
  <si>
    <t>2012-01-27T18:27</t>
  </si>
  <si>
    <t>2012-02-09T21:17</t>
  </si>
  <si>
    <t>2012-02-10T20:00</t>
  </si>
  <si>
    <t>2012-02-23T08:12</t>
  </si>
  <si>
    <t>2012-03-04T11:00</t>
  </si>
  <si>
    <t>2012-03-05T04:00</t>
  </si>
  <si>
    <t>2012-03-07T00:24</t>
  </si>
  <si>
    <t>2012-03-07T01:30</t>
  </si>
  <si>
    <t>2012-03-09T04:26</t>
  </si>
  <si>
    <t>2012-03-10T18:00</t>
  </si>
  <si>
    <t>2012-03-13T17:36</t>
  </si>
  <si>
    <t>2012-04-05T21:25</t>
  </si>
  <si>
    <t>2012-04-09T12:36</t>
  </si>
  <si>
    <t>2012-04-23T18:24</t>
  </si>
  <si>
    <t>2012-05-12T00:00</t>
  </si>
  <si>
    <t>2012-05-17T01:48</t>
  </si>
  <si>
    <t>2012-06-14T14:12</t>
  </si>
  <si>
    <t>2012-06-23T07:24</t>
  </si>
  <si>
    <t>2012-07-04T17:24</t>
  </si>
  <si>
    <t>2012-07-06T23:24</t>
  </si>
  <si>
    <t>2012-07-19T05:24</t>
  </si>
  <si>
    <t>2012-07-28T21:12</t>
  </si>
  <si>
    <t>2012-07-31T11:24</t>
  </si>
  <si>
    <t>2012-08-04T13:36</t>
  </si>
  <si>
    <t>2012-08-13T13:25</t>
  </si>
  <si>
    <t>2012-08-31T20:00</t>
  </si>
  <si>
    <t>2012-09-02T04:00</t>
  </si>
  <si>
    <t>2012-09-28T00:12</t>
  </si>
  <si>
    <t>2012-11-08T02:36</t>
  </si>
  <si>
    <t>2012-11-21T04:24</t>
  </si>
  <si>
    <t>2012-11-21T16:00</t>
  </si>
  <si>
    <t>2012-11-23T13:48</t>
  </si>
  <si>
    <t>2012-11-27T02:36</t>
  </si>
  <si>
    <t>2013-03-15T07:12</t>
  </si>
  <si>
    <t>2013-04-11T07:24</t>
  </si>
  <si>
    <t>2013-05-13T16:07</t>
  </si>
  <si>
    <t>2013-05-14T01:25</t>
  </si>
  <si>
    <t>2013-05-17T09:12</t>
  </si>
  <si>
    <t>2013-05-22T13:25</t>
  </si>
  <si>
    <t>2013-06-28T02:00</t>
  </si>
  <si>
    <t>2013-07-09T15:12</t>
  </si>
  <si>
    <t>2013-08-17T19:12</t>
  </si>
  <si>
    <t>2013-08-20T08:12</t>
  </si>
  <si>
    <t>2013-08-30T02:48</t>
  </si>
  <si>
    <t>2013-09-24T20:36</t>
  </si>
  <si>
    <t>2013-09-29T22:12</t>
  </si>
  <si>
    <t>2013-10-22T21:48</t>
  </si>
  <si>
    <t>2013-10-24T01:25</t>
  </si>
  <si>
    <t>2013-10-25T08:12</t>
  </si>
  <si>
    <t>2013-10-25T15:12</t>
  </si>
  <si>
    <t>2013-10-26T11:24</t>
  </si>
  <si>
    <t>2013-10-28T02:24</t>
  </si>
  <si>
    <t>2013-10-28T15:36</t>
  </si>
  <si>
    <t>2013-10-29T22:00</t>
  </si>
  <si>
    <t>2013-11-07T00:00</t>
  </si>
  <si>
    <t>2013-11-07T15:12</t>
  </si>
  <si>
    <t>2013-11-19T10:36</t>
  </si>
  <si>
    <t>2013-12-07T07:36</t>
  </si>
  <si>
    <t>2014-01-07T18:24</t>
  </si>
  <si>
    <t>2014-01-20T22:00</t>
  </si>
  <si>
    <t>2014-01-30T08:24</t>
  </si>
  <si>
    <t>2014-01-30T16:24</t>
  </si>
  <si>
    <t>2014-02-16T10:00</t>
  </si>
  <si>
    <t>2014-02-18T01:36</t>
  </si>
  <si>
    <t>2014-02-20T08:00</t>
  </si>
  <si>
    <t>2014-02-25T01:25</t>
  </si>
  <si>
    <t>2014-03-20T04:36</t>
  </si>
  <si>
    <t>2014-03-23T03:36</t>
  </si>
  <si>
    <t>2014-03-29T18:12</t>
  </si>
  <si>
    <t>2014-04-02T13:36</t>
  </si>
  <si>
    <t>2014-04-18T13:25</t>
  </si>
  <si>
    <t>2014-04-29T23:24</t>
  </si>
  <si>
    <t>2014-06-04T12:48</t>
  </si>
  <si>
    <t>2014-06-10T13:30</t>
  </si>
  <si>
    <t>2014-07-08T16:36</t>
  </si>
  <si>
    <t>2014-08-01T18:36</t>
  </si>
  <si>
    <t>2014-08-15T17:48</t>
  </si>
  <si>
    <t>2014-08-22T11:12</t>
  </si>
  <si>
    <t>2014-08-24T12:36</t>
  </si>
  <si>
    <t>2014-08-25T15:36</t>
  </si>
  <si>
    <t>2014-09-09T00:06</t>
  </si>
  <si>
    <t>2014-09-10T18:00</t>
  </si>
  <si>
    <t>2014-12-17T05:00</t>
  </si>
  <si>
    <t>2014-12-19T01:04</t>
  </si>
  <si>
    <t>2014-12-21T12:12</t>
  </si>
  <si>
    <t>2015-02-09T23:24</t>
  </si>
  <si>
    <t>2015-03-07T22:12</t>
  </si>
  <si>
    <t>2015-03-10T00:00</t>
  </si>
  <si>
    <t>2015-03-10T03:36</t>
  </si>
  <si>
    <t>2015-03-15T01:48</t>
  </si>
  <si>
    <t>2015-04-23T09:36</t>
  </si>
  <si>
    <t>2015-05-02T20:24</t>
  </si>
  <si>
    <t>2015-05-05T22:24</t>
  </si>
  <si>
    <t>2015-05-13T18:48</t>
  </si>
  <si>
    <t>2015-06-18T17:24</t>
  </si>
  <si>
    <t>2015-06-19T06:42</t>
  </si>
  <si>
    <t>2015-06-22T18:36</t>
  </si>
  <si>
    <t>2015-06-25T08:36</t>
  </si>
  <si>
    <t>2015-08-22T07:12</t>
  </si>
  <si>
    <t>2015-09-20T18:12</t>
  </si>
  <si>
    <t>2015-10-22T03:12</t>
  </si>
  <si>
    <t>2015-12-16T09:36</t>
  </si>
  <si>
    <t>2016-01-01T23:24</t>
  </si>
  <si>
    <t>2016-02-11T21:17</t>
  </si>
  <si>
    <t>2017-04-18T19:48</t>
  </si>
  <si>
    <t>2017-07-14T01:25</t>
  </si>
  <si>
    <t>2017-09-04T20:36</t>
  </si>
  <si>
    <t>2017-09-06T12:24</t>
  </si>
  <si>
    <t xml:space="preserve">date </t>
  </si>
  <si>
    <t xml:space="preserve">lon </t>
  </si>
  <si>
    <t xml:space="preserve">rmaj </t>
  </si>
  <si>
    <t xml:space="preserve">rmin </t>
  </si>
  <si>
    <t xml:space="preserve">tilt </t>
  </si>
  <si>
    <t xml:space="preserve">vcme </t>
  </si>
  <si>
    <t xml:space="preserve">vend </t>
  </si>
  <si>
    <t xml:space="preserve">confidence level (+-7 hours) </t>
  </si>
  <si>
    <t xml:space="preserve">TransTime_ENLIL_CCSM </t>
  </si>
  <si>
    <t xml:space="preserve">group </t>
  </si>
  <si>
    <t xml:space="preserve">CME did not hit the Earth or CME impact is very weak </t>
  </si>
  <si>
    <t xml:space="preserve">N/A </t>
  </si>
  <si>
    <t xml:space="preserve">They merged into one event </t>
  </si>
  <si>
    <t>Vl</t>
  </si>
  <si>
    <t>a</t>
  </si>
  <si>
    <t>MPA</t>
  </si>
  <si>
    <t>lat</t>
  </si>
  <si>
    <t>long</t>
  </si>
  <si>
    <t>W</t>
  </si>
  <si>
    <t>CME Date</t>
  </si>
  <si>
    <t>Time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</si>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</sst>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d/mm/yyyy;@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14" fontId="3" fillId="0" borderId="0" xfId="1" applyNumberFormat="1" applyFont="1" applyFill="1" applyBorder="1" applyAlignment="1">
      <alignment horizontal="center" vertical="center" wrapText="1"/>
    </xf>
    <xf numFmtId="21" fontId="3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4" fontId="4" fillId="0" borderId="0" xfId="1" applyNumberFormat="1" applyFont="1" applyFill="1" applyBorder="1" applyAlignment="1">
      <alignment horizontal="center" vertical="center" wrapText="1"/>
    </xf>
    <xf numFmtId="21" fontId="4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2" fontId="5" fillId="13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6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64" fontId="0" fillId="10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64" fontId="0" fillId="11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64" fontId="0" fillId="12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22" fontId="3" fillId="9" borderId="1" xfId="0" applyNumberFormat="1" applyFont="1" applyFill="1" applyBorder="1" applyAlignment="1">
      <alignment horizontal="center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22" fontId="3" fillId="5" borderId="1" xfId="0" applyNumberFormat="1" applyFont="1" applyFill="1" applyBorder="1" applyAlignment="1">
      <alignment horizontal="center" vertical="center" wrapText="1"/>
    </xf>
    <xf numFmtId="22" fontId="5" fillId="5" borderId="2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22" fontId="3" fillId="6" borderId="1" xfId="0" applyNumberFormat="1" applyFont="1" applyFill="1" applyBorder="1" applyAlignment="1">
      <alignment horizontal="center" vertical="center" wrapText="1"/>
    </xf>
    <xf numFmtId="22" fontId="3" fillId="7" borderId="1" xfId="0" applyNumberFormat="1" applyFont="1" applyFill="1" applyBorder="1" applyAlignment="1">
      <alignment horizontal="center" vertical="center" wrapText="1"/>
    </xf>
    <xf numFmtId="22" fontId="3" fillId="10" borderId="1" xfId="0" applyNumberFormat="1" applyFont="1" applyFill="1" applyBorder="1" applyAlignment="1">
      <alignment horizontal="center" vertical="center" wrapText="1"/>
    </xf>
    <xf numFmtId="22" fontId="3" fillId="12" borderId="1" xfId="0" applyNumberFormat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166" fontId="4" fillId="0" borderId="0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2" fontId="0" fillId="0" borderId="0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22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daw.gsfc.nasa.gov/CME_list/UNIVERSAL/2015_04/htpng/20150423.093605.p291g.htp.html" TargetMode="External"/><Relationship Id="rId21" Type="http://schemas.openxmlformats.org/officeDocument/2006/relationships/hyperlink" Target="http://cdaw.gsfc.nasa.gov/CME_list/UNIVERSAL/2011_10/htpng/20111027.120006.p054g.htp.html" TargetMode="External"/><Relationship Id="rId42" Type="http://schemas.openxmlformats.org/officeDocument/2006/relationships/hyperlink" Target="http://cdaw.gsfc.nasa.gov/CME_list/UNIVERSAL/2012_05/htpng/20120512.000005.p107g.htp.html" TargetMode="External"/><Relationship Id="rId63" Type="http://schemas.openxmlformats.org/officeDocument/2006/relationships/hyperlink" Target="http://cdaw.gsfc.nasa.gov/CME_list/UNIVERSAL/2013_05/htpng/20130514.012551.p089g.htp.html" TargetMode="External"/><Relationship Id="rId84" Type="http://schemas.openxmlformats.org/officeDocument/2006/relationships/hyperlink" Target="http://cdaw.gsfc.nasa.gov/CME_list/UNIVERSAL/2013_12/htpng/20131207.073605.p274g.htp.html" TargetMode="External"/><Relationship Id="rId16" Type="http://schemas.openxmlformats.org/officeDocument/2006/relationships/hyperlink" Target="http://cdaw.gsfc.nasa.gov/CME_list/UNIVERSAL/2011_09/htpng/20110922.104806.p072g.htp.html" TargetMode="External"/><Relationship Id="rId107" Type="http://schemas.openxmlformats.org/officeDocument/2006/relationships/hyperlink" Target="http://cdaw.gsfc.nasa.gov/CME_list/UNIVERSAL/2014_09/htpng/20140909.000626.p059g.htp.html" TargetMode="External"/><Relationship Id="rId11" Type="http://schemas.openxmlformats.org/officeDocument/2006/relationships/hyperlink" Target="http://cdaw.gsfc.nasa.gov/CME_list/UNIVERSAL/2011_06/htpng/20110607.064912.p250g.htp.html" TargetMode="External"/><Relationship Id="rId32" Type="http://schemas.openxmlformats.org/officeDocument/2006/relationships/hyperlink" Target="http://cdaw.gsfc.nasa.gov/CME_list/UNIVERSAL/2012_03/htpng/20120304.110007.p052g.htp.html" TargetMode="External"/><Relationship Id="rId37" Type="http://schemas.openxmlformats.org/officeDocument/2006/relationships/hyperlink" Target="http://cdaw.gsfc.nasa.gov/CME_list/UNIVERSAL/2012_03/htpng/20120310.180005.p005g.htp.html" TargetMode="External"/><Relationship Id="rId53" Type="http://schemas.openxmlformats.org/officeDocument/2006/relationships/hyperlink" Target="http://cdaw.gsfc.nasa.gov/CME_list/UNIVERSAL/2012_08/htpng/20120831.200005.p090g.htp.html" TargetMode="External"/><Relationship Id="rId58" Type="http://schemas.openxmlformats.org/officeDocument/2006/relationships/hyperlink" Target="http://cdaw.gsfc.nasa.gov/CME_list/UNIVERSAL/2012_11/htpng/20121123.134806.p136g.htp.html" TargetMode="External"/><Relationship Id="rId74" Type="http://schemas.openxmlformats.org/officeDocument/2006/relationships/hyperlink" Target="http://cdaw.gsfc.nasa.gov/CME_list/UNIVERSAL/2013_10/htpng/20131024.012529.p217s.htp.html" TargetMode="External"/><Relationship Id="rId79" Type="http://schemas.openxmlformats.org/officeDocument/2006/relationships/hyperlink" Target="http://cdaw.gsfc.nasa.gov/CME_list/UNIVERSAL/2013_10/htpng/20131028.153605.p086g.htp.html" TargetMode="External"/><Relationship Id="rId102" Type="http://schemas.openxmlformats.org/officeDocument/2006/relationships/hyperlink" Target="http://cdaw.gsfc.nasa.gov/CME_list/UNIVERSAL/2014_08/htpng/20140801.183605.p131g.htp.html" TargetMode="External"/><Relationship Id="rId123" Type="http://schemas.openxmlformats.org/officeDocument/2006/relationships/hyperlink" Target="http://cdaw.gsfc.nasa.gov/CME_list/UNIVERSAL/2015_06/htpng/20150622.183605.p358g.htp.html" TargetMode="External"/><Relationship Id="rId128" Type="http://schemas.openxmlformats.org/officeDocument/2006/relationships/hyperlink" Target="http://cdaw.gsfc.nasa.gov/CME_list/UNIVERSAL/2015_12/htpng/20151216.093604.p334g.htp.html" TargetMode="External"/><Relationship Id="rId5" Type="http://schemas.openxmlformats.org/officeDocument/2006/relationships/hyperlink" Target="http://cdaw.gsfc.nasa.gov/CME_list/UNIVERSAL/2010_08/htpng/20100807.183606.p094g.htp.html" TargetMode="External"/><Relationship Id="rId90" Type="http://schemas.openxmlformats.org/officeDocument/2006/relationships/hyperlink" Target="http://cdaw.gsfc.nasa.gov/CME_list/UNIVERSAL/2014_02/htpng/20140218.013621.p044g.htp.html" TargetMode="External"/><Relationship Id="rId95" Type="http://schemas.openxmlformats.org/officeDocument/2006/relationships/hyperlink" Target="http://cdaw.gsfc.nasa.gov/CME_list/UNIVERSAL/2014_03/htpng/20140329.181205.p325g.htp.html" TargetMode="External"/><Relationship Id="rId22" Type="http://schemas.openxmlformats.org/officeDocument/2006/relationships/hyperlink" Target="http://cdaw.gsfc.nasa.gov/CME_list/UNIVERSAL/2011_11/htpng/20111109.133605.p048g.htp.html" TargetMode="External"/><Relationship Id="rId27" Type="http://schemas.openxmlformats.org/officeDocument/2006/relationships/hyperlink" Target="http://cdaw.gsfc.nasa.gov/CME_list/UNIVERSAL/2012_01/htpng/20120126.043605.p327g.htp.html" TargetMode="External"/><Relationship Id="rId43" Type="http://schemas.openxmlformats.org/officeDocument/2006/relationships/hyperlink" Target="http://cdaw.gsfc.nasa.gov/CME_list/UNIVERSAL/2012_05/htpng/20120517.014805.p261g.htp.html" TargetMode="External"/><Relationship Id="rId48" Type="http://schemas.openxmlformats.org/officeDocument/2006/relationships/hyperlink" Target="http://cdaw.gsfc.nasa.gov/CME_list/UNIVERSAL/2012_07/htpng/20120719.052405.p275g.htp.html" TargetMode="External"/><Relationship Id="rId64" Type="http://schemas.openxmlformats.org/officeDocument/2006/relationships/hyperlink" Target="http://cdaw.gsfc.nasa.gov/CME_list/UNIVERSAL/2013_05/htpng/20130517.091210.p050g.htp.html" TargetMode="External"/><Relationship Id="rId69" Type="http://schemas.openxmlformats.org/officeDocument/2006/relationships/hyperlink" Target="http://cdaw.gsfc.nasa.gov/CME_list/UNIVERSAL/2013_08/htpng/20130820.081205.p210g.htp.html" TargetMode="External"/><Relationship Id="rId113" Type="http://schemas.openxmlformats.org/officeDocument/2006/relationships/hyperlink" Target="http://cdaw.gsfc.nasa.gov/CME_list/UNIVERSAL/2015_03/htpng/20150307.221205.p125g.htp.html" TargetMode="External"/><Relationship Id="rId118" Type="http://schemas.openxmlformats.org/officeDocument/2006/relationships/hyperlink" Target="http://cdaw.gsfc.nasa.gov/CME_list/UNIVERSAL/2015_05/htpng/20150502.202405.p115g.htp.html" TargetMode="External"/><Relationship Id="rId134" Type="http://schemas.openxmlformats.org/officeDocument/2006/relationships/hyperlink" Target="http://cdaw.gsfc.nasa.gov/CME_list/UNIVERSAL/2017_04/htpng/20170418.194805.p067g.htp.html" TargetMode="External"/><Relationship Id="rId80" Type="http://schemas.openxmlformats.org/officeDocument/2006/relationships/hyperlink" Target="http://cdaw.gsfc.nasa.gov/CME_list/UNIVERSAL/2013_10/htpng/20131029.220006.p249g.htp.html" TargetMode="External"/><Relationship Id="rId85" Type="http://schemas.openxmlformats.org/officeDocument/2006/relationships/hyperlink" Target="http://cdaw.gsfc.nasa.gov/CME_list/UNIVERSAL/2014_01/htpng/20140107.182405.p231g.htp.html" TargetMode="External"/><Relationship Id="rId12" Type="http://schemas.openxmlformats.org/officeDocument/2006/relationships/hyperlink" Target="http://cdaw.gsfc.nasa.gov/CME_list/UNIVERSAL/2011_06/htpng/20110621.031610.p065g.htp.html" TargetMode="External"/><Relationship Id="rId17" Type="http://schemas.openxmlformats.org/officeDocument/2006/relationships/hyperlink" Target="http://cdaw.gsfc.nasa.gov/CME_list/UNIVERSAL/2011_09/htpng/20110924.124807.p078g.htp.html" TargetMode="External"/><Relationship Id="rId33" Type="http://schemas.openxmlformats.org/officeDocument/2006/relationships/hyperlink" Target="http://cdaw.gsfc.nasa.gov/CME_list/UNIVERSAL/2012_03/htpng/20120305.040005.p061g.htp.html" TargetMode="External"/><Relationship Id="rId38" Type="http://schemas.openxmlformats.org/officeDocument/2006/relationships/hyperlink" Target="http://cdaw.gsfc.nasa.gov/CME_list/UNIVERSAL/2012_03/htpng/20120313.173605.p286g.htp.html" TargetMode="External"/><Relationship Id="rId59" Type="http://schemas.openxmlformats.org/officeDocument/2006/relationships/hyperlink" Target="http://cdaw.gsfc.nasa.gov/CME_list/UNIVERSAL/2012_11/htpng/20121127.023605.p042g.htp.html" TargetMode="External"/><Relationship Id="rId103" Type="http://schemas.openxmlformats.org/officeDocument/2006/relationships/hyperlink" Target="http://cdaw.gsfc.nasa.gov/CME_list/UNIVERSAL/2014_08/htpng/20140815.174807.p323g.htp.html" TargetMode="External"/><Relationship Id="rId108" Type="http://schemas.openxmlformats.org/officeDocument/2006/relationships/hyperlink" Target="http://cdaw.gsfc.nasa.gov/CME_list/UNIVERSAL/2014_09/htpng/20140910.180005.p175g.htp.html" TargetMode="External"/><Relationship Id="rId124" Type="http://schemas.openxmlformats.org/officeDocument/2006/relationships/hyperlink" Target="http://cdaw.gsfc.nasa.gov/CME_list/UNIVERSAL/2015_06/htpng/20150625.083605.p330g.htp.html" TargetMode="External"/><Relationship Id="rId129" Type="http://schemas.openxmlformats.org/officeDocument/2006/relationships/hyperlink" Target="http://cdaw.gsfc.nasa.gov/CME_list/UNIVERSAL/2016_01/htpng/20160101.232404.p227g.htp.html" TargetMode="External"/><Relationship Id="rId54" Type="http://schemas.openxmlformats.org/officeDocument/2006/relationships/hyperlink" Target="http://cdaw.gsfc.nasa.gov/CME_list/UNIVERSAL/2012_09/htpng/20120902.040006.p090g.htp.html" TargetMode="External"/><Relationship Id="rId70" Type="http://schemas.openxmlformats.org/officeDocument/2006/relationships/hyperlink" Target="http://cdaw.gsfc.nasa.gov/CME_list/UNIVERSAL/2013_08/htpng/20130830.024805.p055g.htp.html" TargetMode="External"/><Relationship Id="rId75" Type="http://schemas.openxmlformats.org/officeDocument/2006/relationships/hyperlink" Target="http://cdaw.gsfc.nasa.gov/CME_list/UNIVERSAL/2013_10/htpng/20131025.081205.p109g.htp.html" TargetMode="External"/><Relationship Id="rId91" Type="http://schemas.openxmlformats.org/officeDocument/2006/relationships/hyperlink" Target="http://cdaw.gsfc.nasa.gov/CME_list/UNIVERSAL/2014_02/htpng/20140220.080007.p268g.htp.html" TargetMode="External"/><Relationship Id="rId96" Type="http://schemas.openxmlformats.org/officeDocument/2006/relationships/hyperlink" Target="http://cdaw.gsfc.nasa.gov/CME_list/UNIVERSAL/2014_04/htpng/20140402.133620.p060g.htp.html" TargetMode="External"/><Relationship Id="rId1" Type="http://schemas.openxmlformats.org/officeDocument/2006/relationships/hyperlink" Target="http://cdaw.gsfc.nasa.gov/CME_list/UNIVERSAL/2009_12/htpng/20091216.043003.p047g.htp.html" TargetMode="External"/><Relationship Id="rId6" Type="http://schemas.openxmlformats.org/officeDocument/2006/relationships/hyperlink" Target="http://cdaw.gsfc.nasa.gov/CME_list/UNIVERSAL/2010_08/htpng/20100814.101205.p224g.htp.html" TargetMode="External"/><Relationship Id="rId23" Type="http://schemas.openxmlformats.org/officeDocument/2006/relationships/hyperlink" Target="http://cdaw.gsfc.nasa.gov/CME_list/UNIVERSAL/2011_11/htpng/20111126.071206.p327g.htp.html" TargetMode="External"/><Relationship Id="rId28" Type="http://schemas.openxmlformats.org/officeDocument/2006/relationships/hyperlink" Target="http://cdaw.gsfc.nasa.gov/CME_list/UNIVERSAL/2012_01/htpng/20120127.182752.p296g.htp.html" TargetMode="External"/><Relationship Id="rId49" Type="http://schemas.openxmlformats.org/officeDocument/2006/relationships/hyperlink" Target="http://cdaw.gsfc.nasa.gov/CME_list/UNIVERSAL/2012_07/htpng/20120728.211208.p134g.htp.html" TargetMode="External"/><Relationship Id="rId114" Type="http://schemas.openxmlformats.org/officeDocument/2006/relationships/hyperlink" Target="http://cdaw.gsfc.nasa.gov/CME_list/UNIVERSAL/2015_03/htpng/20150310.000005.p107g.htp.html" TargetMode="External"/><Relationship Id="rId119" Type="http://schemas.openxmlformats.org/officeDocument/2006/relationships/hyperlink" Target="http://cdaw.gsfc.nasa.gov/CME_list/UNIVERSAL/2015_05/htpng/20150505.222405.p041g.htp.html" TargetMode="External"/><Relationship Id="rId44" Type="http://schemas.openxmlformats.org/officeDocument/2006/relationships/hyperlink" Target="http://cdaw.gsfc.nasa.gov/CME_list/UNIVERSAL/2012_06/htpng/20120614.141207.p144g.htp.html" TargetMode="External"/><Relationship Id="rId60" Type="http://schemas.openxmlformats.org/officeDocument/2006/relationships/hyperlink" Target="http://cdaw.gsfc.nasa.gov/CME_list/UNIVERSAL/2013_03/htpng/20130315.071205.p112g.htp.html" TargetMode="External"/><Relationship Id="rId65" Type="http://schemas.openxmlformats.org/officeDocument/2006/relationships/hyperlink" Target="http://cdaw.gsfc.nasa.gov/CME_list/UNIVERSAL/2013_05/htpng/20130522.132550.p287g.htp.html" TargetMode="External"/><Relationship Id="rId81" Type="http://schemas.openxmlformats.org/officeDocument/2006/relationships/hyperlink" Target="http://cdaw.gsfc.nasa.gov/CME_list/UNIVERSAL/2013_11/htpng/20131107.000006.p233g.htp.html" TargetMode="External"/><Relationship Id="rId86" Type="http://schemas.openxmlformats.org/officeDocument/2006/relationships/hyperlink" Target="http://cdaw.gsfc.nasa.gov/CME_list/UNIVERSAL/2014_01/htpng/20140120.220005.p097g.htp.html" TargetMode="External"/><Relationship Id="rId130" Type="http://schemas.openxmlformats.org/officeDocument/2006/relationships/hyperlink" Target="http://cdaw.gsfc.nasa.gov/CME_list/UNIVERSAL/2016_02/htpng/20160211.211732.p260g.htp.html" TargetMode="External"/><Relationship Id="rId135" Type="http://schemas.openxmlformats.org/officeDocument/2006/relationships/hyperlink" Target="http://cdaw.gsfc.nasa.gov/CME_list/UNIVERSAL/2012_11/htpng/20121121.042407.p317g.htp.html" TargetMode="External"/><Relationship Id="rId13" Type="http://schemas.openxmlformats.org/officeDocument/2006/relationships/hyperlink" Target="http://cdaw.gsfc.nasa.gov/CME_list/UNIVERSAL/2011_08/htpng/20110803.140007.p307g.htp.html" TargetMode="External"/><Relationship Id="rId18" Type="http://schemas.openxmlformats.org/officeDocument/2006/relationships/hyperlink" Target="http://cdaw.gsfc.nasa.gov/CME_list/UNIVERSAL/2011_09/htpng/20110924.193606.p043g.htp.html" TargetMode="External"/><Relationship Id="rId39" Type="http://schemas.openxmlformats.org/officeDocument/2006/relationships/hyperlink" Target="http://cdaw.gsfc.nasa.gov/CME_list/UNIVERSAL/2012_04/htpng/20120405.212507.p311g.htp.html" TargetMode="External"/><Relationship Id="rId109" Type="http://schemas.openxmlformats.org/officeDocument/2006/relationships/hyperlink" Target="http://cdaw.gsfc.nasa.gov/CME_list/UNIVERSAL/2014_12/htpng/20141217.050005.p162g.htp.html" TargetMode="External"/><Relationship Id="rId34" Type="http://schemas.openxmlformats.org/officeDocument/2006/relationships/hyperlink" Target="http://cdaw.gsfc.nasa.gov/CME_list/UNIVERSAL/2012_03/htpng/20120307.002406.p057g.htp.html" TargetMode="External"/><Relationship Id="rId50" Type="http://schemas.openxmlformats.org/officeDocument/2006/relationships/hyperlink" Target="http://cdaw.gsfc.nasa.gov/CME_list/UNIVERSAL/2012_07/htpng/20120731.112406.p051g.htp.html" TargetMode="External"/><Relationship Id="rId55" Type="http://schemas.openxmlformats.org/officeDocument/2006/relationships/hyperlink" Target="http://cdaw.gsfc.nasa.gov/CME_list/UNIVERSAL/2012_09/htpng/20120928.001205.p251g.htp.html" TargetMode="External"/><Relationship Id="rId76" Type="http://schemas.openxmlformats.org/officeDocument/2006/relationships/hyperlink" Target="http://cdaw.gsfc.nasa.gov/CME_list/UNIVERSAL/2013_10/htpng/20131025.151209.p068g.htp.html" TargetMode="External"/><Relationship Id="rId97" Type="http://schemas.openxmlformats.org/officeDocument/2006/relationships/hyperlink" Target="http://cdaw.gsfc.nasa.gov/CME_list/UNIVERSAL/2014_04/htpng/20140418.132551.p238g.htp.html" TargetMode="External"/><Relationship Id="rId104" Type="http://schemas.openxmlformats.org/officeDocument/2006/relationships/hyperlink" Target="http://cdaw.gsfc.nasa.gov/CME_list/UNIVERSAL/2014_08/htpng/20140822.111205.p359g.htp.html" TargetMode="External"/><Relationship Id="rId120" Type="http://schemas.openxmlformats.org/officeDocument/2006/relationships/hyperlink" Target="http://cdaw.gsfc.nasa.gov/CME_list/UNIVERSAL/2015_05/htpng/20150513.184805.p353g.htp.html" TargetMode="External"/><Relationship Id="rId125" Type="http://schemas.openxmlformats.org/officeDocument/2006/relationships/hyperlink" Target="http://cdaw.gsfc.nasa.gov/CME_list/UNIVERSAL/2015_08/htpng/20150822.071204.p095g.htp.html" TargetMode="External"/><Relationship Id="rId7" Type="http://schemas.openxmlformats.org/officeDocument/2006/relationships/hyperlink" Target="http://cdaw.gsfc.nasa.gov/CME_list/UNIVERSAL/2010_12/htpng/20101214.153605.p343g.htp.html" TargetMode="External"/><Relationship Id="rId71" Type="http://schemas.openxmlformats.org/officeDocument/2006/relationships/hyperlink" Target="http://cdaw.gsfc.nasa.gov/CME_list/UNIVERSAL/2013_09/htpng/20130924.203605.p043g.htp.html" TargetMode="External"/><Relationship Id="rId92" Type="http://schemas.openxmlformats.org/officeDocument/2006/relationships/hyperlink" Target="http://cdaw.gsfc.nasa.gov/CME_list/UNIVERSAL/2014_02/htpng/20140225.012550.p073g.htp.html" TargetMode="External"/><Relationship Id="rId2" Type="http://schemas.openxmlformats.org/officeDocument/2006/relationships/hyperlink" Target="http://cdaw.gsfc.nasa.gov/CME_list/UNIVERSAL/2010_02/htpng/20100207.035403.p113g.htp.html" TargetMode="External"/><Relationship Id="rId29" Type="http://schemas.openxmlformats.org/officeDocument/2006/relationships/hyperlink" Target="http://cdaw.gsfc.nasa.gov/CME_list/UNIVERSAL/2012_02/htpng/20120209.211736.p039g.htp.html" TargetMode="External"/><Relationship Id="rId24" Type="http://schemas.openxmlformats.org/officeDocument/2006/relationships/hyperlink" Target="http://cdaw.gsfc.nasa.gov/CME_list/UNIVERSAL/2012_01/htpng/20120116.031210.p039g.htp.html" TargetMode="External"/><Relationship Id="rId40" Type="http://schemas.openxmlformats.org/officeDocument/2006/relationships/hyperlink" Target="http://cdaw.gsfc.nasa.gov/CME_list/UNIVERSAL/2012_04/htpng/20120409.123607.p310g.htp.html" TargetMode="External"/><Relationship Id="rId45" Type="http://schemas.openxmlformats.org/officeDocument/2006/relationships/hyperlink" Target="http://cdaw.gsfc.nasa.gov/CME_list/UNIVERSAL/2012_06/htpng/20120623.072405.p290g.htp.html" TargetMode="External"/><Relationship Id="rId66" Type="http://schemas.openxmlformats.org/officeDocument/2006/relationships/hyperlink" Target="http://cdaw.gsfc.nasa.gov/CME_list/UNIVERSAL/2013_06/htpng/20130628.020005.p214g.htp.html" TargetMode="External"/><Relationship Id="rId87" Type="http://schemas.openxmlformats.org/officeDocument/2006/relationships/hyperlink" Target="http://cdaw.gsfc.nasa.gov/CME_list/UNIVERSAL/2014_01/htpng/20140130.082405.p112g.htp.html" TargetMode="External"/><Relationship Id="rId110" Type="http://schemas.openxmlformats.org/officeDocument/2006/relationships/hyperlink" Target="http://cdaw.gsfc.nasa.gov/CME_list/UNIVERSAL/2014_12/htpng/20141219.010442.p098g.htp.html" TargetMode="External"/><Relationship Id="rId115" Type="http://schemas.openxmlformats.org/officeDocument/2006/relationships/hyperlink" Target="http://cdaw.gsfc.nasa.gov/CME_list/UNIVERSAL/2015_03/htpng/20150310.033605.p071g.htp.html" TargetMode="External"/><Relationship Id="rId131" Type="http://schemas.openxmlformats.org/officeDocument/2006/relationships/hyperlink" Target="http://cdaw.gsfc.nasa.gov/CME_list/UNIVERSAL/2017_09/htpng/20170906.122405.p201g.htp.html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://cdaw.gsfc.nasa.gov/CME_list/UNIVERSAL/2013_04/htpng/20130411.072406.p085g.htp.html" TargetMode="External"/><Relationship Id="rId82" Type="http://schemas.openxmlformats.org/officeDocument/2006/relationships/hyperlink" Target="http://cdaw.gsfc.nasa.gov/CME_list/UNIVERSAL/2013_11/htpng/20131107.151210.p130s.htp.html" TargetMode="External"/><Relationship Id="rId19" Type="http://schemas.openxmlformats.org/officeDocument/2006/relationships/hyperlink" Target="http://cdaw.gsfc.nasa.gov/CME_list/UNIVERSAL/2011_10/htpng/20111022.012553.p354g.htp.html" TargetMode="External"/><Relationship Id="rId14" Type="http://schemas.openxmlformats.org/officeDocument/2006/relationships/hyperlink" Target="http://cdaw.gsfc.nasa.gov/CME_list/UNIVERSAL/2011_08/htpng/20110804.041205.p298g.htp.html" TargetMode="External"/><Relationship Id="rId30" Type="http://schemas.openxmlformats.org/officeDocument/2006/relationships/hyperlink" Target="http://cdaw.gsfc.nasa.gov/CME_list/UNIVERSAL/2012_02/htpng/20120210.200005.p039g.htp.html" TargetMode="External"/><Relationship Id="rId35" Type="http://schemas.openxmlformats.org/officeDocument/2006/relationships/hyperlink" Target="http://cdaw.gsfc.nasa.gov/CME_list/UNIVERSAL/2012_03/htpng/20120307.013024.p082g.htp.html" TargetMode="External"/><Relationship Id="rId56" Type="http://schemas.openxmlformats.org/officeDocument/2006/relationships/hyperlink" Target="http://cdaw.gsfc.nasa.gov/CME_list/UNIVERSAL/2012_11/htpng/20121108.023606.p046g.htp.html" TargetMode="External"/><Relationship Id="rId77" Type="http://schemas.openxmlformats.org/officeDocument/2006/relationships/hyperlink" Target="http://cdaw.gsfc.nasa.gov/CME_list/UNIVERSAL/2013_10/htpng/20131026.112405.p075g.htp.html" TargetMode="External"/><Relationship Id="rId100" Type="http://schemas.openxmlformats.org/officeDocument/2006/relationships/hyperlink" Target="http://cdaw.gsfc.nasa.gov/CME_list/UNIVERSAL/2014_06/htpng/20140610.133023.p156g.htp.html" TargetMode="External"/><Relationship Id="rId105" Type="http://schemas.openxmlformats.org/officeDocument/2006/relationships/hyperlink" Target="http://cdaw.gsfc.nasa.gov/CME_list/UNIVERSAL/2014_08/htpng/20140824.123605.p100g.htp.html" TargetMode="External"/><Relationship Id="rId126" Type="http://schemas.openxmlformats.org/officeDocument/2006/relationships/hyperlink" Target="http://cdaw.gsfc.nasa.gov/CME_list/UNIVERSAL/2015_09/htpng/20150920.181204.p219g.htp.html" TargetMode="External"/><Relationship Id="rId8" Type="http://schemas.openxmlformats.org/officeDocument/2006/relationships/hyperlink" Target="http://cdaw.gsfc.nasa.gov/CME_list/UNIVERSAL/2011_02/htpng/20110215.022405.p189g.htp.html" TargetMode="External"/><Relationship Id="rId51" Type="http://schemas.openxmlformats.org/officeDocument/2006/relationships/hyperlink" Target="http://cdaw.gsfc.nasa.gov/CME_list/UNIVERSAL/2012_08/htpng/20120804.133623.p110g.htp.html" TargetMode="External"/><Relationship Id="rId72" Type="http://schemas.openxmlformats.org/officeDocument/2006/relationships/hyperlink" Target="http://cdaw.gsfc.nasa.gov/CME_list/UNIVERSAL/2013_09/htpng/20130929.221205.p343g.htp.html" TargetMode="External"/><Relationship Id="rId93" Type="http://schemas.openxmlformats.org/officeDocument/2006/relationships/hyperlink" Target="http://cdaw.gsfc.nasa.gov/CME_list/UNIVERSAL/2014_03/htpng/20140320.043606.p140g.htp.html" TargetMode="External"/><Relationship Id="rId98" Type="http://schemas.openxmlformats.org/officeDocument/2006/relationships/hyperlink" Target="http://cdaw.gsfc.nasa.gov/CME_list/UNIVERSAL/2014_04/htpng/20140429.232405.p180g.htp.html" TargetMode="External"/><Relationship Id="rId121" Type="http://schemas.openxmlformats.org/officeDocument/2006/relationships/hyperlink" Target="http://cdaw.gsfc.nasa.gov/CME_list/UNIVERSAL/2015_06/htpng/20150618.172424.p092g.htp.html" TargetMode="External"/><Relationship Id="rId3" Type="http://schemas.openxmlformats.org/officeDocument/2006/relationships/hyperlink" Target="http://cdaw.gsfc.nasa.gov/CME_list/UNIVERSAL/2010_02/htpng/20100212.134204.p044g.htp.html" TargetMode="External"/><Relationship Id="rId25" Type="http://schemas.openxmlformats.org/officeDocument/2006/relationships/hyperlink" Target="http://cdaw.gsfc.nasa.gov/CME_list/UNIVERSAL/2012_01/htpng/20120119.143605.p020g.htp.html" TargetMode="External"/><Relationship Id="rId46" Type="http://schemas.openxmlformats.org/officeDocument/2006/relationships/hyperlink" Target="http://cdaw.gsfc.nasa.gov/CME_list/UNIVERSAL/2012_07/htpng/20120704.172404.p124g.htp.html" TargetMode="External"/><Relationship Id="rId67" Type="http://schemas.openxmlformats.org/officeDocument/2006/relationships/hyperlink" Target="http://cdaw.gsfc.nasa.gov/CME_list/UNIVERSAL/2013_07/htpng/20130709.151209.p174g.htp.html" TargetMode="External"/><Relationship Id="rId116" Type="http://schemas.openxmlformats.org/officeDocument/2006/relationships/hyperlink" Target="http://cdaw.gsfc.nasa.gov/CME_list/UNIVERSAL/2015_03/htpng/20150315.014805.p240g.htp.html" TargetMode="External"/><Relationship Id="rId20" Type="http://schemas.openxmlformats.org/officeDocument/2006/relationships/hyperlink" Target="http://cdaw.gsfc.nasa.gov/CME_list/UNIVERSAL/2011_10/htpng/20111022.102405.p311g.htp.html" TargetMode="External"/><Relationship Id="rId41" Type="http://schemas.openxmlformats.org/officeDocument/2006/relationships/hyperlink" Target="http://cdaw.gsfc.nasa.gov/CME_list/UNIVERSAL/2012_04/htpng/20120423.182405.p234g.htp.html" TargetMode="External"/><Relationship Id="rId62" Type="http://schemas.openxmlformats.org/officeDocument/2006/relationships/hyperlink" Target="http://cdaw.gsfc.nasa.gov/CME_list/UNIVERSAL/2013_05/htpng/20130513.160755.p063g.htp.html" TargetMode="External"/><Relationship Id="rId83" Type="http://schemas.openxmlformats.org/officeDocument/2006/relationships/hyperlink" Target="http://cdaw.gsfc.nasa.gov/CME_list/UNIVERSAL/2013_11/htpng/20131119.103605.p222g.htp.html" TargetMode="External"/><Relationship Id="rId88" Type="http://schemas.openxmlformats.org/officeDocument/2006/relationships/hyperlink" Target="http://cdaw.gsfc.nasa.gov/CME_list/UNIVERSAL/2014_01/htpng/20140130.162405.p117g.htp.html" TargetMode="External"/><Relationship Id="rId111" Type="http://schemas.openxmlformats.org/officeDocument/2006/relationships/hyperlink" Target="http://cdaw.gsfc.nasa.gov/CME_list/UNIVERSAL/2014_12/htpng/20141221.121205.p189g.htp.html" TargetMode="External"/><Relationship Id="rId132" Type="http://schemas.openxmlformats.org/officeDocument/2006/relationships/hyperlink" Target="http://cdaw.gsfc.nasa.gov/CME_list/UNIVERSAL/2017_09/htpng/20170904.203605.p184g.htp.html" TargetMode="External"/><Relationship Id="rId15" Type="http://schemas.openxmlformats.org/officeDocument/2006/relationships/hyperlink" Target="http://cdaw.gsfc.nasa.gov/CME_list/UNIVERSAL/2011_08/htpng/20110809.081206.p279g.htp.html" TargetMode="External"/><Relationship Id="rId36" Type="http://schemas.openxmlformats.org/officeDocument/2006/relationships/hyperlink" Target="http://cdaw.gsfc.nasa.gov/CME_list/UNIVERSAL/2012_03/htpng/20120309.042609.p029g.htp.html" TargetMode="External"/><Relationship Id="rId57" Type="http://schemas.openxmlformats.org/officeDocument/2006/relationships/hyperlink" Target="http://cdaw.gsfc.nasa.gov/CME_list/UNIVERSAL/2012_11/htpng/20121121.160005.p194g.htp.html" TargetMode="External"/><Relationship Id="rId106" Type="http://schemas.openxmlformats.org/officeDocument/2006/relationships/hyperlink" Target="http://cdaw.gsfc.nasa.gov/CME_list/UNIVERSAL/2014_08/htpng/20140825.153605.p270g.htp.html" TargetMode="External"/><Relationship Id="rId127" Type="http://schemas.openxmlformats.org/officeDocument/2006/relationships/hyperlink" Target="http://cdaw.gsfc.nasa.gov/CME_list/UNIVERSAL/2015_10/htpng/20151022.031207.p206g.htp.html" TargetMode="External"/><Relationship Id="rId10" Type="http://schemas.openxmlformats.org/officeDocument/2006/relationships/hyperlink" Target="http://cdaw.gsfc.nasa.gov/CME_list/UNIVERSAL/2011_06/htpng/20110602.081206.p098g.htp.html" TargetMode="External"/><Relationship Id="rId31" Type="http://schemas.openxmlformats.org/officeDocument/2006/relationships/hyperlink" Target="http://cdaw.gsfc.nasa.gov/CME_list/UNIVERSAL/2012_02/htpng/20120223.081206.p300g.htp.html" TargetMode="External"/><Relationship Id="rId52" Type="http://schemas.openxmlformats.org/officeDocument/2006/relationships/hyperlink" Target="http://cdaw.gsfc.nasa.gov/CME_list/UNIVERSAL/2012_08/htpng/20120813.132549.p359g.htp.html" TargetMode="External"/><Relationship Id="rId73" Type="http://schemas.openxmlformats.org/officeDocument/2006/relationships/hyperlink" Target="http://cdaw.gsfc.nasa.gov/CME_list/UNIVERSAL/2013_10/htpng/20131022.214806.p190g.htp.html" TargetMode="External"/><Relationship Id="rId78" Type="http://schemas.openxmlformats.org/officeDocument/2006/relationships/hyperlink" Target="http://cdaw.gsfc.nasa.gov/CME_list/UNIVERSAL/2013_10/htpng/20131028.022405.p296g.htp.html" TargetMode="External"/><Relationship Id="rId94" Type="http://schemas.openxmlformats.org/officeDocument/2006/relationships/hyperlink" Target="http://cdaw.gsfc.nasa.gov/CME_list/UNIVERSAL/2014_03/htpng/20140323.033605.p097g.htp.html" TargetMode="External"/><Relationship Id="rId99" Type="http://schemas.openxmlformats.org/officeDocument/2006/relationships/hyperlink" Target="http://cdaw.gsfc.nasa.gov/CME_list/UNIVERSAL/2014_06/htpng/20140604.124805.p160g.htp.html" TargetMode="External"/><Relationship Id="rId101" Type="http://schemas.openxmlformats.org/officeDocument/2006/relationships/hyperlink" Target="http://cdaw.gsfc.nasa.gov/CME_list/UNIVERSAL/2014_07/htpng/20140708.163605.p067g.htp.html" TargetMode="External"/><Relationship Id="rId122" Type="http://schemas.openxmlformats.org/officeDocument/2006/relationships/hyperlink" Target="http://cdaw.gsfc.nasa.gov/CME_list/UNIVERSAL/2015_06/htpng/20150619.064250.p177g.htp.html" TargetMode="External"/><Relationship Id="rId4" Type="http://schemas.openxmlformats.org/officeDocument/2006/relationships/hyperlink" Target="http://cdaw.gsfc.nasa.gov/CME_list/UNIVERSAL/2010_04/htpng/20100403.103358.p171g.htp.html" TargetMode="External"/><Relationship Id="rId9" Type="http://schemas.openxmlformats.org/officeDocument/2006/relationships/hyperlink" Target="http://cdaw.gsfc.nasa.gov/CME_list/UNIVERSAL/2011_03/htpng/20110307.200005.p313g.htp.html" TargetMode="External"/><Relationship Id="rId26" Type="http://schemas.openxmlformats.org/officeDocument/2006/relationships/hyperlink" Target="http://cdaw.gsfc.nasa.gov/CME_list/UNIVERSAL/2012_01/htpng/20120123.040005.p326g.htp.html" TargetMode="External"/><Relationship Id="rId47" Type="http://schemas.openxmlformats.org/officeDocument/2006/relationships/hyperlink" Target="http://cdaw.gsfc.nasa.gov/CME_list/UNIVERSAL/2012_07/htpng/20120706.232406.p233g.htp.html" TargetMode="External"/><Relationship Id="rId68" Type="http://schemas.openxmlformats.org/officeDocument/2006/relationships/hyperlink" Target="http://cdaw.gsfc.nasa.gov/CME_list/UNIVERSAL/2013_08/htpng/20130817.191206.p274g.htp.html" TargetMode="External"/><Relationship Id="rId89" Type="http://schemas.openxmlformats.org/officeDocument/2006/relationships/hyperlink" Target="http://cdaw.gsfc.nasa.gov/CME_list/UNIVERSAL/2014_02/htpng/20140216.100005.p227g.htp.html" TargetMode="External"/><Relationship Id="rId112" Type="http://schemas.openxmlformats.org/officeDocument/2006/relationships/hyperlink" Target="http://cdaw.gsfc.nasa.gov/CME_list/UNIVERSAL/2015_02/htpng/20150209.232405.p051g.htp.html" TargetMode="External"/><Relationship Id="rId133" Type="http://schemas.openxmlformats.org/officeDocument/2006/relationships/hyperlink" Target="http://cdaw.gsfc.nasa.gov/CME_list/UNIVERSAL/2017_07/htpng/20170714.012541.p230g.htp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cdaw.gsfc.nasa.gov/CME_list/UNIVERSAL/2015_04/htpng/20150423.093605.p291g.htp.html" TargetMode="External"/><Relationship Id="rId21" Type="http://schemas.openxmlformats.org/officeDocument/2006/relationships/hyperlink" Target="http://cdaw.gsfc.nasa.gov/CME_list/UNIVERSAL/2011_10/htpng/20111027.120006.p054g.htp.html" TargetMode="External"/><Relationship Id="rId42" Type="http://schemas.openxmlformats.org/officeDocument/2006/relationships/hyperlink" Target="http://cdaw.gsfc.nasa.gov/CME_list/UNIVERSAL/2012_05/htpng/20120512.000005.p107g.htp.html" TargetMode="External"/><Relationship Id="rId63" Type="http://schemas.openxmlformats.org/officeDocument/2006/relationships/hyperlink" Target="http://cdaw.gsfc.nasa.gov/CME_list/UNIVERSAL/2013_05/htpng/20130514.012551.p089g.htp.html" TargetMode="External"/><Relationship Id="rId84" Type="http://schemas.openxmlformats.org/officeDocument/2006/relationships/hyperlink" Target="http://cdaw.gsfc.nasa.gov/CME_list/UNIVERSAL/2013_12/htpng/20131207.073605.p274g.htp.html" TargetMode="External"/><Relationship Id="rId16" Type="http://schemas.openxmlformats.org/officeDocument/2006/relationships/hyperlink" Target="http://cdaw.gsfc.nasa.gov/CME_list/UNIVERSAL/2011_09/htpng/20110922.104806.p072g.htp.html" TargetMode="External"/><Relationship Id="rId107" Type="http://schemas.openxmlformats.org/officeDocument/2006/relationships/hyperlink" Target="http://cdaw.gsfc.nasa.gov/CME_list/UNIVERSAL/2014_09/htpng/20140909.000626.p059g.htp.html" TargetMode="External"/><Relationship Id="rId11" Type="http://schemas.openxmlformats.org/officeDocument/2006/relationships/hyperlink" Target="http://cdaw.gsfc.nasa.gov/CME_list/UNIVERSAL/2011_06/htpng/20110607.064912.p250g.htp.html" TargetMode="External"/><Relationship Id="rId32" Type="http://schemas.openxmlformats.org/officeDocument/2006/relationships/hyperlink" Target="http://cdaw.gsfc.nasa.gov/CME_list/UNIVERSAL/2012_03/htpng/20120304.110007.p052g.htp.html" TargetMode="External"/><Relationship Id="rId37" Type="http://schemas.openxmlformats.org/officeDocument/2006/relationships/hyperlink" Target="http://cdaw.gsfc.nasa.gov/CME_list/UNIVERSAL/2012_03/htpng/20120310.180005.p005g.htp.html" TargetMode="External"/><Relationship Id="rId53" Type="http://schemas.openxmlformats.org/officeDocument/2006/relationships/hyperlink" Target="http://cdaw.gsfc.nasa.gov/CME_list/UNIVERSAL/2012_08/htpng/20120831.200005.p090g.htp.html" TargetMode="External"/><Relationship Id="rId58" Type="http://schemas.openxmlformats.org/officeDocument/2006/relationships/hyperlink" Target="http://cdaw.gsfc.nasa.gov/CME_list/UNIVERSAL/2012_11/htpng/20121123.134806.p136g.htp.html" TargetMode="External"/><Relationship Id="rId74" Type="http://schemas.openxmlformats.org/officeDocument/2006/relationships/hyperlink" Target="http://cdaw.gsfc.nasa.gov/CME_list/UNIVERSAL/2013_10/htpng/20131024.012529.p217s.htp.html" TargetMode="External"/><Relationship Id="rId79" Type="http://schemas.openxmlformats.org/officeDocument/2006/relationships/hyperlink" Target="http://cdaw.gsfc.nasa.gov/CME_list/UNIVERSAL/2013_10/htpng/20131028.153605.p086g.htp.html" TargetMode="External"/><Relationship Id="rId102" Type="http://schemas.openxmlformats.org/officeDocument/2006/relationships/hyperlink" Target="http://cdaw.gsfc.nasa.gov/CME_list/UNIVERSAL/2014_08/htpng/20140801.183605.p131g.htp.html" TargetMode="External"/><Relationship Id="rId123" Type="http://schemas.openxmlformats.org/officeDocument/2006/relationships/hyperlink" Target="http://cdaw.gsfc.nasa.gov/CME_list/UNIVERSAL/2015_06/htpng/20150622.183605.p358g.htp.html" TargetMode="External"/><Relationship Id="rId128" Type="http://schemas.openxmlformats.org/officeDocument/2006/relationships/hyperlink" Target="http://cdaw.gsfc.nasa.gov/CME_list/UNIVERSAL/2015_12/htpng/20151216.093604.p334g.htp.html" TargetMode="External"/><Relationship Id="rId5" Type="http://schemas.openxmlformats.org/officeDocument/2006/relationships/hyperlink" Target="http://cdaw.gsfc.nasa.gov/CME_list/UNIVERSAL/2010_08/htpng/20100807.183606.p094g.htp.html" TargetMode="External"/><Relationship Id="rId90" Type="http://schemas.openxmlformats.org/officeDocument/2006/relationships/hyperlink" Target="http://cdaw.gsfc.nasa.gov/CME_list/UNIVERSAL/2014_02/htpng/20140218.013621.p044g.htp.html" TargetMode="External"/><Relationship Id="rId95" Type="http://schemas.openxmlformats.org/officeDocument/2006/relationships/hyperlink" Target="http://cdaw.gsfc.nasa.gov/CME_list/UNIVERSAL/2014_03/htpng/20140329.181205.p325g.htp.html" TargetMode="External"/><Relationship Id="rId22" Type="http://schemas.openxmlformats.org/officeDocument/2006/relationships/hyperlink" Target="http://cdaw.gsfc.nasa.gov/CME_list/UNIVERSAL/2011_11/htpng/20111109.133605.p048g.htp.html" TargetMode="External"/><Relationship Id="rId27" Type="http://schemas.openxmlformats.org/officeDocument/2006/relationships/hyperlink" Target="http://cdaw.gsfc.nasa.gov/CME_list/UNIVERSAL/2012_01/htpng/20120126.043605.p327g.htp.html" TargetMode="External"/><Relationship Id="rId43" Type="http://schemas.openxmlformats.org/officeDocument/2006/relationships/hyperlink" Target="http://cdaw.gsfc.nasa.gov/CME_list/UNIVERSAL/2012_05/htpng/20120517.014805.p261g.htp.html" TargetMode="External"/><Relationship Id="rId48" Type="http://schemas.openxmlformats.org/officeDocument/2006/relationships/hyperlink" Target="http://cdaw.gsfc.nasa.gov/CME_list/UNIVERSAL/2012_07/htpng/20120719.052405.p275g.htp.html" TargetMode="External"/><Relationship Id="rId64" Type="http://schemas.openxmlformats.org/officeDocument/2006/relationships/hyperlink" Target="http://cdaw.gsfc.nasa.gov/CME_list/UNIVERSAL/2013_05/htpng/20130517.091210.p050g.htp.html" TargetMode="External"/><Relationship Id="rId69" Type="http://schemas.openxmlformats.org/officeDocument/2006/relationships/hyperlink" Target="http://cdaw.gsfc.nasa.gov/CME_list/UNIVERSAL/2013_08/htpng/20130820.081205.p210g.htp.html" TargetMode="External"/><Relationship Id="rId113" Type="http://schemas.openxmlformats.org/officeDocument/2006/relationships/hyperlink" Target="http://cdaw.gsfc.nasa.gov/CME_list/UNIVERSAL/2015_03/htpng/20150307.221205.p125g.htp.html" TargetMode="External"/><Relationship Id="rId118" Type="http://schemas.openxmlformats.org/officeDocument/2006/relationships/hyperlink" Target="http://cdaw.gsfc.nasa.gov/CME_list/UNIVERSAL/2015_05/htpng/20150502.202405.p115g.htp.html" TargetMode="External"/><Relationship Id="rId134" Type="http://schemas.openxmlformats.org/officeDocument/2006/relationships/hyperlink" Target="http://cdaw.gsfc.nasa.gov/CME_list/UNIVERSAL/2017_04/htpng/20170418.194805.p067g.htp.html" TargetMode="External"/><Relationship Id="rId80" Type="http://schemas.openxmlformats.org/officeDocument/2006/relationships/hyperlink" Target="http://cdaw.gsfc.nasa.gov/CME_list/UNIVERSAL/2013_10/htpng/20131029.220006.p249g.htp.html" TargetMode="External"/><Relationship Id="rId85" Type="http://schemas.openxmlformats.org/officeDocument/2006/relationships/hyperlink" Target="http://cdaw.gsfc.nasa.gov/CME_list/UNIVERSAL/2014_01/htpng/20140107.182405.p231g.htp.html" TargetMode="External"/><Relationship Id="rId12" Type="http://schemas.openxmlformats.org/officeDocument/2006/relationships/hyperlink" Target="http://cdaw.gsfc.nasa.gov/CME_list/UNIVERSAL/2011_06/htpng/20110621.031610.p065g.htp.html" TargetMode="External"/><Relationship Id="rId17" Type="http://schemas.openxmlformats.org/officeDocument/2006/relationships/hyperlink" Target="http://cdaw.gsfc.nasa.gov/CME_list/UNIVERSAL/2011_09/htpng/20110924.124807.p078g.htp.html" TargetMode="External"/><Relationship Id="rId33" Type="http://schemas.openxmlformats.org/officeDocument/2006/relationships/hyperlink" Target="http://cdaw.gsfc.nasa.gov/CME_list/UNIVERSAL/2012_03/htpng/20120305.040005.p061g.htp.html" TargetMode="External"/><Relationship Id="rId38" Type="http://schemas.openxmlformats.org/officeDocument/2006/relationships/hyperlink" Target="http://cdaw.gsfc.nasa.gov/CME_list/UNIVERSAL/2012_03/htpng/20120313.173605.p286g.htp.html" TargetMode="External"/><Relationship Id="rId59" Type="http://schemas.openxmlformats.org/officeDocument/2006/relationships/hyperlink" Target="http://cdaw.gsfc.nasa.gov/CME_list/UNIVERSAL/2012_11/htpng/20121127.023605.p042g.htp.html" TargetMode="External"/><Relationship Id="rId103" Type="http://schemas.openxmlformats.org/officeDocument/2006/relationships/hyperlink" Target="http://cdaw.gsfc.nasa.gov/CME_list/UNIVERSAL/2014_08/htpng/20140815.174807.p323g.htp.html" TargetMode="External"/><Relationship Id="rId108" Type="http://schemas.openxmlformats.org/officeDocument/2006/relationships/hyperlink" Target="http://cdaw.gsfc.nasa.gov/CME_list/UNIVERSAL/2014_09/htpng/20140910.180005.p175g.htp.html" TargetMode="External"/><Relationship Id="rId124" Type="http://schemas.openxmlformats.org/officeDocument/2006/relationships/hyperlink" Target="http://cdaw.gsfc.nasa.gov/CME_list/UNIVERSAL/2015_06/htpng/20150625.083605.p330g.htp.html" TargetMode="External"/><Relationship Id="rId129" Type="http://schemas.openxmlformats.org/officeDocument/2006/relationships/hyperlink" Target="http://cdaw.gsfc.nasa.gov/CME_list/UNIVERSAL/2016_01/htpng/20160101.232404.p227g.htp.html" TargetMode="External"/><Relationship Id="rId54" Type="http://schemas.openxmlformats.org/officeDocument/2006/relationships/hyperlink" Target="http://cdaw.gsfc.nasa.gov/CME_list/UNIVERSAL/2012_09/htpng/20120902.040006.p090g.htp.html" TargetMode="External"/><Relationship Id="rId70" Type="http://schemas.openxmlformats.org/officeDocument/2006/relationships/hyperlink" Target="http://cdaw.gsfc.nasa.gov/CME_list/UNIVERSAL/2013_08/htpng/20130830.024805.p055g.htp.html" TargetMode="External"/><Relationship Id="rId75" Type="http://schemas.openxmlformats.org/officeDocument/2006/relationships/hyperlink" Target="http://cdaw.gsfc.nasa.gov/CME_list/UNIVERSAL/2013_10/htpng/20131025.081205.p109g.htp.html" TargetMode="External"/><Relationship Id="rId91" Type="http://schemas.openxmlformats.org/officeDocument/2006/relationships/hyperlink" Target="http://cdaw.gsfc.nasa.gov/CME_list/UNIVERSAL/2014_02/htpng/20140220.080007.p268g.htp.html" TargetMode="External"/><Relationship Id="rId96" Type="http://schemas.openxmlformats.org/officeDocument/2006/relationships/hyperlink" Target="http://cdaw.gsfc.nasa.gov/CME_list/UNIVERSAL/2014_04/htpng/20140402.133620.p060g.htp.html" TargetMode="External"/><Relationship Id="rId1" Type="http://schemas.openxmlformats.org/officeDocument/2006/relationships/hyperlink" Target="http://cdaw.gsfc.nasa.gov/CME_list/UNIVERSAL/2009_12/htpng/20091216.043003.p047g.htp.html" TargetMode="External"/><Relationship Id="rId6" Type="http://schemas.openxmlformats.org/officeDocument/2006/relationships/hyperlink" Target="http://cdaw.gsfc.nasa.gov/CME_list/UNIVERSAL/2010_08/htpng/20100814.101205.p224g.htp.html" TargetMode="External"/><Relationship Id="rId23" Type="http://schemas.openxmlformats.org/officeDocument/2006/relationships/hyperlink" Target="http://cdaw.gsfc.nasa.gov/CME_list/UNIVERSAL/2011_11/htpng/20111126.071206.p327g.htp.html" TargetMode="External"/><Relationship Id="rId28" Type="http://schemas.openxmlformats.org/officeDocument/2006/relationships/hyperlink" Target="http://cdaw.gsfc.nasa.gov/CME_list/UNIVERSAL/2012_01/htpng/20120127.182752.p296g.htp.html" TargetMode="External"/><Relationship Id="rId49" Type="http://schemas.openxmlformats.org/officeDocument/2006/relationships/hyperlink" Target="http://cdaw.gsfc.nasa.gov/CME_list/UNIVERSAL/2012_07/htpng/20120728.211208.p134g.htp.html" TargetMode="External"/><Relationship Id="rId114" Type="http://schemas.openxmlformats.org/officeDocument/2006/relationships/hyperlink" Target="http://cdaw.gsfc.nasa.gov/CME_list/UNIVERSAL/2015_03/htpng/20150310.000005.p107g.htp.html" TargetMode="External"/><Relationship Id="rId119" Type="http://schemas.openxmlformats.org/officeDocument/2006/relationships/hyperlink" Target="http://cdaw.gsfc.nasa.gov/CME_list/UNIVERSAL/2015_05/htpng/20150505.222405.p041g.htp.html" TargetMode="External"/><Relationship Id="rId44" Type="http://schemas.openxmlformats.org/officeDocument/2006/relationships/hyperlink" Target="http://cdaw.gsfc.nasa.gov/CME_list/UNIVERSAL/2012_06/htpng/20120614.141207.p144g.htp.html" TargetMode="External"/><Relationship Id="rId60" Type="http://schemas.openxmlformats.org/officeDocument/2006/relationships/hyperlink" Target="http://cdaw.gsfc.nasa.gov/CME_list/UNIVERSAL/2013_03/htpng/20130315.071205.p112g.htp.html" TargetMode="External"/><Relationship Id="rId65" Type="http://schemas.openxmlformats.org/officeDocument/2006/relationships/hyperlink" Target="http://cdaw.gsfc.nasa.gov/CME_list/UNIVERSAL/2013_05/htpng/20130522.132550.p287g.htp.html" TargetMode="External"/><Relationship Id="rId81" Type="http://schemas.openxmlformats.org/officeDocument/2006/relationships/hyperlink" Target="http://cdaw.gsfc.nasa.gov/CME_list/UNIVERSAL/2013_11/htpng/20131107.000006.p233g.htp.html" TargetMode="External"/><Relationship Id="rId86" Type="http://schemas.openxmlformats.org/officeDocument/2006/relationships/hyperlink" Target="http://cdaw.gsfc.nasa.gov/CME_list/UNIVERSAL/2014_01/htpng/20140120.220005.p097g.htp.html" TargetMode="External"/><Relationship Id="rId130" Type="http://schemas.openxmlformats.org/officeDocument/2006/relationships/hyperlink" Target="http://cdaw.gsfc.nasa.gov/CME_list/UNIVERSAL/2016_02/htpng/20160211.211732.p260g.htp.html" TargetMode="External"/><Relationship Id="rId135" Type="http://schemas.openxmlformats.org/officeDocument/2006/relationships/hyperlink" Target="http://cdaw.gsfc.nasa.gov/CME_list/UNIVERSAL/2012_11/htpng/20121121.042407.p317g.htp.html" TargetMode="External"/><Relationship Id="rId13" Type="http://schemas.openxmlformats.org/officeDocument/2006/relationships/hyperlink" Target="http://cdaw.gsfc.nasa.gov/CME_list/UNIVERSAL/2011_08/htpng/20110803.140007.p307g.htp.html" TargetMode="External"/><Relationship Id="rId18" Type="http://schemas.openxmlformats.org/officeDocument/2006/relationships/hyperlink" Target="http://cdaw.gsfc.nasa.gov/CME_list/UNIVERSAL/2011_09/htpng/20110924.193606.p043g.htp.html" TargetMode="External"/><Relationship Id="rId39" Type="http://schemas.openxmlformats.org/officeDocument/2006/relationships/hyperlink" Target="http://cdaw.gsfc.nasa.gov/CME_list/UNIVERSAL/2012_04/htpng/20120405.212507.p311g.htp.html" TargetMode="External"/><Relationship Id="rId109" Type="http://schemas.openxmlformats.org/officeDocument/2006/relationships/hyperlink" Target="http://cdaw.gsfc.nasa.gov/CME_list/UNIVERSAL/2014_12/htpng/20141217.050005.p162g.htp.html" TargetMode="External"/><Relationship Id="rId34" Type="http://schemas.openxmlformats.org/officeDocument/2006/relationships/hyperlink" Target="http://cdaw.gsfc.nasa.gov/CME_list/UNIVERSAL/2012_03/htpng/20120307.002406.p057g.htp.html" TargetMode="External"/><Relationship Id="rId50" Type="http://schemas.openxmlformats.org/officeDocument/2006/relationships/hyperlink" Target="http://cdaw.gsfc.nasa.gov/CME_list/UNIVERSAL/2012_07/htpng/20120731.112406.p051g.htp.html" TargetMode="External"/><Relationship Id="rId55" Type="http://schemas.openxmlformats.org/officeDocument/2006/relationships/hyperlink" Target="http://cdaw.gsfc.nasa.gov/CME_list/UNIVERSAL/2012_09/htpng/20120928.001205.p251g.htp.html" TargetMode="External"/><Relationship Id="rId76" Type="http://schemas.openxmlformats.org/officeDocument/2006/relationships/hyperlink" Target="http://cdaw.gsfc.nasa.gov/CME_list/UNIVERSAL/2013_10/htpng/20131025.151209.p068g.htp.html" TargetMode="External"/><Relationship Id="rId97" Type="http://schemas.openxmlformats.org/officeDocument/2006/relationships/hyperlink" Target="http://cdaw.gsfc.nasa.gov/CME_list/UNIVERSAL/2014_04/htpng/20140418.132551.p238g.htp.html" TargetMode="External"/><Relationship Id="rId104" Type="http://schemas.openxmlformats.org/officeDocument/2006/relationships/hyperlink" Target="http://cdaw.gsfc.nasa.gov/CME_list/UNIVERSAL/2014_08/htpng/20140822.111205.p359g.htp.html" TargetMode="External"/><Relationship Id="rId120" Type="http://schemas.openxmlformats.org/officeDocument/2006/relationships/hyperlink" Target="http://cdaw.gsfc.nasa.gov/CME_list/UNIVERSAL/2015_05/htpng/20150513.184805.p353g.htp.html" TargetMode="External"/><Relationship Id="rId125" Type="http://schemas.openxmlformats.org/officeDocument/2006/relationships/hyperlink" Target="http://cdaw.gsfc.nasa.gov/CME_list/UNIVERSAL/2015_08/htpng/20150822.071204.p095g.htp.html" TargetMode="External"/><Relationship Id="rId7" Type="http://schemas.openxmlformats.org/officeDocument/2006/relationships/hyperlink" Target="http://cdaw.gsfc.nasa.gov/CME_list/UNIVERSAL/2010_12/htpng/20101214.153605.p343g.htp.html" TargetMode="External"/><Relationship Id="rId71" Type="http://schemas.openxmlformats.org/officeDocument/2006/relationships/hyperlink" Target="http://cdaw.gsfc.nasa.gov/CME_list/UNIVERSAL/2013_09/htpng/20130924.203605.p043g.htp.html" TargetMode="External"/><Relationship Id="rId92" Type="http://schemas.openxmlformats.org/officeDocument/2006/relationships/hyperlink" Target="http://cdaw.gsfc.nasa.gov/CME_list/UNIVERSAL/2014_02/htpng/20140225.012550.p073g.htp.html" TargetMode="External"/><Relationship Id="rId2" Type="http://schemas.openxmlformats.org/officeDocument/2006/relationships/hyperlink" Target="http://cdaw.gsfc.nasa.gov/CME_list/UNIVERSAL/2010_02/htpng/20100207.035403.p113g.htp.html" TargetMode="External"/><Relationship Id="rId29" Type="http://schemas.openxmlformats.org/officeDocument/2006/relationships/hyperlink" Target="http://cdaw.gsfc.nasa.gov/CME_list/UNIVERSAL/2012_02/htpng/20120209.211736.p039g.htp.html" TargetMode="External"/><Relationship Id="rId24" Type="http://schemas.openxmlformats.org/officeDocument/2006/relationships/hyperlink" Target="http://cdaw.gsfc.nasa.gov/CME_list/UNIVERSAL/2012_01/htpng/20120116.031210.p039g.htp.html" TargetMode="External"/><Relationship Id="rId40" Type="http://schemas.openxmlformats.org/officeDocument/2006/relationships/hyperlink" Target="http://cdaw.gsfc.nasa.gov/CME_list/UNIVERSAL/2012_04/htpng/20120409.123607.p310g.htp.html" TargetMode="External"/><Relationship Id="rId45" Type="http://schemas.openxmlformats.org/officeDocument/2006/relationships/hyperlink" Target="http://cdaw.gsfc.nasa.gov/CME_list/UNIVERSAL/2012_06/htpng/20120623.072405.p290g.htp.html" TargetMode="External"/><Relationship Id="rId66" Type="http://schemas.openxmlformats.org/officeDocument/2006/relationships/hyperlink" Target="http://cdaw.gsfc.nasa.gov/CME_list/UNIVERSAL/2013_06/htpng/20130628.020005.p214g.htp.html" TargetMode="External"/><Relationship Id="rId87" Type="http://schemas.openxmlformats.org/officeDocument/2006/relationships/hyperlink" Target="http://cdaw.gsfc.nasa.gov/CME_list/UNIVERSAL/2014_01/htpng/20140130.082405.p112g.htp.html" TargetMode="External"/><Relationship Id="rId110" Type="http://schemas.openxmlformats.org/officeDocument/2006/relationships/hyperlink" Target="http://cdaw.gsfc.nasa.gov/CME_list/UNIVERSAL/2014_12/htpng/20141219.010442.p098g.htp.html" TargetMode="External"/><Relationship Id="rId115" Type="http://schemas.openxmlformats.org/officeDocument/2006/relationships/hyperlink" Target="http://cdaw.gsfc.nasa.gov/CME_list/UNIVERSAL/2015_03/htpng/20150310.033605.p071g.htp.html" TargetMode="External"/><Relationship Id="rId131" Type="http://schemas.openxmlformats.org/officeDocument/2006/relationships/hyperlink" Target="http://cdaw.gsfc.nasa.gov/CME_list/UNIVERSAL/2017_09/htpng/20170906.122405.p201g.htp.html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://cdaw.gsfc.nasa.gov/CME_list/UNIVERSAL/2013_04/htpng/20130411.072406.p085g.htp.html" TargetMode="External"/><Relationship Id="rId82" Type="http://schemas.openxmlformats.org/officeDocument/2006/relationships/hyperlink" Target="http://cdaw.gsfc.nasa.gov/CME_list/UNIVERSAL/2013_11/htpng/20131107.151210.p130s.htp.html" TargetMode="External"/><Relationship Id="rId19" Type="http://schemas.openxmlformats.org/officeDocument/2006/relationships/hyperlink" Target="http://cdaw.gsfc.nasa.gov/CME_list/UNIVERSAL/2011_10/htpng/20111022.012553.p354g.htp.html" TargetMode="External"/><Relationship Id="rId14" Type="http://schemas.openxmlformats.org/officeDocument/2006/relationships/hyperlink" Target="http://cdaw.gsfc.nasa.gov/CME_list/UNIVERSAL/2011_08/htpng/20110804.041205.p298g.htp.html" TargetMode="External"/><Relationship Id="rId30" Type="http://schemas.openxmlformats.org/officeDocument/2006/relationships/hyperlink" Target="http://cdaw.gsfc.nasa.gov/CME_list/UNIVERSAL/2012_02/htpng/20120210.200005.p039g.htp.html" TargetMode="External"/><Relationship Id="rId35" Type="http://schemas.openxmlformats.org/officeDocument/2006/relationships/hyperlink" Target="http://cdaw.gsfc.nasa.gov/CME_list/UNIVERSAL/2012_03/htpng/20120307.013024.p082g.htp.html" TargetMode="External"/><Relationship Id="rId56" Type="http://schemas.openxmlformats.org/officeDocument/2006/relationships/hyperlink" Target="http://cdaw.gsfc.nasa.gov/CME_list/UNIVERSAL/2012_11/htpng/20121108.023606.p046g.htp.html" TargetMode="External"/><Relationship Id="rId77" Type="http://schemas.openxmlformats.org/officeDocument/2006/relationships/hyperlink" Target="http://cdaw.gsfc.nasa.gov/CME_list/UNIVERSAL/2013_10/htpng/20131026.112405.p075g.htp.html" TargetMode="External"/><Relationship Id="rId100" Type="http://schemas.openxmlformats.org/officeDocument/2006/relationships/hyperlink" Target="http://cdaw.gsfc.nasa.gov/CME_list/UNIVERSAL/2014_06/htpng/20140610.133023.p156g.htp.html" TargetMode="External"/><Relationship Id="rId105" Type="http://schemas.openxmlformats.org/officeDocument/2006/relationships/hyperlink" Target="http://cdaw.gsfc.nasa.gov/CME_list/UNIVERSAL/2014_08/htpng/20140824.123605.p100g.htp.html" TargetMode="External"/><Relationship Id="rId126" Type="http://schemas.openxmlformats.org/officeDocument/2006/relationships/hyperlink" Target="http://cdaw.gsfc.nasa.gov/CME_list/UNIVERSAL/2015_09/htpng/20150920.181204.p219g.htp.html" TargetMode="External"/><Relationship Id="rId8" Type="http://schemas.openxmlformats.org/officeDocument/2006/relationships/hyperlink" Target="http://cdaw.gsfc.nasa.gov/CME_list/UNIVERSAL/2011_02/htpng/20110215.022405.p189g.htp.html" TargetMode="External"/><Relationship Id="rId51" Type="http://schemas.openxmlformats.org/officeDocument/2006/relationships/hyperlink" Target="http://cdaw.gsfc.nasa.gov/CME_list/UNIVERSAL/2012_08/htpng/20120804.133623.p110g.htp.html" TargetMode="External"/><Relationship Id="rId72" Type="http://schemas.openxmlformats.org/officeDocument/2006/relationships/hyperlink" Target="http://cdaw.gsfc.nasa.gov/CME_list/UNIVERSAL/2013_09/htpng/20130929.221205.p343g.htp.html" TargetMode="External"/><Relationship Id="rId93" Type="http://schemas.openxmlformats.org/officeDocument/2006/relationships/hyperlink" Target="http://cdaw.gsfc.nasa.gov/CME_list/UNIVERSAL/2014_03/htpng/20140320.043606.p140g.htp.html" TargetMode="External"/><Relationship Id="rId98" Type="http://schemas.openxmlformats.org/officeDocument/2006/relationships/hyperlink" Target="http://cdaw.gsfc.nasa.gov/CME_list/UNIVERSAL/2014_04/htpng/20140429.232405.p180g.htp.html" TargetMode="External"/><Relationship Id="rId121" Type="http://schemas.openxmlformats.org/officeDocument/2006/relationships/hyperlink" Target="http://cdaw.gsfc.nasa.gov/CME_list/UNIVERSAL/2015_06/htpng/20150618.172424.p092g.htp.html" TargetMode="External"/><Relationship Id="rId3" Type="http://schemas.openxmlformats.org/officeDocument/2006/relationships/hyperlink" Target="http://cdaw.gsfc.nasa.gov/CME_list/UNIVERSAL/2010_02/htpng/20100212.134204.p044g.htp.html" TargetMode="External"/><Relationship Id="rId25" Type="http://schemas.openxmlformats.org/officeDocument/2006/relationships/hyperlink" Target="http://cdaw.gsfc.nasa.gov/CME_list/UNIVERSAL/2012_01/htpng/20120119.143605.p020g.htp.html" TargetMode="External"/><Relationship Id="rId46" Type="http://schemas.openxmlformats.org/officeDocument/2006/relationships/hyperlink" Target="http://cdaw.gsfc.nasa.gov/CME_list/UNIVERSAL/2012_07/htpng/20120704.172404.p124g.htp.html" TargetMode="External"/><Relationship Id="rId67" Type="http://schemas.openxmlformats.org/officeDocument/2006/relationships/hyperlink" Target="http://cdaw.gsfc.nasa.gov/CME_list/UNIVERSAL/2013_07/htpng/20130709.151209.p174g.htp.html" TargetMode="External"/><Relationship Id="rId116" Type="http://schemas.openxmlformats.org/officeDocument/2006/relationships/hyperlink" Target="http://cdaw.gsfc.nasa.gov/CME_list/UNIVERSAL/2015_03/htpng/20150315.014805.p240g.htp.html" TargetMode="External"/><Relationship Id="rId20" Type="http://schemas.openxmlformats.org/officeDocument/2006/relationships/hyperlink" Target="http://cdaw.gsfc.nasa.gov/CME_list/UNIVERSAL/2011_10/htpng/20111022.102405.p311g.htp.html" TargetMode="External"/><Relationship Id="rId41" Type="http://schemas.openxmlformats.org/officeDocument/2006/relationships/hyperlink" Target="http://cdaw.gsfc.nasa.gov/CME_list/UNIVERSAL/2012_04/htpng/20120423.182405.p234g.htp.html" TargetMode="External"/><Relationship Id="rId62" Type="http://schemas.openxmlformats.org/officeDocument/2006/relationships/hyperlink" Target="http://cdaw.gsfc.nasa.gov/CME_list/UNIVERSAL/2013_05/htpng/20130513.160755.p063g.htp.html" TargetMode="External"/><Relationship Id="rId83" Type="http://schemas.openxmlformats.org/officeDocument/2006/relationships/hyperlink" Target="http://cdaw.gsfc.nasa.gov/CME_list/UNIVERSAL/2013_11/htpng/20131119.103605.p222g.htp.html" TargetMode="External"/><Relationship Id="rId88" Type="http://schemas.openxmlformats.org/officeDocument/2006/relationships/hyperlink" Target="http://cdaw.gsfc.nasa.gov/CME_list/UNIVERSAL/2014_01/htpng/20140130.162405.p117g.htp.html" TargetMode="External"/><Relationship Id="rId111" Type="http://schemas.openxmlformats.org/officeDocument/2006/relationships/hyperlink" Target="http://cdaw.gsfc.nasa.gov/CME_list/UNIVERSAL/2014_12/htpng/20141221.121205.p189g.htp.html" TargetMode="External"/><Relationship Id="rId132" Type="http://schemas.openxmlformats.org/officeDocument/2006/relationships/hyperlink" Target="http://cdaw.gsfc.nasa.gov/CME_list/UNIVERSAL/2017_09/htpng/20170904.203605.p184g.htp.html" TargetMode="External"/><Relationship Id="rId15" Type="http://schemas.openxmlformats.org/officeDocument/2006/relationships/hyperlink" Target="http://cdaw.gsfc.nasa.gov/CME_list/UNIVERSAL/2011_08/htpng/20110809.081206.p279g.htp.html" TargetMode="External"/><Relationship Id="rId36" Type="http://schemas.openxmlformats.org/officeDocument/2006/relationships/hyperlink" Target="http://cdaw.gsfc.nasa.gov/CME_list/UNIVERSAL/2012_03/htpng/20120309.042609.p029g.htp.html" TargetMode="External"/><Relationship Id="rId57" Type="http://schemas.openxmlformats.org/officeDocument/2006/relationships/hyperlink" Target="http://cdaw.gsfc.nasa.gov/CME_list/UNIVERSAL/2012_11/htpng/20121121.160005.p194g.htp.html" TargetMode="External"/><Relationship Id="rId106" Type="http://schemas.openxmlformats.org/officeDocument/2006/relationships/hyperlink" Target="http://cdaw.gsfc.nasa.gov/CME_list/UNIVERSAL/2014_08/htpng/20140825.153605.p270g.htp.html" TargetMode="External"/><Relationship Id="rId127" Type="http://schemas.openxmlformats.org/officeDocument/2006/relationships/hyperlink" Target="http://cdaw.gsfc.nasa.gov/CME_list/UNIVERSAL/2015_10/htpng/20151022.031207.p206g.htp.html" TargetMode="External"/><Relationship Id="rId10" Type="http://schemas.openxmlformats.org/officeDocument/2006/relationships/hyperlink" Target="http://cdaw.gsfc.nasa.gov/CME_list/UNIVERSAL/2011_06/htpng/20110602.081206.p098g.htp.html" TargetMode="External"/><Relationship Id="rId31" Type="http://schemas.openxmlformats.org/officeDocument/2006/relationships/hyperlink" Target="http://cdaw.gsfc.nasa.gov/CME_list/UNIVERSAL/2012_02/htpng/20120223.081206.p300g.htp.html" TargetMode="External"/><Relationship Id="rId52" Type="http://schemas.openxmlformats.org/officeDocument/2006/relationships/hyperlink" Target="http://cdaw.gsfc.nasa.gov/CME_list/UNIVERSAL/2012_08/htpng/20120813.132549.p359g.htp.html" TargetMode="External"/><Relationship Id="rId73" Type="http://schemas.openxmlformats.org/officeDocument/2006/relationships/hyperlink" Target="http://cdaw.gsfc.nasa.gov/CME_list/UNIVERSAL/2013_10/htpng/20131022.214806.p190g.htp.html" TargetMode="External"/><Relationship Id="rId78" Type="http://schemas.openxmlformats.org/officeDocument/2006/relationships/hyperlink" Target="http://cdaw.gsfc.nasa.gov/CME_list/UNIVERSAL/2013_10/htpng/20131028.022405.p296g.htp.html" TargetMode="External"/><Relationship Id="rId94" Type="http://schemas.openxmlformats.org/officeDocument/2006/relationships/hyperlink" Target="http://cdaw.gsfc.nasa.gov/CME_list/UNIVERSAL/2014_03/htpng/20140323.033605.p097g.htp.html" TargetMode="External"/><Relationship Id="rId99" Type="http://schemas.openxmlformats.org/officeDocument/2006/relationships/hyperlink" Target="http://cdaw.gsfc.nasa.gov/CME_list/UNIVERSAL/2014_06/htpng/20140604.124805.p160g.htp.html" TargetMode="External"/><Relationship Id="rId101" Type="http://schemas.openxmlformats.org/officeDocument/2006/relationships/hyperlink" Target="http://cdaw.gsfc.nasa.gov/CME_list/UNIVERSAL/2014_07/htpng/20140708.163605.p067g.htp.html" TargetMode="External"/><Relationship Id="rId122" Type="http://schemas.openxmlformats.org/officeDocument/2006/relationships/hyperlink" Target="http://cdaw.gsfc.nasa.gov/CME_list/UNIVERSAL/2015_06/htpng/20150619.064250.p177g.htp.html" TargetMode="External"/><Relationship Id="rId4" Type="http://schemas.openxmlformats.org/officeDocument/2006/relationships/hyperlink" Target="http://cdaw.gsfc.nasa.gov/CME_list/UNIVERSAL/2010_04/htpng/20100403.103358.p171g.htp.html" TargetMode="External"/><Relationship Id="rId9" Type="http://schemas.openxmlformats.org/officeDocument/2006/relationships/hyperlink" Target="http://cdaw.gsfc.nasa.gov/CME_list/UNIVERSAL/2011_03/htpng/20110307.200005.p313g.htp.html" TargetMode="External"/><Relationship Id="rId26" Type="http://schemas.openxmlformats.org/officeDocument/2006/relationships/hyperlink" Target="http://cdaw.gsfc.nasa.gov/CME_list/UNIVERSAL/2012_01/htpng/20120123.040005.p326g.htp.html" TargetMode="External"/><Relationship Id="rId47" Type="http://schemas.openxmlformats.org/officeDocument/2006/relationships/hyperlink" Target="http://cdaw.gsfc.nasa.gov/CME_list/UNIVERSAL/2012_07/htpng/20120706.232406.p233g.htp.html" TargetMode="External"/><Relationship Id="rId68" Type="http://schemas.openxmlformats.org/officeDocument/2006/relationships/hyperlink" Target="http://cdaw.gsfc.nasa.gov/CME_list/UNIVERSAL/2013_08/htpng/20130817.191206.p274g.htp.html" TargetMode="External"/><Relationship Id="rId89" Type="http://schemas.openxmlformats.org/officeDocument/2006/relationships/hyperlink" Target="http://cdaw.gsfc.nasa.gov/CME_list/UNIVERSAL/2014_02/htpng/20140216.100005.p227g.htp.html" TargetMode="External"/><Relationship Id="rId112" Type="http://schemas.openxmlformats.org/officeDocument/2006/relationships/hyperlink" Target="http://cdaw.gsfc.nasa.gov/CME_list/UNIVERSAL/2015_02/htpng/20150209.232405.p051g.htp.html" TargetMode="External"/><Relationship Id="rId133" Type="http://schemas.openxmlformats.org/officeDocument/2006/relationships/hyperlink" Target="http://cdaw.gsfc.nasa.gov/CME_list/UNIVERSAL/2017_07/htpng/20170714.012541.p230g.htp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cdaw.gsfc.nasa.gov/CME_list/UNIVERSAL/2011_11/htpng/20111117.203605.p100g.htp.html" TargetMode="External"/><Relationship Id="rId671" Type="http://schemas.openxmlformats.org/officeDocument/2006/relationships/hyperlink" Target="http://cdaw.gsfc.nasa.gov/CME_list/UNIVERSAL/2014_09/yht/20140926.042816.w360h.v1469.p088g.yht" TargetMode="External"/><Relationship Id="rId769" Type="http://schemas.openxmlformats.org/officeDocument/2006/relationships/hyperlink" Target="http://cdaw.gsfc.nasa.gov/CME_list/UNIVERSAL/2017_10/htpng/20171018.054805.p137g.htp.html" TargetMode="External"/><Relationship Id="rId21" Type="http://schemas.openxmlformats.org/officeDocument/2006/relationships/hyperlink" Target="http://cdaw.gsfc.nasa.gov/CME_list/UNIVERSAL/2010_08/htpng/20100814.101205.p224g.htp.html" TargetMode="External"/><Relationship Id="rId324" Type="http://schemas.openxmlformats.org/officeDocument/2006/relationships/hyperlink" Target="http://cdaw.gsfc.nasa.gov/CME_list/UNIVERSAL/2012_09/htpng/20120928.001205.p251g.htp.html" TargetMode="External"/><Relationship Id="rId531" Type="http://schemas.openxmlformats.org/officeDocument/2006/relationships/hyperlink" Target="http://cdaw.gsfc.nasa.gov/CME_list/UNIVERSAL/2014_02/htpng/20140214.084826.p250g.htp.html" TargetMode="External"/><Relationship Id="rId629" Type="http://schemas.openxmlformats.org/officeDocument/2006/relationships/hyperlink" Target="http://cdaw.gsfc.nasa.gov/CME_list/UNIVERSAL/2014_08/yht/20140812.053605.w360h.v0641.p038g.yht" TargetMode="External"/><Relationship Id="rId170" Type="http://schemas.openxmlformats.org/officeDocument/2006/relationships/hyperlink" Target="http://cdaw.gsfc.nasa.gov/CME_list/UNIVERSAL/2012_02/yht/20120229.091208.w360h.v0466.p290g.yht" TargetMode="External"/><Relationship Id="rId268" Type="http://schemas.openxmlformats.org/officeDocument/2006/relationships/hyperlink" Target="https://cdaw.gsfc.nasa.gov/movie/make_javamovie.php?stime=20120728_1921&amp;etime=20120729_0107&amp;img1=lasc2rdf&amp;title=20120728.211208.p134g;V=420km/s" TargetMode="External"/><Relationship Id="rId475" Type="http://schemas.openxmlformats.org/officeDocument/2006/relationships/hyperlink" Target="https://cdaw.gsfc.nasa.gov/movie/make_javamovie.php?stime=20131108_0246&amp;etime=20131108_0807&amp;img1=lasc2rdf&amp;title=20131108.032407.p199g;V=497km/s" TargetMode="External"/><Relationship Id="rId682" Type="http://schemas.openxmlformats.org/officeDocument/2006/relationships/hyperlink" Target="https://cdaw.gsfc.nasa.gov/movie/make_javamovie.php?stime=20141218_2304&amp;etime=20141219_0110&amp;img1=lasc2rdf&amp;title=20141219.010442.p098g;V=1195km/s" TargetMode="External"/><Relationship Id="rId32" Type="http://schemas.openxmlformats.org/officeDocument/2006/relationships/hyperlink" Target="http://cdaw.gsfc.nasa.gov/CME_list/UNIVERSAL/2011_02/yht/20110215.022405.w360h.v0669.p189g.yht" TargetMode="External"/><Relationship Id="rId128" Type="http://schemas.openxmlformats.org/officeDocument/2006/relationships/hyperlink" Target="http://cdaw.gsfc.nasa.gov/CME_list/UNIVERSAL/2011_12/yht/20111207.093605.w360h.v0713.p327g.yht" TargetMode="External"/><Relationship Id="rId335" Type="http://schemas.openxmlformats.org/officeDocument/2006/relationships/hyperlink" Target="http://cdaw.gsfc.nasa.gov/CME_list/UNIVERSAL/2012_11/yht/20121108.023606.w360h.v0855.p046g.yht" TargetMode="External"/><Relationship Id="rId542" Type="http://schemas.openxmlformats.org/officeDocument/2006/relationships/hyperlink" Target="http://cdaw.gsfc.nasa.gov/CME_list/UNIVERSAL/2014_02/yht/20140220.031209.w360h.v0993.p089g.yht" TargetMode="External"/><Relationship Id="rId181" Type="http://schemas.openxmlformats.org/officeDocument/2006/relationships/hyperlink" Target="https://cdaw.gsfc.nasa.gov/movie/make_javamovie.php?stime=20120307_0002&amp;etime=20120307_0340&amp;img1=lasc2rdf&amp;title=20120307.013024.p082g;V=1825km/s" TargetMode="External"/><Relationship Id="rId402" Type="http://schemas.openxmlformats.org/officeDocument/2006/relationships/hyperlink" Target="http://cdaw.gsfc.nasa.gov/CME_list/UNIVERSAL/2013_07/htpng/20130709.151209.p174g.htp.html" TargetMode="External"/><Relationship Id="rId279" Type="http://schemas.openxmlformats.org/officeDocument/2006/relationships/hyperlink" Target="http://cdaw.gsfc.nasa.gov/CME_list/UNIVERSAL/2012_08/htpng/20120813.132549.p359g.htp.html" TargetMode="External"/><Relationship Id="rId486" Type="http://schemas.openxmlformats.org/officeDocument/2006/relationships/hyperlink" Target="http://cdaw.gsfc.nasa.gov/CME_list/UNIVERSAL/2013_11/htpng/20131121.013607.p346s.htp.html" TargetMode="External"/><Relationship Id="rId693" Type="http://schemas.openxmlformats.org/officeDocument/2006/relationships/hyperlink" Target="http://cdaw.gsfc.nasa.gov/CME_list/UNIVERSAL/2015_02/htpng/20150221.092407.p215g.htp.html" TargetMode="External"/><Relationship Id="rId707" Type="http://schemas.openxmlformats.org/officeDocument/2006/relationships/hyperlink" Target="http://cdaw.gsfc.nasa.gov/CME_list/UNIVERSAL/2015_04/yht/20150423.093605.w360h.v0857.p291g.yht" TargetMode="External"/><Relationship Id="rId43" Type="http://schemas.openxmlformats.org/officeDocument/2006/relationships/hyperlink" Target="https://cdaw.gsfc.nasa.gov/movie/make_javamovie.php?stime=20110417_1418&amp;etime=20110417_1948&amp;img1=lasc2rdf&amp;title=20110417.153605.p149g;V=465km/s" TargetMode="External"/><Relationship Id="rId139" Type="http://schemas.openxmlformats.org/officeDocument/2006/relationships/hyperlink" Target="https://cdaw.gsfc.nasa.gov/movie/make_javamovie.php?stime=20120116_0205&amp;etime=20120116_0611&amp;img1=lasc2rdf&amp;title=20120116.031210.p039g;V=1060km/s" TargetMode="External"/><Relationship Id="rId346" Type="http://schemas.openxmlformats.org/officeDocument/2006/relationships/hyperlink" Target="https://cdaw.gsfc.nasa.gov/movie/make_javamovie.php?stime=20121121_1417&amp;etime=20121121_1929&amp;img1=lasc2rdf&amp;title=20121121.160005.p194g;V=529km/s" TargetMode="External"/><Relationship Id="rId553" Type="http://schemas.openxmlformats.org/officeDocument/2006/relationships/hyperlink" Target="https://cdaw.gsfc.nasa.gov/movie/make_javamovie.php?stime=20140304_1702&amp;etime=20140304_2129&amp;img1=lasc2rdf&amp;title=20140304.184805.p356g;V=794km/s" TargetMode="External"/><Relationship Id="rId760" Type="http://schemas.openxmlformats.org/officeDocument/2006/relationships/hyperlink" Target="https://cdaw.gsfc.nasa.gov/movie/make_javamovie.php?stime=20160221_1029&amp;etime=20160221_1539&amp;img1=lasc2rdf&amp;title=20160221.120004.p298g;V=533km/s" TargetMode="External"/><Relationship Id="rId192" Type="http://schemas.openxmlformats.org/officeDocument/2006/relationships/hyperlink" Target="http://cdaw.gsfc.nasa.gov/CME_list/UNIVERSAL/2012_03/htpng/20120313.173605.p286g.htp.html" TargetMode="External"/><Relationship Id="rId206" Type="http://schemas.openxmlformats.org/officeDocument/2006/relationships/hyperlink" Target="http://cdaw.gsfc.nasa.gov/CME_list/UNIVERSAL/2012_03/yht/20120328.013607.w360h.v1033.p065g.yht" TargetMode="External"/><Relationship Id="rId413" Type="http://schemas.openxmlformats.org/officeDocument/2006/relationships/hyperlink" Target="http://cdaw.gsfc.nasa.gov/CME_list/UNIVERSAL/2013_08/yht/20130819.231211.w360h.v0877.p282g.yht" TargetMode="External"/><Relationship Id="rId497" Type="http://schemas.openxmlformats.org/officeDocument/2006/relationships/hyperlink" Target="http://cdaw.gsfc.nasa.gov/CME_list/UNIVERSAL/2013_12/yht/20131228.173606.w360h.v1118.p284g.yht" TargetMode="External"/><Relationship Id="rId620" Type="http://schemas.openxmlformats.org/officeDocument/2006/relationships/hyperlink" Target="http://cdaw.gsfc.nasa.gov/CME_list/UNIVERSAL/2014_07/yht/20140708.163605.w360h.v0773.p067g.yht" TargetMode="External"/><Relationship Id="rId718" Type="http://schemas.openxmlformats.org/officeDocument/2006/relationships/hyperlink" Target="https://cdaw.gsfc.nasa.gov/movie/make_javamovie.php?stime=20150618_1604&amp;etime=20150618_1957&amp;img1=lasc2rdf&amp;title=20150618.172424.p092g;V=1305km/s" TargetMode="External"/><Relationship Id="rId357" Type="http://schemas.openxmlformats.org/officeDocument/2006/relationships/hyperlink" Target="http://cdaw.gsfc.nasa.gov/CME_list/UNIVERSAL/2012_11/htpng/20121127.023605.p042g.htp.html" TargetMode="External"/><Relationship Id="rId54" Type="http://schemas.openxmlformats.org/officeDocument/2006/relationships/hyperlink" Target="http://cdaw.gsfc.nasa.gov/CME_list/UNIVERSAL/2011_06/htpng/20110604.064806.p284g.htp.html" TargetMode="External"/><Relationship Id="rId217" Type="http://schemas.openxmlformats.org/officeDocument/2006/relationships/hyperlink" Target="https://cdaw.gsfc.nasa.gov/movie/make_javamovie.php?stime=20120409_1123&amp;etime=20120409_1539&amp;img1=lasc2rdf&amp;title=20120409.123607.p310g;V=921km/s" TargetMode="External"/><Relationship Id="rId564" Type="http://schemas.openxmlformats.org/officeDocument/2006/relationships/hyperlink" Target="http://cdaw.gsfc.nasa.gov/CME_list/UNIVERSAL/2014_03/htpng/20140312.144805.p009g.htp.html" TargetMode="External"/><Relationship Id="rId771" Type="http://schemas.openxmlformats.org/officeDocument/2006/relationships/hyperlink" Target="https://cdaw.gsfc.nasa.gov/movie/make_javamovie.php?stime=20171018_0431&amp;etime=20171018_0815&amp;img1=lasc2rdf&amp;title=20171018.054805.p137g;V=1576km/s" TargetMode="External"/><Relationship Id="rId424" Type="http://schemas.openxmlformats.org/officeDocument/2006/relationships/hyperlink" Target="https://cdaw.gsfc.nasa.gov/movie/make_javamovie.php?stime=20130924_1931&amp;etime=20130924_2347&amp;img1=lasc2rdf&amp;title=20130924.203605.p043g;V=919km/s" TargetMode="External"/><Relationship Id="rId631" Type="http://schemas.openxmlformats.org/officeDocument/2006/relationships/hyperlink" Target="https://cdaw.gsfc.nasa.gov/movie/make_javamovie.php?stime=20140815_1620&amp;etime=20140815_2243&amp;img1=lasc2rdf&amp;title=20140815.174807.p323g;V=342km/s" TargetMode="External"/><Relationship Id="rId729" Type="http://schemas.openxmlformats.org/officeDocument/2006/relationships/hyperlink" Target="http://cdaw.gsfc.nasa.gov/CME_list/UNIVERSAL/2015_06/htpng/20150625.083605.p330g.htp.html" TargetMode="External"/><Relationship Id="rId270" Type="http://schemas.openxmlformats.org/officeDocument/2006/relationships/hyperlink" Target="http://cdaw.gsfc.nasa.gov/CME_list/UNIVERSAL/2012_07/htpng/20120728.211208.p134g.htp.html" TargetMode="External"/><Relationship Id="rId65" Type="http://schemas.openxmlformats.org/officeDocument/2006/relationships/hyperlink" Target="http://cdaw.gsfc.nasa.gov/CME_list/UNIVERSAL/2011_06/yht/20110621.031610.w360h.v0719.p065g.yht" TargetMode="External"/><Relationship Id="rId130" Type="http://schemas.openxmlformats.org/officeDocument/2006/relationships/hyperlink" Target="https://cdaw.gsfc.nasa.gov/movie/make_javamovie.php?stime=20111221_0150&amp;etime=20111221_0555&amp;img1=lasc2rdf&amp;title=20111221.031210.p134g;V=1064km/s" TargetMode="External"/><Relationship Id="rId368" Type="http://schemas.openxmlformats.org/officeDocument/2006/relationships/hyperlink" Target="http://cdaw.gsfc.nasa.gov/CME_list/UNIVERSAL/2013_02/yht/20130226.091208.w360h.v0987.p272g.yht" TargetMode="External"/><Relationship Id="rId575" Type="http://schemas.openxmlformats.org/officeDocument/2006/relationships/hyperlink" Target="http://cdaw.gsfc.nasa.gov/CME_list/UNIVERSAL/2014_03/yht/20140329.181205.w360h.v0528.p325g.yht" TargetMode="External"/><Relationship Id="rId782" Type="http://schemas.openxmlformats.org/officeDocument/2006/relationships/hyperlink" Target="http://cdaw.gsfc.nasa.gov/CME_list/UNIVERSAL/2017_07/yht/20170723.044805.w360h.v1848.p134g.yht" TargetMode="External"/><Relationship Id="rId228" Type="http://schemas.openxmlformats.org/officeDocument/2006/relationships/hyperlink" Target="http://cdaw.gsfc.nasa.gov/CME_list/UNIVERSAL/2012_05/htpng/20120512.000005.p107g.htp.html" TargetMode="External"/><Relationship Id="rId435" Type="http://schemas.openxmlformats.org/officeDocument/2006/relationships/hyperlink" Target="http://cdaw.gsfc.nasa.gov/CME_list/UNIVERSAL/2013_10/htpng/20131011.072410.p092g.htp.html" TargetMode="External"/><Relationship Id="rId642" Type="http://schemas.openxmlformats.org/officeDocument/2006/relationships/hyperlink" Target="http://cdaw.gsfc.nasa.gov/CME_list/UNIVERSAL/2014_08/htpng/20140825.153605.p270g.htp.html" TargetMode="External"/><Relationship Id="rId281" Type="http://schemas.openxmlformats.org/officeDocument/2006/relationships/hyperlink" Target="http://cdaw.gsfc.nasa.gov/CME_list/UNIVERSAL/2012_08/yht/20120819.183605.w360h.v0612.p154g.yht" TargetMode="External"/><Relationship Id="rId502" Type="http://schemas.openxmlformats.org/officeDocument/2006/relationships/hyperlink" Target="https://cdaw.gsfc.nasa.gov/movie/make_javamovie.php?stime=20140107_1711&amp;etime=20140107_2049&amp;img1=lasc2rdf&amp;title=20140107.182405.p231g;V=1830km/s" TargetMode="External"/><Relationship Id="rId76" Type="http://schemas.openxmlformats.org/officeDocument/2006/relationships/hyperlink" Target="https://cdaw.gsfc.nasa.gov/movie/make_javamovie.php?stime=20110809_0659&amp;etime=20110809_1042&amp;img1=lasc2rdf&amp;title=20110809.081206.p279g;V=1610km/s" TargetMode="External"/><Relationship Id="rId141" Type="http://schemas.openxmlformats.org/officeDocument/2006/relationships/hyperlink" Target="http://cdaw.gsfc.nasa.gov/CME_list/UNIVERSAL/2012_01/htpng/20120116.031210.p039g.htp.html" TargetMode="External"/><Relationship Id="rId379" Type="http://schemas.openxmlformats.org/officeDocument/2006/relationships/hyperlink" Target="https://cdaw.gsfc.nasa.gov/movie/make_javamovie.php?stime=20130514_0008&amp;etime=20130514_0334&amp;img1=lasc2rdf&amp;title=20130514.012551.p089g;V=2625km/s" TargetMode="External"/><Relationship Id="rId586" Type="http://schemas.openxmlformats.org/officeDocument/2006/relationships/hyperlink" Target="https://cdaw.gsfc.nasa.gov/movie/make_javamovie.php?stime=20140429_2143&amp;etime=20140430_0249&amp;img1=lasc2rdf&amp;title=20140429.232405.p180g;V=553km/s" TargetMode="External"/><Relationship Id="rId793" Type="http://schemas.openxmlformats.org/officeDocument/2006/relationships/hyperlink" Target="http://cdaw.gsfc.nasa.gov/CME_list/UNIVERSAL/2015_02/htpng/20150228.042405.p171g.htp.html" TargetMode="External"/><Relationship Id="rId7" Type="http://schemas.openxmlformats.org/officeDocument/2006/relationships/hyperlink" Target="https://cdaw.gsfc.nasa.gov/movie/make_javamovie.php?stime=20100212_1142&amp;etime=20100212_1437&amp;img1=lasc2rdf&amp;title=20100212.134204.p044g;V=509km/s" TargetMode="External"/><Relationship Id="rId239" Type="http://schemas.openxmlformats.org/officeDocument/2006/relationships/hyperlink" Target="http://cdaw.gsfc.nasa.gov/CME_list/UNIVERSAL/2012_06/yht/20120623.072405.w360h.v1263.p290g.yht" TargetMode="External"/><Relationship Id="rId446" Type="http://schemas.openxmlformats.org/officeDocument/2006/relationships/hyperlink" Target="http://cdaw.gsfc.nasa.gov/CME_list/UNIVERSAL/2013_10/yht/20131025.151209.w360h.v1081.p068g.yht" TargetMode="External"/><Relationship Id="rId653" Type="http://schemas.openxmlformats.org/officeDocument/2006/relationships/hyperlink" Target="http://cdaw.gsfc.nasa.gov/CME_list/UNIVERSAL/2014_09/yht/20140909.000626.w360h.v0920.p059g.yht" TargetMode="External"/><Relationship Id="rId292" Type="http://schemas.openxmlformats.org/officeDocument/2006/relationships/hyperlink" Target="https://cdaw.gsfc.nasa.gov/movie/make_javamovie.php?stime=20120825_1522&amp;etime=20120825_2012&amp;img1=lasc2rdf&amp;title=20120825.163605.p064g;V=636km/s" TargetMode="External"/><Relationship Id="rId306" Type="http://schemas.openxmlformats.org/officeDocument/2006/relationships/hyperlink" Target="http://cdaw.gsfc.nasa.gov/CME_list/UNIVERSAL/2012_09/htpng/20120908.100006.p242g.htp.html" TargetMode="External"/><Relationship Id="rId87" Type="http://schemas.openxmlformats.org/officeDocument/2006/relationships/hyperlink" Target="http://cdaw.gsfc.nasa.gov/CME_list/UNIVERSAL/2011_09/htpng/20110924.193606.p043g.htp.html" TargetMode="External"/><Relationship Id="rId513" Type="http://schemas.openxmlformats.org/officeDocument/2006/relationships/hyperlink" Target="http://cdaw.gsfc.nasa.gov/CME_list/UNIVERSAL/2014_01/htpng/20140129.003605.p177g.htp.html" TargetMode="External"/><Relationship Id="rId597" Type="http://schemas.openxmlformats.org/officeDocument/2006/relationships/hyperlink" Target="http://cdaw.gsfc.nasa.gov/CME_list/UNIVERSAL/2014_05/htpng/20140509.024805.p262g.htp.html" TargetMode="External"/><Relationship Id="rId720" Type="http://schemas.openxmlformats.org/officeDocument/2006/relationships/hyperlink" Target="http://cdaw.gsfc.nasa.gov/CME_list/UNIVERSAL/2015_06/htpng/20150618.172424.p092g.htp.html" TargetMode="External"/><Relationship Id="rId152" Type="http://schemas.openxmlformats.org/officeDocument/2006/relationships/hyperlink" Target="http://cdaw.gsfc.nasa.gov/CME_list/UNIVERSAL/2012_01/yht/20120127.182752.w360h.v2508.p296g.yht" TargetMode="External"/><Relationship Id="rId457" Type="http://schemas.openxmlformats.org/officeDocument/2006/relationships/hyperlink" Target="https://cdaw.gsfc.nasa.gov/movie/make_javamovie.php?stime=20131029_2040&amp;etime=20131030_0049&amp;img1=lasc2rdf&amp;title=20131029.220006.p249g;V=1001km/s" TargetMode="External"/><Relationship Id="rId664" Type="http://schemas.openxmlformats.org/officeDocument/2006/relationships/hyperlink" Target="https://cdaw.gsfc.nasa.gov/movie/make_javamovie.php?stime=20140923_1739&amp;etime=20140923_2158&amp;img1=lasc2rdf&amp;title=20140923.190005.p082g;V=887km/s" TargetMode="External"/><Relationship Id="rId14" Type="http://schemas.openxmlformats.org/officeDocument/2006/relationships/hyperlink" Target="http://cdaw.gsfc.nasa.gov/CME_list/UNIVERSAL/2010_06/yht/20100604.123005.w360h.v0311.p353g.yht" TargetMode="External"/><Relationship Id="rId317" Type="http://schemas.openxmlformats.org/officeDocument/2006/relationships/hyperlink" Target="http://cdaw.gsfc.nasa.gov/CME_list/UNIVERSAL/2012_09/yht/20120921.062405.w360h.v0639.p046g.yht" TargetMode="External"/><Relationship Id="rId524" Type="http://schemas.openxmlformats.org/officeDocument/2006/relationships/hyperlink" Target="http://cdaw.gsfc.nasa.gov/CME_list/UNIVERSAL/2014_02/yht/20140210.213606.w360h.v0557.p100g.yht" TargetMode="External"/><Relationship Id="rId731" Type="http://schemas.openxmlformats.org/officeDocument/2006/relationships/hyperlink" Target="http://cdaw.gsfc.nasa.gov/CME_list/UNIVERSAL/2015_07/yht/20150726.084804.w360h.v0303.p351g.yht" TargetMode="External"/><Relationship Id="rId98" Type="http://schemas.openxmlformats.org/officeDocument/2006/relationships/hyperlink" Target="http://cdaw.gsfc.nasa.gov/CME_list/UNIVERSAL/2011_10/yht/20111022.102405.w360h.v1005.p311g.yht" TargetMode="External"/><Relationship Id="rId163" Type="http://schemas.openxmlformats.org/officeDocument/2006/relationships/hyperlink" Target="https://cdaw.gsfc.nasa.gov/movie/make_javamovie.php?stime=20120216_0509&amp;etime=20120216_1018&amp;img1=lasc2rdf&amp;title=20120216.063605.p288g;V=538km/s" TargetMode="External"/><Relationship Id="rId370" Type="http://schemas.openxmlformats.org/officeDocument/2006/relationships/hyperlink" Target="https://cdaw.gsfc.nasa.gov/movie/make_javamovie.php?stime=20130315_0553&amp;etime=20130315_0958&amp;img1=lasc2rdf&amp;title=20130315.071205.p112g;V=1063km/s" TargetMode="External"/><Relationship Id="rId230" Type="http://schemas.openxmlformats.org/officeDocument/2006/relationships/hyperlink" Target="http://cdaw.gsfc.nasa.gov/CME_list/UNIVERSAL/2012_05/yht/20120517.014805.w360h.v1582.p261g.yht" TargetMode="External"/><Relationship Id="rId468" Type="http://schemas.openxmlformats.org/officeDocument/2006/relationships/hyperlink" Target="http://cdaw.gsfc.nasa.gov/CME_list/UNIVERSAL/2013_11/htpng/20131107.000006.p233g.htp.html" TargetMode="External"/><Relationship Id="rId675" Type="http://schemas.openxmlformats.org/officeDocument/2006/relationships/hyperlink" Target="http://cdaw.gsfc.nasa.gov/CME_list/UNIVERSAL/2014_10/htpng/20141014.184806.p090g.htp.html" TargetMode="External"/><Relationship Id="rId25" Type="http://schemas.openxmlformats.org/officeDocument/2006/relationships/hyperlink" Target="https://cdaw.gsfc.nasa.gov/movie/make_javamovie.php?stime=20101214_1434&amp;etime=20101214_1857&amp;img1=lasc2rdf&amp;title=20101214.153605.p343g;V=835km/s" TargetMode="External"/><Relationship Id="rId328" Type="http://schemas.openxmlformats.org/officeDocument/2006/relationships/hyperlink" Target="https://cdaw.gsfc.nasa.gov/movie/make_javamovie.php?stime=20120928_2251&amp;etime=20120929_0323&amp;img1=lasc2rdf&amp;title=20120929.001205.p212g;V=755km/s" TargetMode="External"/><Relationship Id="rId535" Type="http://schemas.openxmlformats.org/officeDocument/2006/relationships/hyperlink" Target="https://cdaw.gsfc.nasa.gov/movie/make_javamovie.php?stime=20140218_0010&amp;etime=20140218_0440&amp;img1=lasc2rdf&amp;title=20140218.013621.p044g;V=779km/s" TargetMode="External"/><Relationship Id="rId742" Type="http://schemas.openxmlformats.org/officeDocument/2006/relationships/hyperlink" Target="https://cdaw.gsfc.nasa.gov/movie/make_javamovie.php?stime=20151129_0608&amp;etime=20151129_1142&amp;img1=lasc2rdf&amp;title=20151129.074804.p137g;V=451km/s" TargetMode="External"/><Relationship Id="rId174" Type="http://schemas.openxmlformats.org/officeDocument/2006/relationships/hyperlink" Target="http://cdaw.gsfc.nasa.gov/CME_list/UNIVERSAL/2012_03/htpng/20120304.110007.p052g.htp.html" TargetMode="External"/><Relationship Id="rId381" Type="http://schemas.openxmlformats.org/officeDocument/2006/relationships/hyperlink" Target="http://cdaw.gsfc.nasa.gov/CME_list/UNIVERSAL/2013_05/htpng/20130514.012551.p089g.htp.html" TargetMode="External"/><Relationship Id="rId602" Type="http://schemas.openxmlformats.org/officeDocument/2006/relationships/hyperlink" Target="http://cdaw.gsfc.nasa.gov/CME_list/UNIVERSAL/2014_06/yht/20140604.124805.w360h.v0467.p160g.yht" TargetMode="External"/><Relationship Id="rId241" Type="http://schemas.openxmlformats.org/officeDocument/2006/relationships/hyperlink" Target="https://cdaw.gsfc.nasa.gov/movie/make_javamovie.php?stime=20120628_0507&amp;etime=20120628_0943&amp;img1=lasc2rdf&amp;title=20120628.062405.p258g;V=728km/s" TargetMode="External"/><Relationship Id="rId479" Type="http://schemas.openxmlformats.org/officeDocument/2006/relationships/hyperlink" Target="http://cdaw.gsfc.nasa.gov/CME_list/UNIVERSAL/2013_11/yht/20131110.170006.w360h.v0532.p253g.yht" TargetMode="External"/><Relationship Id="rId686" Type="http://schemas.openxmlformats.org/officeDocument/2006/relationships/hyperlink" Target="http://cdaw.gsfc.nasa.gov/CME_list/UNIVERSAL/2014_12/yht/20141221.121205.w360h.v0669.p189g.yht" TargetMode="External"/><Relationship Id="rId36" Type="http://schemas.openxmlformats.org/officeDocument/2006/relationships/hyperlink" Target="http://cdaw.gsfc.nasa.gov/CME_list/UNIVERSAL/2011_03/htpng/20110307.200005.p313g.htp.html" TargetMode="External"/><Relationship Id="rId339" Type="http://schemas.openxmlformats.org/officeDocument/2006/relationships/hyperlink" Target="http://cdaw.gsfc.nasa.gov/CME_list/UNIVERSAL/2012_11/htpng/20121108.110008.p216g.htp.html" TargetMode="External"/><Relationship Id="rId546" Type="http://schemas.openxmlformats.org/officeDocument/2006/relationships/hyperlink" Target="http://cdaw.gsfc.nasa.gov/CME_list/UNIVERSAL/2014_02/htpng/20140220.080007.p268g.htp.html" TargetMode="External"/><Relationship Id="rId753" Type="http://schemas.openxmlformats.org/officeDocument/2006/relationships/hyperlink" Target="http://cdaw.gsfc.nasa.gov/CME_list/UNIVERSAL/2016_01/htpng/20160106.140004.p252g.htp.html" TargetMode="External"/><Relationship Id="rId101" Type="http://schemas.openxmlformats.org/officeDocument/2006/relationships/hyperlink" Target="http://cdaw.gsfc.nasa.gov/CME_list/UNIVERSAL/2011_10/yht/20111027.120006.w360h.v0570.p054g.yht" TargetMode="External"/><Relationship Id="rId185" Type="http://schemas.openxmlformats.org/officeDocument/2006/relationships/hyperlink" Target="http://cdaw.gsfc.nasa.gov/CME_list/UNIVERSAL/2012_03/yht/20120309.042609.w360h.v0950.p029g.yht" TargetMode="External"/><Relationship Id="rId406" Type="http://schemas.openxmlformats.org/officeDocument/2006/relationships/hyperlink" Target="https://cdaw.gsfc.nasa.gov/movie/make_javamovie.php?stime=20130816_1008&amp;etime=20130816_1534&amp;img1=lasc2rdf&amp;title=20130816.114805.p126g;V=478km/s" TargetMode="External"/><Relationship Id="rId392" Type="http://schemas.openxmlformats.org/officeDocument/2006/relationships/hyperlink" Target="http://cdaw.gsfc.nasa.gov/CME_list/UNIVERSAL/2013_06/yht/20130624.040005.w360h.v0709.p235g.yht" TargetMode="External"/><Relationship Id="rId613" Type="http://schemas.openxmlformats.org/officeDocument/2006/relationships/hyperlink" Target="https://cdaw.gsfc.nasa.gov/movie/make_javamovie.php?stime=20140610_1152&amp;etime=20140610_1539&amp;img1=lasc2rdf&amp;title=20140610.133023.p156g;V=1469km/s" TargetMode="External"/><Relationship Id="rId697" Type="http://schemas.openxmlformats.org/officeDocument/2006/relationships/hyperlink" Target="https://cdaw.gsfc.nasa.gov/movie/make_javamovie.php?stime=20150309_2237&amp;etime=20150310_0247&amp;img1=lasc2rdf&amp;title=20150310.000005.p107g;V=995km/s" TargetMode="External"/><Relationship Id="rId252" Type="http://schemas.openxmlformats.org/officeDocument/2006/relationships/hyperlink" Target="http://cdaw.gsfc.nasa.gov/CME_list/UNIVERSAL/2012_07/htpng/20120706.232406.p233g.htp.html" TargetMode="External"/><Relationship Id="rId47" Type="http://schemas.openxmlformats.org/officeDocument/2006/relationships/hyperlink" Target="http://cdaw.gsfc.nasa.gov/CME_list/UNIVERSAL/2011_04/yht/20110424.212409.w360h.v0300.p076g.yht" TargetMode="External"/><Relationship Id="rId112" Type="http://schemas.openxmlformats.org/officeDocument/2006/relationships/hyperlink" Target="https://cdaw.gsfc.nasa.gov/movie/make_javamovie.php?stime=20111113_1712&amp;etime=20111113_2209&amp;img1=lasc2rdf&amp;title=20111113.183605.p349g;V=596km/s" TargetMode="External"/><Relationship Id="rId557" Type="http://schemas.openxmlformats.org/officeDocument/2006/relationships/hyperlink" Target="http://cdaw.gsfc.nasa.gov/CME_list/UNIVERSAL/2014_03/yht/20140305.092405.w360h.v0864.p174g.yht" TargetMode="External"/><Relationship Id="rId764" Type="http://schemas.openxmlformats.org/officeDocument/2006/relationships/hyperlink" Target="http://cdaw.gsfc.nasa.gov/CME_list/UNIVERSAL/2016_04/yht/20160425.051204.w360h.v0538.p078g.yht" TargetMode="External"/><Relationship Id="rId196" Type="http://schemas.openxmlformats.org/officeDocument/2006/relationships/hyperlink" Target="https://cdaw.gsfc.nasa.gov/movie/make_javamovie.php?stime=20120321_0622&amp;etime=20120321_1021&amp;img1=lasc2rdf&amp;title=20120321.073605.p330g;V=1178km/s" TargetMode="External"/><Relationship Id="rId417" Type="http://schemas.openxmlformats.org/officeDocument/2006/relationships/hyperlink" Target="http://cdaw.gsfc.nasa.gov/CME_list/UNIVERSAL/2013_08/htpng/20130820.081205.p210g.htp.html" TargetMode="External"/><Relationship Id="rId624" Type="http://schemas.openxmlformats.org/officeDocument/2006/relationships/hyperlink" Target="http://cdaw.gsfc.nasa.gov/CME_list/UNIVERSAL/2014_08/htpng/20140801.183605.p131g.htp.html" TargetMode="External"/><Relationship Id="rId263" Type="http://schemas.openxmlformats.org/officeDocument/2006/relationships/hyperlink" Target="http://cdaw.gsfc.nasa.gov/CME_list/UNIVERSAL/2012_07/yht/20120719.052405.w360h.v1631.p275g.yht" TargetMode="External"/><Relationship Id="rId470" Type="http://schemas.openxmlformats.org/officeDocument/2006/relationships/hyperlink" Target="http://cdaw.gsfc.nasa.gov/CME_list/UNIVERSAL/2013_11/yht/20131107.103605.w360h.v1405.p089g.yht" TargetMode="External"/><Relationship Id="rId58" Type="http://schemas.openxmlformats.org/officeDocument/2006/relationships/hyperlink" Target="https://cdaw.gsfc.nasa.gov/movie/make_javamovie.php?stime=20110607_0525&amp;etime=20110607_0920&amp;img1=lasc2rdf&amp;title=20110607.064912.p250g;V=1255km/s" TargetMode="External"/><Relationship Id="rId123" Type="http://schemas.openxmlformats.org/officeDocument/2006/relationships/hyperlink" Target="http://cdaw.gsfc.nasa.gov/CME_list/UNIVERSAL/2011_11/htpng/20111126.071206.p327g.htp.html" TargetMode="External"/><Relationship Id="rId330" Type="http://schemas.openxmlformats.org/officeDocument/2006/relationships/hyperlink" Target="http://cdaw.gsfc.nasa.gov/CME_list/UNIVERSAL/2012_09/htpng/20120929.001205.p212g.htp.html" TargetMode="External"/><Relationship Id="rId568" Type="http://schemas.openxmlformats.org/officeDocument/2006/relationships/hyperlink" Target="https://cdaw.gsfc.nasa.gov/movie/make_javamovie.php?stime=20140323_0233&amp;etime=20140323_0658&amp;img1=lasc2rdf&amp;title=20140323.033605.p097g;V=820km/s" TargetMode="External"/><Relationship Id="rId775" Type="http://schemas.openxmlformats.org/officeDocument/2006/relationships/hyperlink" Target="http://cdaw.gsfc.nasa.gov/CME_list/UNIVERSAL/2017_09/htpng/20170906.122405.p201g.htp.html" TargetMode="External"/><Relationship Id="rId428" Type="http://schemas.openxmlformats.org/officeDocument/2006/relationships/hyperlink" Target="http://cdaw.gsfc.nasa.gov/CME_list/UNIVERSAL/2013_09/yht/20130929.221205.w360h.v1179.p343g.yht" TargetMode="External"/><Relationship Id="rId635" Type="http://schemas.openxmlformats.org/officeDocument/2006/relationships/hyperlink" Target="http://cdaw.gsfc.nasa.gov/CME_list/UNIVERSAL/2014_08/yht/20140822.111205.w360h.v0600.p359g.yht" TargetMode="External"/><Relationship Id="rId274" Type="http://schemas.openxmlformats.org/officeDocument/2006/relationships/hyperlink" Target="https://cdaw.gsfc.nasa.gov/movie/make_javamovie.php?stime=20120804_1243&amp;etime=20120804_1704&amp;img1=lasc2rdf&amp;title=20120804.133623.p110g;V=856km/s" TargetMode="External"/><Relationship Id="rId481" Type="http://schemas.openxmlformats.org/officeDocument/2006/relationships/hyperlink" Target="https://cdaw.gsfc.nasa.gov/movie/make_javamovie.php?stime=20131119_0912&amp;etime=20131119_1346&amp;img1=lasc2rdf&amp;title=20131119.103605.p222g;V=740km/s" TargetMode="External"/><Relationship Id="rId702" Type="http://schemas.openxmlformats.org/officeDocument/2006/relationships/hyperlink" Target="http://cdaw.gsfc.nasa.gov/CME_list/UNIVERSAL/2015_03/htpng/20150310.033605.p071g.htp.html" TargetMode="External"/><Relationship Id="rId69" Type="http://schemas.openxmlformats.org/officeDocument/2006/relationships/hyperlink" Target="http://cdaw.gsfc.nasa.gov/CME_list/UNIVERSAL/2011_07/htpng/20110726.101206.p007g.htp.html" TargetMode="External"/><Relationship Id="rId134" Type="http://schemas.openxmlformats.org/officeDocument/2006/relationships/hyperlink" Target="http://cdaw.gsfc.nasa.gov/CME_list/UNIVERSAL/2012_01/yht/20120102.151240.w360h.v1138.p244g.yht" TargetMode="External"/><Relationship Id="rId579" Type="http://schemas.openxmlformats.org/officeDocument/2006/relationships/hyperlink" Target="http://cdaw.gsfc.nasa.gov/CME_list/UNIVERSAL/2014_04/htpng/20140402.133620.p060g.htp.html" TargetMode="External"/><Relationship Id="rId786" Type="http://schemas.openxmlformats.org/officeDocument/2006/relationships/hyperlink" Target="https://cdaw.gsfc.nasa.gov/movie/make_javamovie.php?stime=20170714_0021&amp;etime=20170714_0419&amp;img1=lasc2rdf&amp;title=20170714.012541.p230g;V=1200km/s" TargetMode="External"/><Relationship Id="rId341" Type="http://schemas.openxmlformats.org/officeDocument/2006/relationships/hyperlink" Target="http://cdaw.gsfc.nasa.gov/CME_list/UNIVERSAL/2012_11/yht/20121116.004806.w360h.v0667.p107g.yht" TargetMode="External"/><Relationship Id="rId439" Type="http://schemas.openxmlformats.org/officeDocument/2006/relationships/hyperlink" Target="https://cdaw.gsfc.nasa.gov/movie/make_javamovie.php?stime=20131023_2344&amp;etime=20131024_0530&amp;img1=lasc2rdf&amp;title=20131024.012529.p217s;V=399km/s" TargetMode="External"/><Relationship Id="rId646" Type="http://schemas.openxmlformats.org/officeDocument/2006/relationships/hyperlink" Target="https://cdaw.gsfc.nasa.gov/movie/make_javamovie.php?stime=20140901_0954&amp;etime=20140901_1331&amp;img1=lasc2rdf&amp;title=20140901.111205.p065g;V=1901km/s" TargetMode="External"/><Relationship Id="rId201" Type="http://schemas.openxmlformats.org/officeDocument/2006/relationships/hyperlink" Target="http://cdaw.gsfc.nasa.gov/CME_list/UNIVERSAL/2012_03/htpng/20120324.002405.p347g.htp.html" TargetMode="External"/><Relationship Id="rId285" Type="http://schemas.openxmlformats.org/officeDocument/2006/relationships/hyperlink" Target="http://cdaw.gsfc.nasa.gov/CME_list/UNIVERSAL/2012_08/htpng/20120820.212811.p085g.htp.html" TargetMode="External"/><Relationship Id="rId506" Type="http://schemas.openxmlformats.org/officeDocument/2006/relationships/hyperlink" Target="http://cdaw.gsfc.nasa.gov/CME_list/UNIVERSAL/2014_01/yht/20140120.152405.w360h.v0675.p165g.yht" TargetMode="External"/><Relationship Id="rId492" Type="http://schemas.openxmlformats.org/officeDocument/2006/relationships/hyperlink" Target="http://cdaw.gsfc.nasa.gov/CME_list/UNIVERSAL/2013_12/htpng/20131213.212405.p169g.htp.html" TargetMode="External"/><Relationship Id="rId713" Type="http://schemas.openxmlformats.org/officeDocument/2006/relationships/hyperlink" Target="http://cdaw.gsfc.nasa.gov/CME_list/UNIVERSAL/2015_05/yht/20150505.222405.w360h.v0715.p041g.yht" TargetMode="External"/><Relationship Id="rId145" Type="http://schemas.openxmlformats.org/officeDocument/2006/relationships/hyperlink" Target="https://cdaw.gsfc.nasa.gov/movie/make_javamovie.php?stime=20120123_0251&amp;etime=20120123_0623&amp;img1=lasc2rdf&amp;title=20120123.040005.p326g;V=2175km/s" TargetMode="External"/><Relationship Id="rId352" Type="http://schemas.openxmlformats.org/officeDocument/2006/relationships/hyperlink" Target="https://cdaw.gsfc.nasa.gov/movie/make_javamovie.php?stime=20121123_2210&amp;etime=20121124_0209&amp;img1=lasc2rdf&amp;title=20121123.232405.p319g;V=1186km/s" TargetMode="External"/><Relationship Id="rId212" Type="http://schemas.openxmlformats.org/officeDocument/2006/relationships/hyperlink" Target="http://cdaw.gsfc.nasa.gov/CME_list/UNIVERSAL/2012_04/yht/20120407.164805.w360h.v0765.p261g.yht" TargetMode="External"/><Relationship Id="rId657" Type="http://schemas.openxmlformats.org/officeDocument/2006/relationships/hyperlink" Target="http://cdaw.gsfc.nasa.gov/CME_list/UNIVERSAL/2014_09/htpng/20140910.180005.p175g.htp.html" TargetMode="External"/><Relationship Id="rId296" Type="http://schemas.openxmlformats.org/officeDocument/2006/relationships/hyperlink" Target="http://cdaw.gsfc.nasa.gov/CME_list/UNIVERSAL/2012_08/yht/20120829.114805.w360h.v0113.p182g.yht" TargetMode="External"/><Relationship Id="rId517" Type="http://schemas.openxmlformats.org/officeDocument/2006/relationships/hyperlink" Target="https://cdaw.gsfc.nasa.gov/movie/make_javamovie.php?stime=20140130_1458&amp;etime=20140130_1902&amp;img1=lasc2rdf&amp;title=20140130.162405.p117g;V=1087km/s" TargetMode="External"/><Relationship Id="rId724" Type="http://schemas.openxmlformats.org/officeDocument/2006/relationships/hyperlink" Target="https://cdaw.gsfc.nasa.gov/movie/make_javamovie.php?stime=20150622_1708&amp;etime=20150622_2105&amp;img1=lasc2rdf&amp;title=20150622.183605.p358g;V=1209km/s" TargetMode="External"/><Relationship Id="rId60" Type="http://schemas.openxmlformats.org/officeDocument/2006/relationships/hyperlink" Target="http://cdaw.gsfc.nasa.gov/CME_list/UNIVERSAL/2011_06/htpng/20110607.064912.p250g.htp.html" TargetMode="External"/><Relationship Id="rId156" Type="http://schemas.openxmlformats.org/officeDocument/2006/relationships/hyperlink" Target="http://cdaw.gsfc.nasa.gov/CME_list/UNIVERSAL/2012_02/htpng/20120202.142405.p353g.htp.html" TargetMode="External"/><Relationship Id="rId363" Type="http://schemas.openxmlformats.org/officeDocument/2006/relationships/hyperlink" Target="http://cdaw.gsfc.nasa.gov/CME_list/UNIVERSAL/2012_12/htpng/20121202.190006.p016g.htp.html" TargetMode="External"/><Relationship Id="rId570" Type="http://schemas.openxmlformats.org/officeDocument/2006/relationships/hyperlink" Target="http://cdaw.gsfc.nasa.gov/CME_list/UNIVERSAL/2014_03/htpng/20140323.033605.p097g.htp.html" TargetMode="External"/><Relationship Id="rId223" Type="http://schemas.openxmlformats.org/officeDocument/2006/relationships/hyperlink" Target="https://cdaw.gsfc.nasa.gov/movie/make_javamovie.php?stime=20120427_1449&amp;etime=20120427_1931&amp;img1=lasc2rdf&amp;title=20120427.162406.p277g;V=681km/s" TargetMode="External"/><Relationship Id="rId430" Type="http://schemas.openxmlformats.org/officeDocument/2006/relationships/hyperlink" Target="https://cdaw.gsfc.nasa.gov/movie/make_javamovie.php?stime=20131005_0553&amp;etime=20131005_1005&amp;img1=lasc2rdf&amp;title=20131005.070951.p110g;V=964km/s" TargetMode="External"/><Relationship Id="rId668" Type="http://schemas.openxmlformats.org/officeDocument/2006/relationships/hyperlink" Target="http://cdaw.gsfc.nasa.gov/CME_list/UNIVERSAL/2014_09/yht/20140924.213006.w360h.v1350.p190g.yht" TargetMode="External"/><Relationship Id="rId18" Type="http://schemas.openxmlformats.org/officeDocument/2006/relationships/hyperlink" Target="http://cdaw.gsfc.nasa.gov/CME_list/UNIVERSAL/2010_08/htpng/20100807.183606.p094g.htp.html" TargetMode="External"/><Relationship Id="rId528" Type="http://schemas.openxmlformats.org/officeDocument/2006/relationships/hyperlink" Target="http://cdaw.gsfc.nasa.gov/CME_list/UNIVERSAL/2014_02/htpng/20140212.230613.p256g.htp.html" TargetMode="External"/><Relationship Id="rId735" Type="http://schemas.openxmlformats.org/officeDocument/2006/relationships/hyperlink" Target="http://cdaw.gsfc.nasa.gov/CME_list/UNIVERSAL/2015_08/htpng/20150822.071204.p095g.htp.html" TargetMode="External"/><Relationship Id="rId167" Type="http://schemas.openxmlformats.org/officeDocument/2006/relationships/hyperlink" Target="http://cdaw.gsfc.nasa.gov/CME_list/UNIVERSAL/2012_02/yht/20120223.081206.w360h.v0505.p300g.yht" TargetMode="External"/><Relationship Id="rId374" Type="http://schemas.openxmlformats.org/officeDocument/2006/relationships/hyperlink" Target="http://cdaw.gsfc.nasa.gov/CME_list/UNIVERSAL/2013_04/yht/20130411.072406.w360h.v0861.p085g.yht" TargetMode="External"/><Relationship Id="rId581" Type="http://schemas.openxmlformats.org/officeDocument/2006/relationships/hyperlink" Target="http://cdaw.gsfc.nasa.gov/CME_list/UNIVERSAL/2014_04/yht/20140408.231212.w360h.v0514.p115g.yht" TargetMode="External"/><Relationship Id="rId71" Type="http://schemas.openxmlformats.org/officeDocument/2006/relationships/hyperlink" Target="http://cdaw.gsfc.nasa.gov/CME_list/UNIVERSAL/2011_08/yht/20110803.140007.w360h.v0610.p307g.yht" TargetMode="External"/><Relationship Id="rId234" Type="http://schemas.openxmlformats.org/officeDocument/2006/relationships/hyperlink" Target="http://cdaw.gsfc.nasa.gov/CME_list/UNIVERSAL/2012_05/htpng/20120526.205728.p291g.htp.html" TargetMode="External"/><Relationship Id="rId679" Type="http://schemas.openxmlformats.org/officeDocument/2006/relationships/hyperlink" Target="https://cdaw.gsfc.nasa.gov/movie/make_javamovie.php?stime=20141217_0320&amp;etime=20141217_0819&amp;img1=lasc2rdf&amp;title=20141217.050005.p162g;V=587km/s" TargetMode="External"/><Relationship Id="rId2" Type="http://schemas.openxmlformats.org/officeDocument/2006/relationships/hyperlink" Target="http://cdaw.gsfc.nasa.gov/CME_list/UNIVERSAL/2009_12/yht/20091216.043003.w360h.v0276.p047g.yht" TargetMode="External"/><Relationship Id="rId29" Type="http://schemas.openxmlformats.org/officeDocument/2006/relationships/hyperlink" Target="http://cdaw.gsfc.nasa.gov/CME_list/UNIVERSAL/2011_02/yht/20110201.232412.w360h.v0437.p004g.yht" TargetMode="External"/><Relationship Id="rId441" Type="http://schemas.openxmlformats.org/officeDocument/2006/relationships/hyperlink" Target="http://cdaw.gsfc.nasa.gov/CME_list/UNIVERSAL/2013_10/htpng/20131024.012529.p217s.htp.html" TargetMode="External"/><Relationship Id="rId539" Type="http://schemas.openxmlformats.org/officeDocument/2006/relationships/hyperlink" Target="http://cdaw.gsfc.nasa.gov/CME_list/UNIVERSAL/2014_02/yht/20140219.044805.w360h.v0612.p090g.yht" TargetMode="External"/><Relationship Id="rId746" Type="http://schemas.openxmlformats.org/officeDocument/2006/relationships/hyperlink" Target="http://cdaw.gsfc.nasa.gov/CME_list/UNIVERSAL/2015_12/yht/20151216.093604.w360h.v0579.p334g.yht" TargetMode="External"/><Relationship Id="rId178" Type="http://schemas.openxmlformats.org/officeDocument/2006/relationships/hyperlink" Target="https://cdaw.gsfc.nasa.gov/movie/make_javamovie.php?stime=20120306_2320&amp;etime=20120307_0246&amp;img1=lasc2rdf&amp;title=20120307.002406.p057g;V=2684km/s" TargetMode="External"/><Relationship Id="rId301" Type="http://schemas.openxmlformats.org/officeDocument/2006/relationships/hyperlink" Target="https://cdaw.gsfc.nasa.gov/movie/make_javamovie.php?stime=20120902_0238&amp;etime=20120902_0748&amp;img1=lasc2rdf&amp;title=20120902.040006.p090g;V=538km/s" TargetMode="External"/><Relationship Id="rId82" Type="http://schemas.openxmlformats.org/officeDocument/2006/relationships/hyperlink" Target="https://cdaw.gsfc.nasa.gov/movie/make_javamovie.php?stime=20110924_1144&amp;etime=20110924_1521&amp;img1=lasc2rdf&amp;title=20110924.124807.p078g;V=1915km/s" TargetMode="External"/><Relationship Id="rId385" Type="http://schemas.openxmlformats.org/officeDocument/2006/relationships/hyperlink" Target="https://cdaw.gsfc.nasa.gov/movie/make_javamovie.php?stime=20130522_1202&amp;etime=20130522_1550&amp;img1=lasc2rdf&amp;title=20130522.132550.p287g;V=1466km/s" TargetMode="External"/><Relationship Id="rId592" Type="http://schemas.openxmlformats.org/officeDocument/2006/relationships/hyperlink" Target="https://cdaw.gsfc.nasa.gov/movie/make_javamovie.php?stime=20140508_0154&amp;etime=20140508_0616&amp;img1=lasc2rdf&amp;title=20140508.032405.p265g;V=847km/s" TargetMode="External"/><Relationship Id="rId606" Type="http://schemas.openxmlformats.org/officeDocument/2006/relationships/hyperlink" Target="http://cdaw.gsfc.nasa.gov/CME_list/UNIVERSAL/2014_06/htpng/20140605.113605.p074g.htp.html" TargetMode="External"/><Relationship Id="rId245" Type="http://schemas.openxmlformats.org/officeDocument/2006/relationships/hyperlink" Target="http://cdaw.gsfc.nasa.gov/CME_list/UNIVERSAL/2012_07/yht/20120702.083604.w360h.v1074.p085g.yht" TargetMode="External"/><Relationship Id="rId452" Type="http://schemas.openxmlformats.org/officeDocument/2006/relationships/hyperlink" Target="http://cdaw.gsfc.nasa.gov/CME_list/UNIVERSAL/2013_10/yht/20131028.022405.w360h.v0695.p296g.yht" TargetMode="External"/><Relationship Id="rId105" Type="http://schemas.openxmlformats.org/officeDocument/2006/relationships/hyperlink" Target="http://cdaw.gsfc.nasa.gov/CME_list/UNIVERSAL/2011_11/htpng/20111103.233005.p090g.htp.html" TargetMode="External"/><Relationship Id="rId312" Type="http://schemas.openxmlformats.org/officeDocument/2006/relationships/hyperlink" Target="http://cdaw.gsfc.nasa.gov/CME_list/UNIVERSAL/2012_09/htpng/20120920.054806.p137g.htp.html" TargetMode="External"/><Relationship Id="rId757" Type="http://schemas.openxmlformats.org/officeDocument/2006/relationships/hyperlink" Target="https://cdaw.gsfc.nasa.gov/movie/make_javamovie.php?stime=20160220_1300&amp;etime=20160220_1822&amp;img1=lasc2rdf&amp;title=20160220.142404.p273g;V=491km/s" TargetMode="External"/><Relationship Id="rId93" Type="http://schemas.openxmlformats.org/officeDocument/2006/relationships/hyperlink" Target="http://cdaw.gsfc.nasa.gov/CME_list/UNIVERSAL/2011_10/htpng/20111004.132551.p015g.htp.html" TargetMode="External"/><Relationship Id="rId189" Type="http://schemas.openxmlformats.org/officeDocument/2006/relationships/hyperlink" Target="http://cdaw.gsfc.nasa.gov/CME_list/UNIVERSAL/2012_03/htpng/20120310.180005.p005g.htp.html" TargetMode="External"/><Relationship Id="rId396" Type="http://schemas.openxmlformats.org/officeDocument/2006/relationships/hyperlink" Target="http://cdaw.gsfc.nasa.gov/CME_list/UNIVERSAL/2013_06/htpng/20130625.111205.p173g.htp.html" TargetMode="External"/><Relationship Id="rId617" Type="http://schemas.openxmlformats.org/officeDocument/2006/relationships/hyperlink" Target="http://cdaw.gsfc.nasa.gov/CME_list/UNIVERSAL/2014_06/yht/20140617.091209.w360h.v1198.p229g.yht" TargetMode="External"/><Relationship Id="rId256" Type="http://schemas.openxmlformats.org/officeDocument/2006/relationships/hyperlink" Target="https://cdaw.gsfc.nasa.gov/movie/make_javamovie.php?stime=20120710_2325&amp;etime=20120711_0523&amp;img1=lasc2rdf&amp;title=20120711.012527.p182g;V=379km/s" TargetMode="External"/><Relationship Id="rId463" Type="http://schemas.openxmlformats.org/officeDocument/2006/relationships/hyperlink" Target="https://cdaw.gsfc.nasa.gov/movie/make_javamovie.php?stime=20131104_0349&amp;etime=20131104_0756&amp;img1=lasc2rdf&amp;title=20131104.051205.p067g;V=1040km/s" TargetMode="External"/><Relationship Id="rId670" Type="http://schemas.openxmlformats.org/officeDocument/2006/relationships/hyperlink" Target="https://cdaw.gsfc.nasa.gov/movie/make_javamovie.php?stime=20140926_0323&amp;etime=20140926_0710&amp;img1=lasc2rdf&amp;title=20140926.042816.p088g;V=1469km/s" TargetMode="External"/><Relationship Id="rId116" Type="http://schemas.openxmlformats.org/officeDocument/2006/relationships/hyperlink" Target="http://cdaw.gsfc.nasa.gov/CME_list/UNIVERSAL/2011_11/yht/20111117.203605.w360h.v1041.p100g.yht" TargetMode="External"/><Relationship Id="rId323" Type="http://schemas.openxmlformats.org/officeDocument/2006/relationships/hyperlink" Target="http://cdaw.gsfc.nasa.gov/CME_list/UNIVERSAL/2012_09/yht/20120928.001205.w360h.v0947.p251g.yht" TargetMode="External"/><Relationship Id="rId530" Type="http://schemas.openxmlformats.org/officeDocument/2006/relationships/hyperlink" Target="http://cdaw.gsfc.nasa.gov/CME_list/UNIVERSAL/2014_02/yht/20140214.084826.w360h.v1165.p250g.yht" TargetMode="External"/><Relationship Id="rId768" Type="http://schemas.openxmlformats.org/officeDocument/2006/relationships/hyperlink" Target="http://cdaw.gsfc.nasa.gov/CME_list/UNIVERSAL/2017_04/htpng/20170410.231212.p045g.htp.html" TargetMode="External"/><Relationship Id="rId20" Type="http://schemas.openxmlformats.org/officeDocument/2006/relationships/hyperlink" Target="http://cdaw.gsfc.nasa.gov/CME_list/UNIVERSAL/2010_08/yht/20100814.101205.w360h.v1205.p224g.yht" TargetMode="External"/><Relationship Id="rId628" Type="http://schemas.openxmlformats.org/officeDocument/2006/relationships/hyperlink" Target="https://cdaw.gsfc.nasa.gov/movie/make_javamovie.php?stime=20140812_0418&amp;etime=20140812_0906&amp;img1=lasc2rdf&amp;title=20140812.053605.p038g;V=641km/s" TargetMode="External"/><Relationship Id="rId267" Type="http://schemas.openxmlformats.org/officeDocument/2006/relationships/hyperlink" Target="http://cdaw.gsfc.nasa.gov/CME_list/UNIVERSAL/2012_07/htpng/20120723.023605.p286g.htp.html" TargetMode="External"/><Relationship Id="rId474" Type="http://schemas.openxmlformats.org/officeDocument/2006/relationships/hyperlink" Target="http://cdaw.gsfc.nasa.gov/CME_list/UNIVERSAL/2013_11/htpng/20131107.151210.p130s.htp.html" TargetMode="External"/><Relationship Id="rId127" Type="http://schemas.openxmlformats.org/officeDocument/2006/relationships/hyperlink" Target="https://cdaw.gsfc.nasa.gov/movie/make_javamovie.php?stime=20111207_0827&amp;etime=20111207_1305&amp;img1=lasc2rdf&amp;title=20111207.093605.p327g;V=713km/s" TargetMode="External"/><Relationship Id="rId681" Type="http://schemas.openxmlformats.org/officeDocument/2006/relationships/hyperlink" Target="http://cdaw.gsfc.nasa.gov/CME_list/UNIVERSAL/2014_12/htpng/20141217.050005.p162g.htp.html" TargetMode="External"/><Relationship Id="rId779" Type="http://schemas.openxmlformats.org/officeDocument/2006/relationships/hyperlink" Target="http://cdaw.gsfc.nasa.gov/CME_list/UNIVERSAL/2017_09/yht/20170904.203605.w360h.v1418.p184g.yht" TargetMode="External"/><Relationship Id="rId31" Type="http://schemas.openxmlformats.org/officeDocument/2006/relationships/hyperlink" Target="https://cdaw.gsfc.nasa.gov/movie/make_javamovie.php?stime=20110215_0107&amp;etime=20110215_0551&amp;img1=lasc2rdf&amp;title=20110215.022405.p189g;V=669km/s" TargetMode="External"/><Relationship Id="rId334" Type="http://schemas.openxmlformats.org/officeDocument/2006/relationships/hyperlink" Target="https://cdaw.gsfc.nasa.gov/movie/make_javamovie.php?stime=20121108_0114&amp;etime=20121108_0535&amp;img1=lasc2rdf&amp;title=20121108.023606.p046g;V=855km/s" TargetMode="External"/><Relationship Id="rId541" Type="http://schemas.openxmlformats.org/officeDocument/2006/relationships/hyperlink" Target="https://cdaw.gsfc.nasa.gov/movie/make_javamovie.php?stime=20140220_0145&amp;etime=20140220_0555&amp;img1=lasc2rdf&amp;title=20140220.031209.p089g;V=993km/s" TargetMode="External"/><Relationship Id="rId639" Type="http://schemas.openxmlformats.org/officeDocument/2006/relationships/hyperlink" Target="http://cdaw.gsfc.nasa.gov/CME_list/UNIVERSAL/2014_08/htpng/20140824.123605.p100g.htp.html" TargetMode="External"/><Relationship Id="rId180" Type="http://schemas.openxmlformats.org/officeDocument/2006/relationships/hyperlink" Target="http://cdaw.gsfc.nasa.gov/CME_list/UNIVERSAL/2012_03/htpng/20120307.002406.p057g.htp.html" TargetMode="External"/><Relationship Id="rId278" Type="http://schemas.openxmlformats.org/officeDocument/2006/relationships/hyperlink" Target="http://cdaw.gsfc.nasa.gov/CME_list/UNIVERSAL/2012_08/yht/20120813.132549.w360h.v0435.p359g.yht" TargetMode="External"/><Relationship Id="rId401" Type="http://schemas.openxmlformats.org/officeDocument/2006/relationships/hyperlink" Target="http://cdaw.gsfc.nasa.gov/CME_list/UNIVERSAL/2013_07/yht/20130709.151209.w360h.v0449.p174g.yht" TargetMode="External"/><Relationship Id="rId485" Type="http://schemas.openxmlformats.org/officeDocument/2006/relationships/hyperlink" Target="http://cdaw.gsfc.nasa.gov/CME_list/UNIVERSAL/2013_11/yht/20131121.013607.w360h.v0395.p346s.yht" TargetMode="External"/><Relationship Id="rId692" Type="http://schemas.openxmlformats.org/officeDocument/2006/relationships/hyperlink" Target="http://cdaw.gsfc.nasa.gov/CME_list/UNIVERSAL/2015_02/yht/20150221.092407.w360h.v1120.p215g.yht" TargetMode="External"/><Relationship Id="rId706" Type="http://schemas.openxmlformats.org/officeDocument/2006/relationships/hyperlink" Target="https://cdaw.gsfc.nasa.gov/movie/make_javamovie.php?stime=20150423_0819&amp;etime=20150423_1241&amp;img1=lasc2rdf&amp;title=20150423.093605.p291g;V=857km/s" TargetMode="External"/><Relationship Id="rId42" Type="http://schemas.openxmlformats.org/officeDocument/2006/relationships/hyperlink" Target="http://cdaw.gsfc.nasa.gov/CME_list/UNIVERSAL/2011_03/htpng/20110326.062405.p091g.htp.html" TargetMode="External"/><Relationship Id="rId138" Type="http://schemas.openxmlformats.org/officeDocument/2006/relationships/hyperlink" Target="http://cdaw.gsfc.nasa.gov/CME_list/UNIVERSAL/2012_01/htpng/20120112.082405.p052g.htp.html" TargetMode="External"/><Relationship Id="rId345" Type="http://schemas.openxmlformats.org/officeDocument/2006/relationships/hyperlink" Target="http://cdaw.gsfc.nasa.gov/CME_list/UNIVERSAL/2012_11/htpng/20121116.072414.p097g.htp.html" TargetMode="External"/><Relationship Id="rId552" Type="http://schemas.openxmlformats.org/officeDocument/2006/relationships/hyperlink" Target="http://cdaw.gsfc.nasa.gov/CME_list/UNIVERSAL/2014_02/htpng/20140225.012550.p073g.htp.html" TargetMode="External"/><Relationship Id="rId191" Type="http://schemas.openxmlformats.org/officeDocument/2006/relationships/hyperlink" Target="http://cdaw.gsfc.nasa.gov/CME_list/UNIVERSAL/2012_03/yht/20120313.173605.w360h.v1884.p286g.yht" TargetMode="External"/><Relationship Id="rId205" Type="http://schemas.openxmlformats.org/officeDocument/2006/relationships/hyperlink" Target="https://cdaw.gsfc.nasa.gov/movie/make_javamovie.php?stime=20120328_0035&amp;etime=20120328_0442&amp;img1=lasc2rdf&amp;title=20120328.013607.p065g;V=1033km/s" TargetMode="External"/><Relationship Id="rId412" Type="http://schemas.openxmlformats.org/officeDocument/2006/relationships/hyperlink" Target="https://cdaw.gsfc.nasa.gov/movie/make_javamovie.php?stime=20130819_2154&amp;etime=20130820_0214&amp;img1=lasc2rdf&amp;title=20130819.231211.p282g;V=877km/s" TargetMode="External"/><Relationship Id="rId289" Type="http://schemas.openxmlformats.org/officeDocument/2006/relationships/hyperlink" Target="https://cdaw.gsfc.nasa.gov/movie/make_javamovie.php?stime=20120821_1904&amp;etime=20120821_2312&amp;img1=lasc2rdf&amp;title=20120821.202405.p086g;V=1024km/s" TargetMode="External"/><Relationship Id="rId496" Type="http://schemas.openxmlformats.org/officeDocument/2006/relationships/hyperlink" Target="https://cdaw.gsfc.nasa.gov/movie/make_javamovie.php?stime=20131228_1619&amp;etime=20131228_2021&amp;img1=lasc2rdf&amp;title=20131228.173606.p284g;V=1118km/s" TargetMode="External"/><Relationship Id="rId717" Type="http://schemas.openxmlformats.org/officeDocument/2006/relationships/hyperlink" Target="http://cdaw.gsfc.nasa.gov/CME_list/UNIVERSAL/2015_05/htpng/20150513.184805.p353g.htp.html" TargetMode="External"/><Relationship Id="rId53" Type="http://schemas.openxmlformats.org/officeDocument/2006/relationships/hyperlink" Target="http://cdaw.gsfc.nasa.gov/CME_list/UNIVERSAL/2011_06/yht/20110604.064806.w360h.v1407.p284g.yht" TargetMode="External"/><Relationship Id="rId149" Type="http://schemas.openxmlformats.org/officeDocument/2006/relationships/hyperlink" Target="http://cdaw.gsfc.nasa.gov/CME_list/UNIVERSAL/2012_01/yht/20120126.043605.w360h.v1194.p327g.yht" TargetMode="External"/><Relationship Id="rId356" Type="http://schemas.openxmlformats.org/officeDocument/2006/relationships/hyperlink" Target="http://cdaw.gsfc.nasa.gov/CME_list/UNIVERSAL/2012_11/yht/20121127.023605.w360h.v0844.p042g.yht" TargetMode="External"/><Relationship Id="rId563" Type="http://schemas.openxmlformats.org/officeDocument/2006/relationships/hyperlink" Target="http://cdaw.gsfc.nasa.gov/CME_list/UNIVERSAL/2014_03/yht/20140312.144805.w360h.v0972.p009g.yht" TargetMode="External"/><Relationship Id="rId770" Type="http://schemas.openxmlformats.org/officeDocument/2006/relationships/hyperlink" Target="http://cdaw.gsfc.nasa.gov/CME_list/UNIVERSAL/2017_10/yht/20171018.054805.w360h.v1576.p137g.yht" TargetMode="External"/><Relationship Id="rId216" Type="http://schemas.openxmlformats.org/officeDocument/2006/relationships/hyperlink" Target="http://cdaw.gsfc.nasa.gov/CME_list/UNIVERSAL/2012_04/htpng/20120407.211559.p172g.htp.html" TargetMode="External"/><Relationship Id="rId423" Type="http://schemas.openxmlformats.org/officeDocument/2006/relationships/hyperlink" Target="http://cdaw.gsfc.nasa.gov/CME_list/UNIVERSAL/2013_09/htpng/20130904.132551.p057g.htp.html" TargetMode="External"/><Relationship Id="rId630" Type="http://schemas.openxmlformats.org/officeDocument/2006/relationships/hyperlink" Target="http://cdaw.gsfc.nasa.gov/CME_list/UNIVERSAL/2014_08/htpng/20140812.053605.p038g.htp.html" TargetMode="External"/><Relationship Id="rId728" Type="http://schemas.openxmlformats.org/officeDocument/2006/relationships/hyperlink" Target="http://cdaw.gsfc.nasa.gov/CME_list/UNIVERSAL/2015_06/yht/20150625.083605.w360h.v1627.p330g.yht" TargetMode="External"/><Relationship Id="rId22" Type="http://schemas.openxmlformats.org/officeDocument/2006/relationships/hyperlink" Target="https://cdaw.gsfc.nasa.gov/movie/make_javamovie.php?stime=20100831_1949&amp;etime=20100831_2343&amp;img1=lasc2rdf&amp;title=20100831.211721.p206g;V=1304km/s" TargetMode="External"/><Relationship Id="rId64" Type="http://schemas.openxmlformats.org/officeDocument/2006/relationships/hyperlink" Target="https://cdaw.gsfc.nasa.gov/movie/make_javamovie.php?stime=20110621_0159&amp;etime=20110621_0636&amp;img1=lasc2rdf&amp;title=20110621.031610.p065g;V=719km/s" TargetMode="External"/><Relationship Id="rId118" Type="http://schemas.openxmlformats.org/officeDocument/2006/relationships/hyperlink" Target="https://cdaw.gsfc.nasa.gov/movie/make_javamovie.php?stime=20111120_2129&amp;etime=20111121_0218&amp;img1=lasc2rdf&amp;title=20111120.231206.p006g;V=641km/s" TargetMode="External"/><Relationship Id="rId325" Type="http://schemas.openxmlformats.org/officeDocument/2006/relationships/hyperlink" Target="https://cdaw.gsfc.nasa.gov/movie/make_javamovie.php?stime=20120928_0904&amp;etime=20120928_1335&amp;img1=lasc2rdf&amp;title=20120928.103605.p220g;V=768km/s" TargetMode="External"/><Relationship Id="rId367" Type="http://schemas.openxmlformats.org/officeDocument/2006/relationships/hyperlink" Target="https://cdaw.gsfc.nasa.gov/movie/make_javamovie.php?stime=20130226_0843&amp;etime=20130226_1254&amp;img1=lasc2rdf&amp;title=20130226.091208.p272g;V=987km/s" TargetMode="External"/><Relationship Id="rId532" Type="http://schemas.openxmlformats.org/officeDocument/2006/relationships/hyperlink" Target="https://cdaw.gsfc.nasa.gov/movie/make_javamovie.php?stime=20140216_0843&amp;etime=20140216_1218&amp;img1=lasc2rdf&amp;title=20140216.100005.p227g;V=634km/s" TargetMode="External"/><Relationship Id="rId574" Type="http://schemas.openxmlformats.org/officeDocument/2006/relationships/hyperlink" Target="https://cdaw.gsfc.nasa.gov/movie/make_javamovie.php?stime=20140329_1634&amp;etime=20140329_2145&amp;img1=lasc2rdf&amp;title=20140329.181205.p325g;V=528km/s" TargetMode="External"/><Relationship Id="rId171" Type="http://schemas.openxmlformats.org/officeDocument/2006/relationships/hyperlink" Target="http://cdaw.gsfc.nasa.gov/CME_list/UNIVERSAL/2012_02/htpng/20120229.091208.p290g.htp.html" TargetMode="External"/><Relationship Id="rId227" Type="http://schemas.openxmlformats.org/officeDocument/2006/relationships/hyperlink" Target="http://cdaw.gsfc.nasa.gov/CME_list/UNIVERSAL/2012_05/yht/20120512.000005.w360h.v0805.p107g.yht" TargetMode="External"/><Relationship Id="rId781" Type="http://schemas.openxmlformats.org/officeDocument/2006/relationships/hyperlink" Target="http://cdaw.gsfc.nasa.gov/CME_list/UNIVERSAL/2017_07/htpng/20170723.044805.p134g.htp.html" TargetMode="External"/><Relationship Id="rId269" Type="http://schemas.openxmlformats.org/officeDocument/2006/relationships/hyperlink" Target="http://cdaw.gsfc.nasa.gov/CME_list/UNIVERSAL/2012_07/yht/20120728.211208.w360h.v0420.p134g.yht" TargetMode="External"/><Relationship Id="rId434" Type="http://schemas.openxmlformats.org/officeDocument/2006/relationships/hyperlink" Target="http://cdaw.gsfc.nasa.gov/CME_list/UNIVERSAL/2013_10/yht/20131011.072410.w360h.v1200.p092g.yht" TargetMode="External"/><Relationship Id="rId476" Type="http://schemas.openxmlformats.org/officeDocument/2006/relationships/hyperlink" Target="http://cdaw.gsfc.nasa.gov/CME_list/UNIVERSAL/2013_11/yht/20131108.032407.w360h.v0497.p199g.yht" TargetMode="External"/><Relationship Id="rId641" Type="http://schemas.openxmlformats.org/officeDocument/2006/relationships/hyperlink" Target="http://cdaw.gsfc.nasa.gov/CME_list/UNIVERSAL/2014_08/yht/20140825.153605.w360h.v0555.p270g.yht" TargetMode="External"/><Relationship Id="rId683" Type="http://schemas.openxmlformats.org/officeDocument/2006/relationships/hyperlink" Target="http://cdaw.gsfc.nasa.gov/CME_list/UNIVERSAL/2014_12/yht/20141219.010442.w360h.v1195.p098g.yht" TargetMode="External"/><Relationship Id="rId739" Type="http://schemas.openxmlformats.org/officeDocument/2006/relationships/hyperlink" Target="https://cdaw.gsfc.nasa.gov/movie/make_javamovie.php?stime=20151022_0153&amp;etime=20151022_0618&amp;img1=lasc2rdf&amp;title=20151022.031207.p206g;V=817km/s" TargetMode="External"/><Relationship Id="rId33" Type="http://schemas.openxmlformats.org/officeDocument/2006/relationships/hyperlink" Target="http://cdaw.gsfc.nasa.gov/CME_list/UNIVERSAL/2011_02/htpng/20110215.022405.p189g.htp.html" TargetMode="External"/><Relationship Id="rId129" Type="http://schemas.openxmlformats.org/officeDocument/2006/relationships/hyperlink" Target="http://cdaw.gsfc.nasa.gov/CME_list/UNIVERSAL/2011_12/htpng/20111207.093605.p327g.htp.html" TargetMode="External"/><Relationship Id="rId280" Type="http://schemas.openxmlformats.org/officeDocument/2006/relationships/hyperlink" Target="https://cdaw.gsfc.nasa.gov/movie/make_javamovie.php?stime=20120819_1708&amp;etime=20120819_2202&amp;img1=lasc2rdf&amp;title=20120819.183605.p154g;V=612km/s" TargetMode="External"/><Relationship Id="rId336" Type="http://schemas.openxmlformats.org/officeDocument/2006/relationships/hyperlink" Target="http://cdaw.gsfc.nasa.gov/CME_list/UNIVERSAL/2012_11/htpng/20121108.023606.p046g.htp.html" TargetMode="External"/><Relationship Id="rId501" Type="http://schemas.openxmlformats.org/officeDocument/2006/relationships/hyperlink" Target="http://cdaw.gsfc.nasa.gov/CME_list/UNIVERSAL/2014_01/htpng/20140106.080005.p274g.htp.html" TargetMode="External"/><Relationship Id="rId543" Type="http://schemas.openxmlformats.org/officeDocument/2006/relationships/hyperlink" Target="http://cdaw.gsfc.nasa.gov/CME_list/UNIVERSAL/2014_02/htpng/20140220.031209.p089g.htp.html" TargetMode="External"/><Relationship Id="rId75" Type="http://schemas.openxmlformats.org/officeDocument/2006/relationships/hyperlink" Target="http://cdaw.gsfc.nasa.gov/CME_list/UNIVERSAL/2011_08/htpng/20110804.041205.p298g.htp.html" TargetMode="External"/><Relationship Id="rId140" Type="http://schemas.openxmlformats.org/officeDocument/2006/relationships/hyperlink" Target="http://cdaw.gsfc.nasa.gov/CME_list/UNIVERSAL/2012_01/yht/20120116.031210.w360h.v1060.p039g.yht" TargetMode="External"/><Relationship Id="rId182" Type="http://schemas.openxmlformats.org/officeDocument/2006/relationships/hyperlink" Target="http://cdaw.gsfc.nasa.gov/CME_list/UNIVERSAL/2012_03/yht/20120307.013024.w360h.v1825.p082g.yht" TargetMode="External"/><Relationship Id="rId378" Type="http://schemas.openxmlformats.org/officeDocument/2006/relationships/hyperlink" Target="http://cdaw.gsfc.nasa.gov/CME_list/UNIVERSAL/2013_05/htpng/20130513.160755.p063g.htp.html" TargetMode="External"/><Relationship Id="rId403" Type="http://schemas.openxmlformats.org/officeDocument/2006/relationships/hyperlink" Target="https://cdaw.gsfc.nasa.gov/movie/make_javamovie.php?stime=20130722_0508&amp;etime=20130722_0917&amp;img1=lasc2rdf&amp;title=20130722.062405.p285g;V=1004km/s" TargetMode="External"/><Relationship Id="rId585" Type="http://schemas.openxmlformats.org/officeDocument/2006/relationships/hyperlink" Target="http://cdaw.gsfc.nasa.gov/CME_list/UNIVERSAL/2014_04/htpng/20140418.132551.p238g.htp.html" TargetMode="External"/><Relationship Id="rId750" Type="http://schemas.openxmlformats.org/officeDocument/2006/relationships/hyperlink" Target="http://cdaw.gsfc.nasa.gov/CME_list/UNIVERSAL/2016_01/htpng/20160101.232404.p227g.htp.html" TargetMode="External"/><Relationship Id="rId792" Type="http://schemas.openxmlformats.org/officeDocument/2006/relationships/hyperlink" Target="https://cdaw.gsfc.nasa.gov/movie/make_javamovie.php?stime=20121121_0258&amp;etime=20121121_0713&amp;img1=lasc2rdf&amp;title=20121121.042407.p317g;V=920km/s" TargetMode="External"/><Relationship Id="rId6" Type="http://schemas.openxmlformats.org/officeDocument/2006/relationships/hyperlink" Target="http://cdaw.gsfc.nasa.gov/CME_list/UNIVERSAL/2010_02/htpng/20100207.035403.p113g.htp.html" TargetMode="External"/><Relationship Id="rId238" Type="http://schemas.openxmlformats.org/officeDocument/2006/relationships/hyperlink" Target="https://cdaw.gsfc.nasa.gov/movie/make_javamovie.php?stime=20120623_0607&amp;etime=20120623_1002&amp;img1=lasc2rdf&amp;title=20120623.072405.p290g;V=1263km/s" TargetMode="External"/><Relationship Id="rId445" Type="http://schemas.openxmlformats.org/officeDocument/2006/relationships/hyperlink" Target="https://cdaw.gsfc.nasa.gov/movie/make_javamovie.php?stime=20131025_1352&amp;etime=20131025_1756&amp;img1=lasc2rdf&amp;title=20131025.151209.p068g;V=1081km/s" TargetMode="External"/><Relationship Id="rId487" Type="http://schemas.openxmlformats.org/officeDocument/2006/relationships/hyperlink" Target="https://cdaw.gsfc.nasa.gov/movie/make_javamovie.php?stime=20131207_0622&amp;etime=20131207_1026&amp;img1=lasc2rdf&amp;title=20131207.073605.p274g;V=1085km/s" TargetMode="External"/><Relationship Id="rId610" Type="http://schemas.openxmlformats.org/officeDocument/2006/relationships/hyperlink" Target="https://cdaw.gsfc.nasa.gov/movie/make_javamovie.php?stime=20140608_0207&amp;etime=20140608_0735&amp;img1=lasc2rdf&amp;title=20140608.033605.p280g;V=471km/s" TargetMode="External"/><Relationship Id="rId652" Type="http://schemas.openxmlformats.org/officeDocument/2006/relationships/hyperlink" Target="https://cdaw.gsfc.nasa.gov/movie/make_javamovie.php?stime=20140908_2258&amp;etime=20140909_0313&amp;img1=lasc2rdf&amp;title=20140909.000626.p059g;V=920km/s" TargetMode="External"/><Relationship Id="rId694" Type="http://schemas.openxmlformats.org/officeDocument/2006/relationships/hyperlink" Target="https://cdaw.gsfc.nasa.gov/movie/make_javamovie.php?stime=20150307_2107&amp;etime=20150308_0102&amp;img1=lasc2rdf&amp;title=20150307.221205.p125g;V=1261km/s" TargetMode="External"/><Relationship Id="rId708" Type="http://schemas.openxmlformats.org/officeDocument/2006/relationships/hyperlink" Target="http://cdaw.gsfc.nasa.gov/CME_list/UNIVERSAL/2015_04/htpng/20150423.093605.p291g.htp.html" TargetMode="External"/><Relationship Id="rId291" Type="http://schemas.openxmlformats.org/officeDocument/2006/relationships/hyperlink" Target="http://cdaw.gsfc.nasa.gov/CME_list/UNIVERSAL/2012_08/htpng/20120821.202405.p086g.htp.html" TargetMode="External"/><Relationship Id="rId305" Type="http://schemas.openxmlformats.org/officeDocument/2006/relationships/hyperlink" Target="http://cdaw.gsfc.nasa.gov/CME_list/UNIVERSAL/2012_09/yht/20120908.100006.w360h.v0734.p242g.yht" TargetMode="External"/><Relationship Id="rId347" Type="http://schemas.openxmlformats.org/officeDocument/2006/relationships/hyperlink" Target="http://cdaw.gsfc.nasa.gov/CME_list/UNIVERSAL/2012_11/yht/20121121.160005.w360h.v0529.p194g.yht" TargetMode="External"/><Relationship Id="rId512" Type="http://schemas.openxmlformats.org/officeDocument/2006/relationships/hyperlink" Target="http://cdaw.gsfc.nasa.gov/CME_list/UNIVERSAL/2014_01/yht/20140129.003605.w360h.v0640.p177g.yht" TargetMode="External"/><Relationship Id="rId44" Type="http://schemas.openxmlformats.org/officeDocument/2006/relationships/hyperlink" Target="http://cdaw.gsfc.nasa.gov/CME_list/UNIVERSAL/2011_04/yht/20110417.153605.w360h.v0465.p149g.yht" TargetMode="External"/><Relationship Id="rId86" Type="http://schemas.openxmlformats.org/officeDocument/2006/relationships/hyperlink" Target="http://cdaw.gsfc.nasa.gov/CME_list/UNIVERSAL/2011_09/yht/20110924.193606.w360h.v0972.p043g.yht" TargetMode="External"/><Relationship Id="rId151" Type="http://schemas.openxmlformats.org/officeDocument/2006/relationships/hyperlink" Target="https://cdaw.gsfc.nasa.gov/movie/make_javamovie.php?stime=20120127_1723&amp;etime=20120127_2051&amp;img1=lasc2rdf&amp;title=20120127.182752.p296g;V=2508km/s" TargetMode="External"/><Relationship Id="rId389" Type="http://schemas.openxmlformats.org/officeDocument/2006/relationships/hyperlink" Target="http://cdaw.gsfc.nasa.gov/CME_list/UNIVERSAL/2013_06/yht/20130613.042407.w360h.v0763.p177g.yht" TargetMode="External"/><Relationship Id="rId554" Type="http://schemas.openxmlformats.org/officeDocument/2006/relationships/hyperlink" Target="http://cdaw.gsfc.nasa.gov/CME_list/UNIVERSAL/2014_03/yht/20140304.184805.w360h.v0794.p356g.yht" TargetMode="External"/><Relationship Id="rId596" Type="http://schemas.openxmlformats.org/officeDocument/2006/relationships/hyperlink" Target="http://cdaw.gsfc.nasa.gov/CME_list/UNIVERSAL/2014_05/yht/20140509.024805.w360h.v1099.p262g.yht" TargetMode="External"/><Relationship Id="rId761" Type="http://schemas.openxmlformats.org/officeDocument/2006/relationships/hyperlink" Target="http://cdaw.gsfc.nasa.gov/CME_list/UNIVERSAL/2016_02/yht/20160221.120004.w360h.v0533.p298g.yht" TargetMode="External"/><Relationship Id="rId193" Type="http://schemas.openxmlformats.org/officeDocument/2006/relationships/hyperlink" Target="https://cdaw.gsfc.nasa.gov/movie/make_javamovie.php?stime=20120317_2314&amp;etime=20120318_0311&amp;img1=lasc2rdf&amp;title=20120318.002405.p300g;V=1210km/s" TargetMode="External"/><Relationship Id="rId207" Type="http://schemas.openxmlformats.org/officeDocument/2006/relationships/hyperlink" Target="http://cdaw.gsfc.nasa.gov/CME_list/UNIVERSAL/2012_03/htpng/20120328.013607.p065g.htp.html" TargetMode="External"/><Relationship Id="rId249" Type="http://schemas.openxmlformats.org/officeDocument/2006/relationships/hyperlink" Target="http://cdaw.gsfc.nasa.gov/CME_list/UNIVERSAL/2012_07/htpng/20120704.172404.p124g.htp.html" TargetMode="External"/><Relationship Id="rId414" Type="http://schemas.openxmlformats.org/officeDocument/2006/relationships/hyperlink" Target="http://cdaw.gsfc.nasa.gov/CME_list/UNIVERSAL/2013_08/htpng/20130819.231211.p282g.htp.html" TargetMode="External"/><Relationship Id="rId456" Type="http://schemas.openxmlformats.org/officeDocument/2006/relationships/hyperlink" Target="http://cdaw.gsfc.nasa.gov/CME_list/UNIVERSAL/2013_10/htpng/20131028.153605.p086g.htp.html" TargetMode="External"/><Relationship Id="rId498" Type="http://schemas.openxmlformats.org/officeDocument/2006/relationships/hyperlink" Target="http://cdaw.gsfc.nasa.gov/CME_list/UNIVERSAL/2013_12/htpng/20131228.173606.p284g.htp.html" TargetMode="External"/><Relationship Id="rId621" Type="http://schemas.openxmlformats.org/officeDocument/2006/relationships/hyperlink" Target="http://cdaw.gsfc.nasa.gov/CME_list/UNIVERSAL/2014_07/htpng/20140708.163605.p067g.htp.html" TargetMode="External"/><Relationship Id="rId663" Type="http://schemas.openxmlformats.org/officeDocument/2006/relationships/hyperlink" Target="http://cdaw.gsfc.nasa.gov/CME_list/UNIVERSAL/2014_09/htpng/20140923.072405.p085g.htp.html" TargetMode="External"/><Relationship Id="rId13" Type="http://schemas.openxmlformats.org/officeDocument/2006/relationships/hyperlink" Target="https://cdaw.gsfc.nasa.gov/movie/make_javamovie.php?stime=20100604_1039&amp;etime=20100604_1723&amp;img1=lasc2rdf&amp;title=20100604.123005.p353g;V=311km/s" TargetMode="External"/><Relationship Id="rId109" Type="http://schemas.openxmlformats.org/officeDocument/2006/relationships/hyperlink" Target="https://cdaw.gsfc.nasa.gov/movie/make_javamovie.php?stime=20111109_1209&amp;etime=20111109_1626&amp;img1=lasc2rdf&amp;title=20111109.133605.p048g;V=907km/s" TargetMode="External"/><Relationship Id="rId260" Type="http://schemas.openxmlformats.org/officeDocument/2006/relationships/hyperlink" Target="http://cdaw.gsfc.nasa.gov/CME_list/UNIVERSAL/2012_07/yht/20120718.062405.w360h.v0873.p329g.yht" TargetMode="External"/><Relationship Id="rId316" Type="http://schemas.openxmlformats.org/officeDocument/2006/relationships/hyperlink" Target="https://cdaw.gsfc.nasa.gov/movie/make_javamovie.php?stime=20120921_0509&amp;etime=20120921_0958&amp;img1=lasc2rdf&amp;title=20120921.062405.p046g;V=639km/s" TargetMode="External"/><Relationship Id="rId523" Type="http://schemas.openxmlformats.org/officeDocument/2006/relationships/hyperlink" Target="https://cdaw.gsfc.nasa.gov/movie/make_javamovie.php?stime=20140210_2005&amp;etime=20140211_0110&amp;img1=lasc2rdf&amp;title=20140210.213606.p100g;V=557km/s" TargetMode="External"/><Relationship Id="rId719" Type="http://schemas.openxmlformats.org/officeDocument/2006/relationships/hyperlink" Target="http://cdaw.gsfc.nasa.gov/CME_list/UNIVERSAL/2015_06/yht/20150618.172424.w360h.v1305.p092g.yht" TargetMode="External"/><Relationship Id="rId55" Type="http://schemas.openxmlformats.org/officeDocument/2006/relationships/hyperlink" Target="https://cdaw.gsfc.nasa.gov/movie/make_javamovie.php?stime=20110604_2052&amp;etime=20110605_0020&amp;img1=lasc2rdf&amp;title=20110604.220502.p300g;V=2425km/s" TargetMode="External"/><Relationship Id="rId97" Type="http://schemas.openxmlformats.org/officeDocument/2006/relationships/hyperlink" Target="https://cdaw.gsfc.nasa.gov/movie/make_javamovie.php?stime=20111022_0930&amp;etime=20111022_1339&amp;img1=lasc2rdf&amp;title=20111022.102405.p311g;V=1005km/s" TargetMode="External"/><Relationship Id="rId120" Type="http://schemas.openxmlformats.org/officeDocument/2006/relationships/hyperlink" Target="http://cdaw.gsfc.nasa.gov/CME_list/UNIVERSAL/2011_11/htpng/20111120.231206.p006g.htp.html" TargetMode="External"/><Relationship Id="rId358" Type="http://schemas.openxmlformats.org/officeDocument/2006/relationships/hyperlink" Target="https://cdaw.gsfc.nasa.gov/movie/make_javamovie.php?stime=20121202_1508&amp;etime=20121202_1951&amp;img1=lasc2rdf&amp;title=20121202.163605.p007g;V=678km/s" TargetMode="External"/><Relationship Id="rId565" Type="http://schemas.openxmlformats.org/officeDocument/2006/relationships/hyperlink" Target="https://cdaw.gsfc.nasa.gov/movie/make_javamovie.php?stime=20140320_0324&amp;etime=20140320_0758&amp;img1=lasc2rdf&amp;title=20140320.043606.p140g;V=740km/s" TargetMode="External"/><Relationship Id="rId730" Type="http://schemas.openxmlformats.org/officeDocument/2006/relationships/hyperlink" Target="https://cdaw.gsfc.nasa.gov/movie/make_javamovie.php?stime=20150726_0704&amp;etime=20150726_1354&amp;img1=lasc2rdf&amp;title=20150726.084804.p351g;V=303km/s" TargetMode="External"/><Relationship Id="rId772" Type="http://schemas.openxmlformats.org/officeDocument/2006/relationships/hyperlink" Target="http://cdaw.gsfc.nasa.gov/CME_list/UNIVERSAL/2017_09/htpng/20170917.120006.p072g.htp.html" TargetMode="External"/><Relationship Id="rId162" Type="http://schemas.openxmlformats.org/officeDocument/2006/relationships/hyperlink" Target="http://cdaw.gsfc.nasa.gov/CME_list/UNIVERSAL/2012_02/htpng/20120210.200005.p039g.htp.html" TargetMode="External"/><Relationship Id="rId218" Type="http://schemas.openxmlformats.org/officeDocument/2006/relationships/hyperlink" Target="http://cdaw.gsfc.nasa.gov/CME_list/UNIVERSAL/2012_04/yht/20120409.123607.w360h.v0921.p310g.yht" TargetMode="External"/><Relationship Id="rId425" Type="http://schemas.openxmlformats.org/officeDocument/2006/relationships/hyperlink" Target="http://cdaw.gsfc.nasa.gov/CME_list/UNIVERSAL/2013_09/yht/20130924.203605.w360h.v0919.p043g.yht" TargetMode="External"/><Relationship Id="rId467" Type="http://schemas.openxmlformats.org/officeDocument/2006/relationships/hyperlink" Target="http://cdaw.gsfc.nasa.gov/CME_list/UNIVERSAL/2013_11/yht/20131107.000006.w360h.v1033.p233g.yht" TargetMode="External"/><Relationship Id="rId632" Type="http://schemas.openxmlformats.org/officeDocument/2006/relationships/hyperlink" Target="http://cdaw.gsfc.nasa.gov/CME_list/UNIVERSAL/2014_08/yht/20140815.174807.w360h.v0342.p323g.yht" TargetMode="External"/><Relationship Id="rId271" Type="http://schemas.openxmlformats.org/officeDocument/2006/relationships/hyperlink" Target="https://cdaw.gsfc.nasa.gov/movie/make_javamovie.php?stime=20120731_0959&amp;etime=20120731_1501&amp;img1=lasc2rdf&amp;title=20120731.112406.p051g;V=567km/s" TargetMode="External"/><Relationship Id="rId674" Type="http://schemas.openxmlformats.org/officeDocument/2006/relationships/hyperlink" Target="http://cdaw.gsfc.nasa.gov/CME_list/UNIVERSAL/2014_10/yht/20141014.184806.w360h.v0848.p090g.yht" TargetMode="External"/><Relationship Id="rId24" Type="http://schemas.openxmlformats.org/officeDocument/2006/relationships/hyperlink" Target="http://cdaw.gsfc.nasa.gov/CME_list/UNIVERSAL/2010_08/htpng/20100831.211721.p206g.htp.html" TargetMode="External"/><Relationship Id="rId66" Type="http://schemas.openxmlformats.org/officeDocument/2006/relationships/hyperlink" Target="http://cdaw.gsfc.nasa.gov/CME_list/UNIVERSAL/2011_06/htpng/20110621.031610.p065g.htp.html" TargetMode="External"/><Relationship Id="rId131" Type="http://schemas.openxmlformats.org/officeDocument/2006/relationships/hyperlink" Target="http://cdaw.gsfc.nasa.gov/CME_list/UNIVERSAL/2011_12/yht/20111221.031210.w360h.v1064.p134g.yht" TargetMode="External"/><Relationship Id="rId327" Type="http://schemas.openxmlformats.org/officeDocument/2006/relationships/hyperlink" Target="http://cdaw.gsfc.nasa.gov/CME_list/UNIVERSAL/2012_09/htpng/20120928.103605.p220g.htp.html" TargetMode="External"/><Relationship Id="rId369" Type="http://schemas.openxmlformats.org/officeDocument/2006/relationships/hyperlink" Target="http://cdaw.gsfc.nasa.gov/CME_list/UNIVERSAL/2013_02/htpng/20130226.091208.p272g.htp.html" TargetMode="External"/><Relationship Id="rId534" Type="http://schemas.openxmlformats.org/officeDocument/2006/relationships/hyperlink" Target="http://cdaw.gsfc.nasa.gov/CME_list/UNIVERSAL/2014_02/htpng/20140216.100005.p227g.htp.html" TargetMode="External"/><Relationship Id="rId576" Type="http://schemas.openxmlformats.org/officeDocument/2006/relationships/hyperlink" Target="http://cdaw.gsfc.nasa.gov/CME_list/UNIVERSAL/2014_03/htpng/20140329.181205.p325g.htp.html" TargetMode="External"/><Relationship Id="rId741" Type="http://schemas.openxmlformats.org/officeDocument/2006/relationships/hyperlink" Target="http://cdaw.gsfc.nasa.gov/CME_list/UNIVERSAL/2015_10/htpng/20151022.031207.p206g.htp.html" TargetMode="External"/><Relationship Id="rId783" Type="http://schemas.openxmlformats.org/officeDocument/2006/relationships/hyperlink" Target="https://cdaw.gsfc.nasa.gov/movie/make_javamovie.php?stime=20170723_0340&amp;etime=20170723_0717&amp;img1=lasc2rdf&amp;title=20170723.044805.p134g;V=1848km/s" TargetMode="External"/><Relationship Id="rId173" Type="http://schemas.openxmlformats.org/officeDocument/2006/relationships/hyperlink" Target="http://cdaw.gsfc.nasa.gov/CME_list/UNIVERSAL/2012_03/yht/20120304.110007.w360h.v1306.p052g.yht" TargetMode="External"/><Relationship Id="rId229" Type="http://schemas.openxmlformats.org/officeDocument/2006/relationships/hyperlink" Target="https://cdaw.gsfc.nasa.gov/movie/make_javamovie.php?stime=20120517_0032&amp;etime=20120517_0416&amp;img1=lasc2rdf&amp;title=20120517.014805.p261g;V=1582km/s" TargetMode="External"/><Relationship Id="rId380" Type="http://schemas.openxmlformats.org/officeDocument/2006/relationships/hyperlink" Target="http://cdaw.gsfc.nasa.gov/CME_list/UNIVERSAL/2013_05/yht/20130514.012551.w360h.v2625.p089g.yht" TargetMode="External"/><Relationship Id="rId436" Type="http://schemas.openxmlformats.org/officeDocument/2006/relationships/hyperlink" Target="https://cdaw.gsfc.nasa.gov/movie/make_javamovie.php?stime=20131022_2021&amp;etime=20131023_0152&amp;img1=lasc2rdf&amp;title=20131022.214806.p190g;V=459km/s" TargetMode="External"/><Relationship Id="rId601" Type="http://schemas.openxmlformats.org/officeDocument/2006/relationships/hyperlink" Target="https://cdaw.gsfc.nasa.gov/movie/make_javamovie.php?stime=20140604_1248&amp;etime=20140604_1933&amp;img1=lasc2rdf&amp;title=20140604.124805.p160g;V=467km/s" TargetMode="External"/><Relationship Id="rId643" Type="http://schemas.openxmlformats.org/officeDocument/2006/relationships/hyperlink" Target="https://cdaw.gsfc.nasa.gov/movie/make_javamovie.php?stime=20140828_1602&amp;etime=20140828_2033&amp;img1=lasc2rdf&amp;title=20140828.172405.p077g;V=766km/s" TargetMode="External"/><Relationship Id="rId240" Type="http://schemas.openxmlformats.org/officeDocument/2006/relationships/hyperlink" Target="http://cdaw.gsfc.nasa.gov/CME_list/UNIVERSAL/2012_06/htpng/20120623.072405.p290g.htp.html" TargetMode="External"/><Relationship Id="rId478" Type="http://schemas.openxmlformats.org/officeDocument/2006/relationships/hyperlink" Target="https://cdaw.gsfc.nasa.gov/movie/make_javamovie.php?stime=20131110_1536&amp;etime=20131110_2047&amp;img1=lasc2rdf&amp;title=20131110.170006.p253g;V=532km/s" TargetMode="External"/><Relationship Id="rId685" Type="http://schemas.openxmlformats.org/officeDocument/2006/relationships/hyperlink" Target="https://cdaw.gsfc.nasa.gov/movie/make_javamovie.php?stime=20141221_1051&amp;etime=20141221_1535&amp;img1=lasc2rdf&amp;title=20141221.121205.p189g;V=669km/s" TargetMode="External"/><Relationship Id="rId35" Type="http://schemas.openxmlformats.org/officeDocument/2006/relationships/hyperlink" Target="http://cdaw.gsfc.nasa.gov/CME_list/UNIVERSAL/2011_03/yht/20110307.200005.w360h.v2125.p313g.yht" TargetMode="External"/><Relationship Id="rId77" Type="http://schemas.openxmlformats.org/officeDocument/2006/relationships/hyperlink" Target="http://cdaw.gsfc.nasa.gov/CME_list/UNIVERSAL/2011_08/yht/20110809.081206.w360h.v1610.p279g.yht" TargetMode="External"/><Relationship Id="rId100" Type="http://schemas.openxmlformats.org/officeDocument/2006/relationships/hyperlink" Target="https://cdaw.gsfc.nasa.gov/movie/make_javamovie.php?stime=20111027_1040&amp;etime=20111027_1542&amp;img1=lasc2rdf&amp;title=20111027.120006.p054g;V=570km/s" TargetMode="External"/><Relationship Id="rId282" Type="http://schemas.openxmlformats.org/officeDocument/2006/relationships/hyperlink" Target="http://cdaw.gsfc.nasa.gov/CME_list/UNIVERSAL/2012_08/htpng/20120819.183605.p154g.htp.html" TargetMode="External"/><Relationship Id="rId338" Type="http://schemas.openxmlformats.org/officeDocument/2006/relationships/hyperlink" Target="http://cdaw.gsfc.nasa.gov/CME_list/UNIVERSAL/2012_11/yht/20121108.110008.w360h.v0972.p216g.yht" TargetMode="External"/><Relationship Id="rId503" Type="http://schemas.openxmlformats.org/officeDocument/2006/relationships/hyperlink" Target="http://cdaw.gsfc.nasa.gov/CME_list/UNIVERSAL/2014_01/yht/20140107.182405.w360h.v1830.p231g.yht" TargetMode="External"/><Relationship Id="rId545" Type="http://schemas.openxmlformats.org/officeDocument/2006/relationships/hyperlink" Target="http://cdaw.gsfc.nasa.gov/CME_list/UNIVERSAL/2014_02/yht/20140220.080007.w360h.v0948.p268g.yht" TargetMode="External"/><Relationship Id="rId587" Type="http://schemas.openxmlformats.org/officeDocument/2006/relationships/hyperlink" Target="http://cdaw.gsfc.nasa.gov/CME_list/UNIVERSAL/2014_04/yht/20140429.232405.w360h.v0553.p180g.yht" TargetMode="External"/><Relationship Id="rId710" Type="http://schemas.openxmlformats.org/officeDocument/2006/relationships/hyperlink" Target="http://cdaw.gsfc.nasa.gov/CME_list/UNIVERSAL/2015_05/yht/20150502.202405.w360h.v0335.p115g.yht" TargetMode="External"/><Relationship Id="rId752" Type="http://schemas.openxmlformats.org/officeDocument/2006/relationships/hyperlink" Target="http://cdaw.gsfc.nasa.gov/CME_list/UNIVERSAL/2016_01/yht/20160106.140004.w360h.v0969.p252g.yht" TargetMode="External"/><Relationship Id="rId8" Type="http://schemas.openxmlformats.org/officeDocument/2006/relationships/hyperlink" Target="http://cdaw.gsfc.nasa.gov/CME_list/UNIVERSAL/2010_02/yht/20100212.134204.w360h.v0509.p044g.yht" TargetMode="External"/><Relationship Id="rId142" Type="http://schemas.openxmlformats.org/officeDocument/2006/relationships/hyperlink" Target="https://cdaw.gsfc.nasa.gov/movie/make_javamovie.php?stime=20120119_1351&amp;etime=20120119_1754&amp;img1=lasc2rdf&amp;title=20120119.143605.p020g;V=1120km/s" TargetMode="External"/><Relationship Id="rId184" Type="http://schemas.openxmlformats.org/officeDocument/2006/relationships/hyperlink" Target="https://cdaw.gsfc.nasa.gov/movie/make_javamovie.php?stime=20120309_0256&amp;etime=20120309_0709&amp;img1=lasc2rdf&amp;title=20120309.042609.p029g;V=950km/s" TargetMode="External"/><Relationship Id="rId391" Type="http://schemas.openxmlformats.org/officeDocument/2006/relationships/hyperlink" Target="https://cdaw.gsfc.nasa.gov/movie/make_javamovie.php?stime=20130624_0236&amp;etime=20130624_0714&amp;img1=lasc2rdf&amp;title=20130624.040005.p235g;V=709km/s" TargetMode="External"/><Relationship Id="rId405" Type="http://schemas.openxmlformats.org/officeDocument/2006/relationships/hyperlink" Target="http://cdaw.gsfc.nasa.gov/CME_list/UNIVERSAL/2013_07/htpng/20130722.062405.p285g.htp.html" TargetMode="External"/><Relationship Id="rId447" Type="http://schemas.openxmlformats.org/officeDocument/2006/relationships/hyperlink" Target="http://cdaw.gsfc.nasa.gov/CME_list/UNIVERSAL/2013_10/htpng/20131025.151209.p068g.htp.html" TargetMode="External"/><Relationship Id="rId612" Type="http://schemas.openxmlformats.org/officeDocument/2006/relationships/hyperlink" Target="http://cdaw.gsfc.nasa.gov/CME_list/UNIVERSAL/2014_06/htpng/20140608.033605.p280g.htp.html" TargetMode="External"/><Relationship Id="rId794" Type="http://schemas.openxmlformats.org/officeDocument/2006/relationships/hyperlink" Target="http://cdaw.gsfc.nasa.gov/CME_list/UNIVERSAL/2015_02/yht/20150228.042405.w360h.v0280.p171g.yht" TargetMode="External"/><Relationship Id="rId251" Type="http://schemas.openxmlformats.org/officeDocument/2006/relationships/hyperlink" Target="http://cdaw.gsfc.nasa.gov/CME_list/UNIVERSAL/2012_07/yht/20120706.232406.w360h.v1828.p233g.yht" TargetMode="External"/><Relationship Id="rId489" Type="http://schemas.openxmlformats.org/officeDocument/2006/relationships/hyperlink" Target="http://cdaw.gsfc.nasa.gov/CME_list/UNIVERSAL/2013_12/htpng/20131207.073605.p274g.htp.html" TargetMode="External"/><Relationship Id="rId654" Type="http://schemas.openxmlformats.org/officeDocument/2006/relationships/hyperlink" Target="http://cdaw.gsfc.nasa.gov/CME_list/UNIVERSAL/2014_09/htpng/20140909.000626.p059g.htp.html" TargetMode="External"/><Relationship Id="rId696" Type="http://schemas.openxmlformats.org/officeDocument/2006/relationships/hyperlink" Target="http://cdaw.gsfc.nasa.gov/CME_list/UNIVERSAL/2015_03/htpng/20150307.221205.p125g.htp.html" TargetMode="External"/><Relationship Id="rId46" Type="http://schemas.openxmlformats.org/officeDocument/2006/relationships/hyperlink" Target="https://cdaw.gsfc.nasa.gov/movie/make_javamovie.php?stime=20110424_2029&amp;etime=20110425_0321&amp;img1=lasc2rdf&amp;title=20110424.212409.p076g;V=300km/s" TargetMode="External"/><Relationship Id="rId293" Type="http://schemas.openxmlformats.org/officeDocument/2006/relationships/hyperlink" Target="http://cdaw.gsfc.nasa.gov/CME_list/UNIVERSAL/2012_08/yht/20120825.163605.w360h.v0636.p064g.yht" TargetMode="External"/><Relationship Id="rId307" Type="http://schemas.openxmlformats.org/officeDocument/2006/relationships/hyperlink" Target="https://cdaw.gsfc.nasa.gov/movie/make_javamovie.php?stime=20120919_1013&amp;etime=20120919_1506&amp;img1=lasc2rdf&amp;title=20120919.113606.p151g;V=616km/s" TargetMode="External"/><Relationship Id="rId349" Type="http://schemas.openxmlformats.org/officeDocument/2006/relationships/hyperlink" Target="https://cdaw.gsfc.nasa.gov/movie/make_javamovie.php?stime=20121123_1238&amp;etime=20121123_1752&amp;img1=lasc2rdf&amp;title=20121123.134806.p136g;V=519km/s" TargetMode="External"/><Relationship Id="rId514" Type="http://schemas.openxmlformats.org/officeDocument/2006/relationships/hyperlink" Target="https://cdaw.gsfc.nasa.gov/movie/make_javamovie.php?stime=20140130_0653&amp;etime=20140130_1225&amp;img1=lasc2rdf&amp;title=20140130.082405.p112g;V=458km/s" TargetMode="External"/><Relationship Id="rId556" Type="http://schemas.openxmlformats.org/officeDocument/2006/relationships/hyperlink" Target="https://cdaw.gsfc.nasa.gov/movie/make_javamovie.php?stime=20140305_0811&amp;etime=20140305_1231&amp;img1=lasc2rdf&amp;title=20140305.092405.p174g;V=864km/s" TargetMode="External"/><Relationship Id="rId721" Type="http://schemas.openxmlformats.org/officeDocument/2006/relationships/hyperlink" Target="https://cdaw.gsfc.nasa.gov/movie/make_javamovie.php?stime=20150619_0609&amp;etime=20150619_1108&amp;img1=lasc2rdf&amp;title=20150619.064250.p177g;V=584km/s" TargetMode="External"/><Relationship Id="rId763" Type="http://schemas.openxmlformats.org/officeDocument/2006/relationships/hyperlink" Target="https://cdaw.gsfc.nasa.gov/movie/make_javamovie.php?stime=20160425_0341&amp;etime=20160425_0850&amp;img1=lasc2rdf&amp;title=20160425.051204.p078g;V=538km/s" TargetMode="External"/><Relationship Id="rId88" Type="http://schemas.openxmlformats.org/officeDocument/2006/relationships/hyperlink" Target="https://cdaw.gsfc.nasa.gov/movie/make_javamovie.php?stime=20111001_1938&amp;etime=20111001_2334&amp;img1=lasc2rdf&amp;title=20111001.204805.p088g;V=1238km/s" TargetMode="External"/><Relationship Id="rId111" Type="http://schemas.openxmlformats.org/officeDocument/2006/relationships/hyperlink" Target="http://cdaw.gsfc.nasa.gov/CME_list/UNIVERSAL/2011_11/htpng/20111109.133605.p048g.htp.html" TargetMode="External"/><Relationship Id="rId153" Type="http://schemas.openxmlformats.org/officeDocument/2006/relationships/hyperlink" Target="http://cdaw.gsfc.nasa.gov/CME_list/UNIVERSAL/2012_01/htpng/20120127.182752.p296g.htp.html" TargetMode="External"/><Relationship Id="rId195" Type="http://schemas.openxmlformats.org/officeDocument/2006/relationships/hyperlink" Target="http://cdaw.gsfc.nasa.gov/CME_list/UNIVERSAL/2012_03/htpng/20120318.002405.p300g.htp.html" TargetMode="External"/><Relationship Id="rId209" Type="http://schemas.openxmlformats.org/officeDocument/2006/relationships/hyperlink" Target="http://cdaw.gsfc.nasa.gov/CME_list/UNIVERSAL/2012_04/yht/20120405.212507.w360h.v0828.p311g.yht" TargetMode="External"/><Relationship Id="rId360" Type="http://schemas.openxmlformats.org/officeDocument/2006/relationships/hyperlink" Target="http://cdaw.gsfc.nasa.gov/CME_list/UNIVERSAL/2012_12/htpng/20121202.163605.p007g.htp.html" TargetMode="External"/><Relationship Id="rId416" Type="http://schemas.openxmlformats.org/officeDocument/2006/relationships/hyperlink" Target="http://cdaw.gsfc.nasa.gov/CME_list/UNIVERSAL/2013_08/yht/20130820.081205.w360h.v0784.p210g.yht" TargetMode="External"/><Relationship Id="rId598" Type="http://schemas.openxmlformats.org/officeDocument/2006/relationships/hyperlink" Target="https://cdaw.gsfc.nasa.gov/movie/make_javamovie.php?stime=20140510_0317&amp;etime=20140510_0721&amp;img1=lasc2rdf&amp;title=20140510.043605.p255g;V=1086km/s" TargetMode="External"/><Relationship Id="rId220" Type="http://schemas.openxmlformats.org/officeDocument/2006/relationships/hyperlink" Target="https://cdaw.gsfc.nasa.gov/movie/make_javamovie.php?stime=20120423_1702&amp;etime=20120423_2214&amp;img1=lasc2rdf&amp;title=20120423.182405.p234g;V=528km/s" TargetMode="External"/><Relationship Id="rId458" Type="http://schemas.openxmlformats.org/officeDocument/2006/relationships/hyperlink" Target="http://cdaw.gsfc.nasa.gov/CME_list/UNIVERSAL/2013_10/yht/20131029.220006.w360h.v1001.p249g.yht" TargetMode="External"/><Relationship Id="rId623" Type="http://schemas.openxmlformats.org/officeDocument/2006/relationships/hyperlink" Target="http://cdaw.gsfc.nasa.gov/CME_list/UNIVERSAL/2014_08/yht/20140801.183605.w360h.v0789.p131g.yht" TargetMode="External"/><Relationship Id="rId665" Type="http://schemas.openxmlformats.org/officeDocument/2006/relationships/hyperlink" Target="http://cdaw.gsfc.nasa.gov/CME_list/UNIVERSAL/2014_09/yht/20140923.190005.w360h.v0887.p082g.yht" TargetMode="External"/><Relationship Id="rId15" Type="http://schemas.openxmlformats.org/officeDocument/2006/relationships/hyperlink" Target="http://cdaw.gsfc.nasa.gov/CME_list/UNIVERSAL/2010_06/htpng/20100604.123005.p353g.htp.html" TargetMode="External"/><Relationship Id="rId57" Type="http://schemas.openxmlformats.org/officeDocument/2006/relationships/hyperlink" Target="http://cdaw.gsfc.nasa.gov/CME_list/UNIVERSAL/2011_06/htpng/20110604.220502.p300g.htp.html" TargetMode="External"/><Relationship Id="rId262" Type="http://schemas.openxmlformats.org/officeDocument/2006/relationships/hyperlink" Target="https://cdaw.gsfc.nasa.gov/movie/make_javamovie.php?stime=20120719_0420&amp;etime=20120719_0802&amp;img1=lasc2rdf&amp;title=20120719.052405.p275g;V=1631km/s" TargetMode="External"/><Relationship Id="rId318" Type="http://schemas.openxmlformats.org/officeDocument/2006/relationships/hyperlink" Target="http://cdaw.gsfc.nasa.gov/CME_list/UNIVERSAL/2012_09/htpng/20120921.062405.p046g.htp.html" TargetMode="External"/><Relationship Id="rId525" Type="http://schemas.openxmlformats.org/officeDocument/2006/relationships/hyperlink" Target="http://cdaw.gsfc.nasa.gov/CME_list/UNIVERSAL/2014_02/htpng/20140210.213606.p100g.htp.html" TargetMode="External"/><Relationship Id="rId567" Type="http://schemas.openxmlformats.org/officeDocument/2006/relationships/hyperlink" Target="http://cdaw.gsfc.nasa.gov/CME_list/UNIVERSAL/2014_03/htpng/20140320.043606.p140g.htp.html" TargetMode="External"/><Relationship Id="rId732" Type="http://schemas.openxmlformats.org/officeDocument/2006/relationships/hyperlink" Target="http://cdaw.gsfc.nasa.gov/CME_list/UNIVERSAL/2015_07/htpng/20150726.084804.p351g.htp.html" TargetMode="External"/><Relationship Id="rId99" Type="http://schemas.openxmlformats.org/officeDocument/2006/relationships/hyperlink" Target="http://cdaw.gsfc.nasa.gov/CME_list/UNIVERSAL/2011_10/htpng/20111022.102405.p311g.htp.html" TargetMode="External"/><Relationship Id="rId122" Type="http://schemas.openxmlformats.org/officeDocument/2006/relationships/hyperlink" Target="http://cdaw.gsfc.nasa.gov/CME_list/UNIVERSAL/2011_11/yht/20111126.071206.w360h.v0933.p327g.yht" TargetMode="External"/><Relationship Id="rId164" Type="http://schemas.openxmlformats.org/officeDocument/2006/relationships/hyperlink" Target="http://cdaw.gsfc.nasa.gov/CME_list/UNIVERSAL/2012_02/yht/20120216.063605.w360h.v0538.p288g.yht" TargetMode="External"/><Relationship Id="rId371" Type="http://schemas.openxmlformats.org/officeDocument/2006/relationships/hyperlink" Target="http://cdaw.gsfc.nasa.gov/CME_list/UNIVERSAL/2013_03/yht/20130315.071205.w360h.v1063.p112g.yht" TargetMode="External"/><Relationship Id="rId774" Type="http://schemas.openxmlformats.org/officeDocument/2006/relationships/hyperlink" Target="https://cdaw.gsfc.nasa.gov/movie/make_javamovie.php?stime=20170917_1045&amp;etime=20170917_1435&amp;img1=lasc2rdf&amp;title=20170917.120006.p072g;V=1385km/s" TargetMode="External"/><Relationship Id="rId427" Type="http://schemas.openxmlformats.org/officeDocument/2006/relationships/hyperlink" Target="https://cdaw.gsfc.nasa.gov/movie/make_javamovie.php?stime=20130929_2102&amp;etime=20130930_0101&amp;img1=lasc2rdf&amp;title=20130929.221205.p343g;V=1179km/s" TargetMode="External"/><Relationship Id="rId469" Type="http://schemas.openxmlformats.org/officeDocument/2006/relationships/hyperlink" Target="https://cdaw.gsfc.nasa.gov/movie/make_javamovie.php?stime=20131107_0911&amp;etime=20131107_1301&amp;img1=lasc2rdf&amp;title=20131107.103605.p089g;V=1405km/s" TargetMode="External"/><Relationship Id="rId634" Type="http://schemas.openxmlformats.org/officeDocument/2006/relationships/hyperlink" Target="https://cdaw.gsfc.nasa.gov/movie/make_javamovie.php?stime=20140822_0946&amp;etime=20140822_1442&amp;img1=lasc2rdf&amp;title=20140822.111205.p359g;V=600km/s" TargetMode="External"/><Relationship Id="rId676" Type="http://schemas.openxmlformats.org/officeDocument/2006/relationships/hyperlink" Target="https://cdaw.gsfc.nasa.gov/movie/make_javamovie.php?stime=20141213_1308&amp;etime=20141213_1639&amp;img1=lasc2rdf&amp;title=20141213.142405.p265g;V=2222km/s" TargetMode="External"/><Relationship Id="rId26" Type="http://schemas.openxmlformats.org/officeDocument/2006/relationships/hyperlink" Target="http://cdaw.gsfc.nasa.gov/CME_list/UNIVERSAL/2010_12/yht/20101214.153605.w360h.v0835.p343g.yht" TargetMode="External"/><Relationship Id="rId231" Type="http://schemas.openxmlformats.org/officeDocument/2006/relationships/hyperlink" Target="http://cdaw.gsfc.nasa.gov/CME_list/UNIVERSAL/2012_05/htpng/20120517.014805.p261g.htp.html" TargetMode="External"/><Relationship Id="rId273" Type="http://schemas.openxmlformats.org/officeDocument/2006/relationships/hyperlink" Target="http://cdaw.gsfc.nasa.gov/CME_list/UNIVERSAL/2012_07/htpng/20120731.112406.p051g.htp.html" TargetMode="External"/><Relationship Id="rId329" Type="http://schemas.openxmlformats.org/officeDocument/2006/relationships/hyperlink" Target="http://cdaw.gsfc.nasa.gov/CME_list/UNIVERSAL/2012_09/yht/20120929.001205.w360h.v0755.p212g.yht" TargetMode="External"/><Relationship Id="rId480" Type="http://schemas.openxmlformats.org/officeDocument/2006/relationships/hyperlink" Target="http://cdaw.gsfc.nasa.gov/CME_list/UNIVERSAL/2013_11/htpng/20131110.170006.p253g.htp.html" TargetMode="External"/><Relationship Id="rId536" Type="http://schemas.openxmlformats.org/officeDocument/2006/relationships/hyperlink" Target="http://cdaw.gsfc.nasa.gov/CME_list/UNIVERSAL/2014_02/yht/20140218.013621.w360h.v0779.p044g.yht" TargetMode="External"/><Relationship Id="rId701" Type="http://schemas.openxmlformats.org/officeDocument/2006/relationships/hyperlink" Target="http://cdaw.gsfc.nasa.gov/CME_list/UNIVERSAL/2015_03/yht/20150310.033605.w360h.v1040.p071g.yht" TargetMode="External"/><Relationship Id="rId68" Type="http://schemas.openxmlformats.org/officeDocument/2006/relationships/hyperlink" Target="http://cdaw.gsfc.nasa.gov/CME_list/UNIVERSAL/2011_07/yht/20110726.101206.w360h.v0382.p007g.yht" TargetMode="External"/><Relationship Id="rId133" Type="http://schemas.openxmlformats.org/officeDocument/2006/relationships/hyperlink" Target="https://cdaw.gsfc.nasa.gov/movie/make_javamovie.php?stime=20120102_1355&amp;etime=20120102_1757&amp;img1=lasc2rdf&amp;title=20120102.151240.p244g;V=1138km/s" TargetMode="External"/><Relationship Id="rId175" Type="http://schemas.openxmlformats.org/officeDocument/2006/relationships/hyperlink" Target="https://cdaw.gsfc.nasa.gov/movie/make_javamovie.php?stime=20120305_0239&amp;etime=20120305_0624&amp;img1=lasc2rdf&amp;title=20120305.040005.p061g;V=1531km/s" TargetMode="External"/><Relationship Id="rId340" Type="http://schemas.openxmlformats.org/officeDocument/2006/relationships/hyperlink" Target="https://cdaw.gsfc.nasa.gov/movie/make_javamovie.php?stime=20121115_2334&amp;etime=20121116_0418&amp;img1=lasc2rdf&amp;title=20121116.004806.p107g;V=667km/s" TargetMode="External"/><Relationship Id="rId578" Type="http://schemas.openxmlformats.org/officeDocument/2006/relationships/hyperlink" Target="http://cdaw.gsfc.nasa.gov/CME_list/UNIVERSAL/2014_04/yht/20140402.133620.w360h.v1471.p060g.yht" TargetMode="External"/><Relationship Id="rId743" Type="http://schemas.openxmlformats.org/officeDocument/2006/relationships/hyperlink" Target="http://cdaw.gsfc.nasa.gov/CME_list/UNIVERSAL/2015_11/yht/20151129.074804.w360h.v0451.p137g.yht" TargetMode="External"/><Relationship Id="rId785" Type="http://schemas.openxmlformats.org/officeDocument/2006/relationships/hyperlink" Target="http://cdaw.gsfc.nasa.gov/CME_list/UNIVERSAL/2017_07/yht/20170714.012541.w360h.v1200.p230g.yht" TargetMode="External"/><Relationship Id="rId200" Type="http://schemas.openxmlformats.org/officeDocument/2006/relationships/hyperlink" Target="http://cdaw.gsfc.nasa.gov/CME_list/UNIVERSAL/2012_03/yht/20120324.002405.w360h.v1152.p347g.yht" TargetMode="External"/><Relationship Id="rId382" Type="http://schemas.openxmlformats.org/officeDocument/2006/relationships/hyperlink" Target="https://cdaw.gsfc.nasa.gov/movie/make_javamovie.php?stime=20130517_0755&amp;etime=20130517_1146&amp;img1=lasc2rdf&amp;title=20130517.091210.p050g;V=1345km/s" TargetMode="External"/><Relationship Id="rId438" Type="http://schemas.openxmlformats.org/officeDocument/2006/relationships/hyperlink" Target="http://cdaw.gsfc.nasa.gov/CME_list/UNIVERSAL/2013_10/htpng/20131022.214806.p190g.htp.html" TargetMode="External"/><Relationship Id="rId603" Type="http://schemas.openxmlformats.org/officeDocument/2006/relationships/hyperlink" Target="http://cdaw.gsfc.nasa.gov/CME_list/UNIVERSAL/2014_06/htpng/20140604.124805.p160g.htp.html" TargetMode="External"/><Relationship Id="rId645" Type="http://schemas.openxmlformats.org/officeDocument/2006/relationships/hyperlink" Target="http://cdaw.gsfc.nasa.gov/CME_list/UNIVERSAL/2014_08/htpng/20140828.172405.p077g.htp.html" TargetMode="External"/><Relationship Id="rId687" Type="http://schemas.openxmlformats.org/officeDocument/2006/relationships/hyperlink" Target="http://cdaw.gsfc.nasa.gov/CME_list/UNIVERSAL/2014_12/htpng/20141221.121205.p189g.htp.html" TargetMode="External"/><Relationship Id="rId242" Type="http://schemas.openxmlformats.org/officeDocument/2006/relationships/hyperlink" Target="http://cdaw.gsfc.nasa.gov/CME_list/UNIVERSAL/2012_06/yht/20120628.062405.w360h.v0728.p258g.yht" TargetMode="External"/><Relationship Id="rId284" Type="http://schemas.openxmlformats.org/officeDocument/2006/relationships/hyperlink" Target="http://cdaw.gsfc.nasa.gov/CME_list/UNIVERSAL/2012_08/yht/20120820.212811.w360h.v0521.p085g.yht" TargetMode="External"/><Relationship Id="rId491" Type="http://schemas.openxmlformats.org/officeDocument/2006/relationships/hyperlink" Target="http://cdaw.gsfc.nasa.gov/CME_list/UNIVERSAL/2013_12/yht/20131213.212405.w360h.v0518.p169g.yht" TargetMode="External"/><Relationship Id="rId505" Type="http://schemas.openxmlformats.org/officeDocument/2006/relationships/hyperlink" Target="https://cdaw.gsfc.nasa.gov/movie/make_javamovie.php?stime=20140120_1403&amp;etime=20140120_1847&amp;img1=lasc2rdf&amp;title=20140120.152405.p165g;V=675km/s" TargetMode="External"/><Relationship Id="rId712" Type="http://schemas.openxmlformats.org/officeDocument/2006/relationships/hyperlink" Target="https://cdaw.gsfc.nasa.gov/movie/make_javamovie.php?stime=20150505_2024&amp;etime=20150506_0054&amp;img1=lasc2rdf&amp;title=20150505.222405.p041g;V=715km/s" TargetMode="External"/><Relationship Id="rId37" Type="http://schemas.openxmlformats.org/officeDocument/2006/relationships/hyperlink" Target="https://cdaw.gsfc.nasa.gov/movie/make_javamovie.php?stime=20110321_0121&amp;etime=20110321_0513&amp;img1=lasc2rdf&amp;title=20110321.022405.p274g;V=1341km/s" TargetMode="External"/><Relationship Id="rId79" Type="http://schemas.openxmlformats.org/officeDocument/2006/relationships/hyperlink" Target="https://cdaw.gsfc.nasa.gov/movie/make_javamovie.php?stime=20110922_0939&amp;etime=20110922_1316&amp;img1=lasc2rdf&amp;title=20110922.104806.p072g;V=1905km/s" TargetMode="External"/><Relationship Id="rId102" Type="http://schemas.openxmlformats.org/officeDocument/2006/relationships/hyperlink" Target="http://cdaw.gsfc.nasa.gov/CME_list/UNIVERSAL/2011_10/htpng/20111027.120006.p054g.htp.html" TargetMode="External"/><Relationship Id="rId144" Type="http://schemas.openxmlformats.org/officeDocument/2006/relationships/hyperlink" Target="http://cdaw.gsfc.nasa.gov/CME_list/UNIVERSAL/2012_01/htpng/20120119.143605.p020g.htp.html" TargetMode="External"/><Relationship Id="rId547" Type="http://schemas.openxmlformats.org/officeDocument/2006/relationships/hyperlink" Target="https://cdaw.gsfc.nasa.gov/movie/make_javamovie.php?stime=20140221_1437&amp;etime=20140221_1833&amp;img1=lasc2rdf&amp;title=20140221.160005.p139g;V=1252km/s" TargetMode="External"/><Relationship Id="rId589" Type="http://schemas.openxmlformats.org/officeDocument/2006/relationships/hyperlink" Target="https://cdaw.gsfc.nasa.gov/movie/make_javamovie.php?stime=20140507_1457&amp;etime=20140507_1912&amp;img1=lasc2rdf&amp;title=20140507.162405.p260g;V=923km/s" TargetMode="External"/><Relationship Id="rId754" Type="http://schemas.openxmlformats.org/officeDocument/2006/relationships/hyperlink" Target="https://cdaw.gsfc.nasa.gov/movie/make_javamovie.php?stime=20160211_2005&amp;etime=20160212_0042&amp;img1=lasc2rdf&amp;title=20160211.211732.p260g;V=719km/s" TargetMode="External"/><Relationship Id="rId796" Type="http://schemas.openxmlformats.org/officeDocument/2006/relationships/printerSettings" Target="../printerSettings/printerSettings4.bin"/><Relationship Id="rId90" Type="http://schemas.openxmlformats.org/officeDocument/2006/relationships/hyperlink" Target="http://cdaw.gsfc.nasa.gov/CME_list/UNIVERSAL/2011_10/htpng/20111001.204805.p088g.htp.html" TargetMode="External"/><Relationship Id="rId186" Type="http://schemas.openxmlformats.org/officeDocument/2006/relationships/hyperlink" Target="http://cdaw.gsfc.nasa.gov/CME_list/UNIVERSAL/2012_03/htpng/20120309.042609.p029g.htp.html" TargetMode="External"/><Relationship Id="rId351" Type="http://schemas.openxmlformats.org/officeDocument/2006/relationships/hyperlink" Target="http://cdaw.gsfc.nasa.gov/CME_list/UNIVERSAL/2012_11/htpng/20121123.134806.p136g.htp.html" TargetMode="External"/><Relationship Id="rId393" Type="http://schemas.openxmlformats.org/officeDocument/2006/relationships/hyperlink" Target="http://cdaw.gsfc.nasa.gov/CME_list/UNIVERSAL/2013_06/htpng/20130624.040005.p235g.htp.html" TargetMode="External"/><Relationship Id="rId407" Type="http://schemas.openxmlformats.org/officeDocument/2006/relationships/hyperlink" Target="http://cdaw.gsfc.nasa.gov/CME_list/UNIVERSAL/2013_08/yht/20130816.114805.w360h.v0478.p126g.yht" TargetMode="External"/><Relationship Id="rId449" Type="http://schemas.openxmlformats.org/officeDocument/2006/relationships/hyperlink" Target="http://cdaw.gsfc.nasa.gov/CME_list/UNIVERSAL/2013_10/yht/20131026.112405.w360h.v0796.p075g.yht" TargetMode="External"/><Relationship Id="rId614" Type="http://schemas.openxmlformats.org/officeDocument/2006/relationships/hyperlink" Target="http://cdaw.gsfc.nasa.gov/CME_list/UNIVERSAL/2014_06/yht/20140610.133023.w360h.v1469.p156g.yht" TargetMode="External"/><Relationship Id="rId656" Type="http://schemas.openxmlformats.org/officeDocument/2006/relationships/hyperlink" Target="http://cdaw.gsfc.nasa.gov/CME_list/UNIVERSAL/2014_09/yht/20140910.180005.w360h.v1267.p175g.yht" TargetMode="External"/><Relationship Id="rId211" Type="http://schemas.openxmlformats.org/officeDocument/2006/relationships/hyperlink" Target="https://cdaw.gsfc.nasa.gov/movie/make_javamovie.php?stime=20120407_1518&amp;etime=20120407_1949&amp;img1=lasc2rdf&amp;title=20120407.164805.p261g;V=765km/s" TargetMode="External"/><Relationship Id="rId253" Type="http://schemas.openxmlformats.org/officeDocument/2006/relationships/hyperlink" Target="https://cdaw.gsfc.nasa.gov/movie/make_javamovie.php?stime=20120708_1322&amp;etime=20120708_1749&amp;img1=lasc2rdf&amp;title=20120708.143605.p138g;V=796km/s" TargetMode="External"/><Relationship Id="rId295" Type="http://schemas.openxmlformats.org/officeDocument/2006/relationships/hyperlink" Target="https://cdaw.gsfc.nasa.gov/movie/make_javamovie.php?stime=20120829_0948&amp;etime=20120829_1624&amp;img1=lasc2rdf&amp;title=20120829.114805.p182g;V=113km/s" TargetMode="External"/><Relationship Id="rId309" Type="http://schemas.openxmlformats.org/officeDocument/2006/relationships/hyperlink" Target="http://cdaw.gsfc.nasa.gov/CME_list/UNIVERSAL/2012_09/htpng/20120919.113606.p151g.htp.html" TargetMode="External"/><Relationship Id="rId460" Type="http://schemas.openxmlformats.org/officeDocument/2006/relationships/hyperlink" Target="https://cdaw.gsfc.nasa.gov/movie/make_javamovie.php?stime=20131102_0311&amp;etime=20131102_0735&amp;img1=lasc2rdf&amp;title=20131102.044805.p239g;V=828km/s" TargetMode="External"/><Relationship Id="rId516" Type="http://schemas.openxmlformats.org/officeDocument/2006/relationships/hyperlink" Target="http://cdaw.gsfc.nasa.gov/CME_list/UNIVERSAL/2014_01/htpng/20140130.082405.p112g.htp.html" TargetMode="External"/><Relationship Id="rId698" Type="http://schemas.openxmlformats.org/officeDocument/2006/relationships/hyperlink" Target="http://cdaw.gsfc.nasa.gov/CME_list/UNIVERSAL/2015_03/yht/20150310.000005.w360h.v0995.p107g.yht" TargetMode="External"/><Relationship Id="rId48" Type="http://schemas.openxmlformats.org/officeDocument/2006/relationships/hyperlink" Target="http://cdaw.gsfc.nasa.gov/CME_list/UNIVERSAL/2011_04/htpng/20110424.212409.p076g.htp.html" TargetMode="External"/><Relationship Id="rId113" Type="http://schemas.openxmlformats.org/officeDocument/2006/relationships/hyperlink" Target="http://cdaw.gsfc.nasa.gov/CME_list/UNIVERSAL/2011_11/yht/20111113.183605.w360h.v0596.p349g.yht" TargetMode="External"/><Relationship Id="rId320" Type="http://schemas.openxmlformats.org/officeDocument/2006/relationships/hyperlink" Target="http://cdaw.gsfc.nasa.gov/CME_list/UNIVERSAL/2012_09/yht/20120927.101205.w360h.v1319.p227g.yht" TargetMode="External"/><Relationship Id="rId558" Type="http://schemas.openxmlformats.org/officeDocument/2006/relationships/hyperlink" Target="http://cdaw.gsfc.nasa.gov/CME_list/UNIVERSAL/2014_03/htpng/20140305.092405.p174g.htp.html" TargetMode="External"/><Relationship Id="rId723" Type="http://schemas.openxmlformats.org/officeDocument/2006/relationships/hyperlink" Target="http://cdaw.gsfc.nasa.gov/CME_list/UNIVERSAL/2015_06/htpng/20150619.064250.p177g.htp.html" TargetMode="External"/><Relationship Id="rId765" Type="http://schemas.openxmlformats.org/officeDocument/2006/relationships/hyperlink" Target="http://cdaw.gsfc.nasa.gov/CME_list/UNIVERSAL/2016_04/htpng/20160425.051204.p078g.htp.html" TargetMode="External"/><Relationship Id="rId155" Type="http://schemas.openxmlformats.org/officeDocument/2006/relationships/hyperlink" Target="http://cdaw.gsfc.nasa.gov/CME_list/UNIVERSAL/2012_02/yht/20120202.142405.w360h.v0476.p353g.yht" TargetMode="External"/><Relationship Id="rId197" Type="http://schemas.openxmlformats.org/officeDocument/2006/relationships/hyperlink" Target="http://cdaw.gsfc.nasa.gov/CME_list/UNIVERSAL/2012_03/yht/20120321.073605.w360h.v1178.p330g.yht" TargetMode="External"/><Relationship Id="rId362" Type="http://schemas.openxmlformats.org/officeDocument/2006/relationships/hyperlink" Target="http://cdaw.gsfc.nasa.gov/CME_list/UNIVERSAL/2012_12/yht/20121202.190006.w360h.v0478.p016g.yht" TargetMode="External"/><Relationship Id="rId418" Type="http://schemas.openxmlformats.org/officeDocument/2006/relationships/hyperlink" Target="https://cdaw.gsfc.nasa.gov/movie/make_javamovie.php?stime=20130830_0116&amp;etime=20130830_0529&amp;img1=lasc2rdf&amp;title=20130830.024805.p055g;V=949km/s" TargetMode="External"/><Relationship Id="rId625" Type="http://schemas.openxmlformats.org/officeDocument/2006/relationships/hyperlink" Target="https://cdaw.gsfc.nasa.gov/movie/make_javamovie.php?stime=20140808_1523&amp;etime=20140808_1918&amp;img1=lasc2rdf&amp;title=20140808.163605.p192g;V=1137km/s" TargetMode="External"/><Relationship Id="rId222" Type="http://schemas.openxmlformats.org/officeDocument/2006/relationships/hyperlink" Target="http://cdaw.gsfc.nasa.gov/CME_list/UNIVERSAL/2012_04/htpng/20120423.182405.p234g.htp.html" TargetMode="External"/><Relationship Id="rId264" Type="http://schemas.openxmlformats.org/officeDocument/2006/relationships/hyperlink" Target="http://cdaw.gsfc.nasa.gov/CME_list/UNIVERSAL/2012_07/htpng/20120719.052405.p275g.htp.html" TargetMode="External"/><Relationship Id="rId471" Type="http://schemas.openxmlformats.org/officeDocument/2006/relationships/hyperlink" Target="http://cdaw.gsfc.nasa.gov/CME_list/UNIVERSAL/2013_11/htpng/20131107.103605.p089g.htp.html" TargetMode="External"/><Relationship Id="rId667" Type="http://schemas.openxmlformats.org/officeDocument/2006/relationships/hyperlink" Target="https://cdaw.gsfc.nasa.gov/movie/make_javamovie.php?stime=20140924_1959&amp;etime=20140924_2330&amp;img1=lasc2rdf&amp;title=20140924.213006.p190g;V=1350km/s" TargetMode="External"/><Relationship Id="rId17" Type="http://schemas.openxmlformats.org/officeDocument/2006/relationships/hyperlink" Target="http://cdaw.gsfc.nasa.gov/CME_list/UNIVERSAL/2010_08/yht/20100807.183606.w360h.v0871.p094g.yht" TargetMode="External"/><Relationship Id="rId59" Type="http://schemas.openxmlformats.org/officeDocument/2006/relationships/hyperlink" Target="http://cdaw.gsfc.nasa.gov/CME_list/UNIVERSAL/2011_06/yht/20110607.064912.w360h.v1255.p250g.yht" TargetMode="External"/><Relationship Id="rId124" Type="http://schemas.openxmlformats.org/officeDocument/2006/relationships/hyperlink" Target="https://cdaw.gsfc.nasa.gov/movie/make_javamovie.php?stime=20111127_1229&amp;etime=20111127_1802&amp;img1=lasc2rdf&amp;title=20111127.140005.p100g;V=455km/s" TargetMode="External"/><Relationship Id="rId527" Type="http://schemas.openxmlformats.org/officeDocument/2006/relationships/hyperlink" Target="http://cdaw.gsfc.nasa.gov/CME_list/UNIVERSAL/2014_02/yht/20140212.230613.w360h.v0872.p256g.yht" TargetMode="External"/><Relationship Id="rId569" Type="http://schemas.openxmlformats.org/officeDocument/2006/relationships/hyperlink" Target="http://cdaw.gsfc.nasa.gov/CME_list/UNIVERSAL/2014_03/yht/20140323.033605.w360h.v0820.p097g.yht" TargetMode="External"/><Relationship Id="rId734" Type="http://schemas.openxmlformats.org/officeDocument/2006/relationships/hyperlink" Target="http://cdaw.gsfc.nasa.gov/CME_list/UNIVERSAL/2015_08/yht/20150822.071204.w360h.v0547.p095g.yht" TargetMode="External"/><Relationship Id="rId776" Type="http://schemas.openxmlformats.org/officeDocument/2006/relationships/hyperlink" Target="http://cdaw.gsfc.nasa.gov/CME_list/UNIVERSAL/2017_09/yht/20170906.122405.w360h.v1571.p201g.yht" TargetMode="External"/><Relationship Id="rId70" Type="http://schemas.openxmlformats.org/officeDocument/2006/relationships/hyperlink" Target="https://cdaw.gsfc.nasa.gov/movie/make_javamovie.php?stime=20110803_1225&amp;etime=20110803_1719&amp;img1=lasc2rdf&amp;title=20110803.140007.p307g;V=610km/s" TargetMode="External"/><Relationship Id="rId166" Type="http://schemas.openxmlformats.org/officeDocument/2006/relationships/hyperlink" Target="https://cdaw.gsfc.nasa.gov/movie/make_javamovie.php?stime=20120223_0708&amp;etime=20120223_1226&amp;img1=lasc2rdf&amp;title=20120223.081206.p300g;V=505km/s" TargetMode="External"/><Relationship Id="rId331" Type="http://schemas.openxmlformats.org/officeDocument/2006/relationships/hyperlink" Target="https://cdaw.gsfc.nasa.gov/movie/make_javamovie.php?stime=20121013_2326&amp;etime=20121014_0337&amp;img1=lasc2rdf&amp;title=20121014.004805.p054g;V=987km/s" TargetMode="External"/><Relationship Id="rId373" Type="http://schemas.openxmlformats.org/officeDocument/2006/relationships/hyperlink" Target="https://cdaw.gsfc.nasa.gov/movie/make_javamovie.php?stime=20130411_0603&amp;etime=20130411_1024&amp;img1=lasc2rdf&amp;title=20130411.072406.p085g;V=861km/s" TargetMode="External"/><Relationship Id="rId429" Type="http://schemas.openxmlformats.org/officeDocument/2006/relationships/hyperlink" Target="http://cdaw.gsfc.nasa.gov/CME_list/UNIVERSAL/2013_09/htpng/20130929.221205.p343g.htp.html" TargetMode="External"/><Relationship Id="rId580" Type="http://schemas.openxmlformats.org/officeDocument/2006/relationships/hyperlink" Target="https://cdaw.gsfc.nasa.gov/movie/make_javamovie.php?stime=20140408_2143&amp;etime=20140409_0258&amp;img1=lasc2rdf&amp;title=20140408.231212.p115g;V=514km/s" TargetMode="External"/><Relationship Id="rId636" Type="http://schemas.openxmlformats.org/officeDocument/2006/relationships/hyperlink" Target="http://cdaw.gsfc.nasa.gov/CME_list/UNIVERSAL/2014_08/htpng/20140822.111205.p359g.htp.html" TargetMode="External"/><Relationship Id="rId1" Type="http://schemas.openxmlformats.org/officeDocument/2006/relationships/hyperlink" Target="https://cdaw.gsfc.nasa.gov/movie/make_javamovie.php?stime=20091216_0342&amp;etime=20091216_1055&amp;img1=lasc2rdf&amp;title=20091216.043003.p047g;V=276km/s" TargetMode="External"/><Relationship Id="rId233" Type="http://schemas.openxmlformats.org/officeDocument/2006/relationships/hyperlink" Target="http://cdaw.gsfc.nasa.gov/CME_list/UNIVERSAL/2012_05/yht/20120526.205728.w360h.v1966.p291g.yht" TargetMode="External"/><Relationship Id="rId440" Type="http://schemas.openxmlformats.org/officeDocument/2006/relationships/hyperlink" Target="http://cdaw.gsfc.nasa.gov/CME_list/UNIVERSAL/2013_10/yht/20131024.012529.w360h.v0399.p217s.yht" TargetMode="External"/><Relationship Id="rId678" Type="http://schemas.openxmlformats.org/officeDocument/2006/relationships/hyperlink" Target="http://cdaw.gsfc.nasa.gov/CME_list/UNIVERSAL/2014_12/htpng/20141213.142405.p265g.htp.html" TargetMode="External"/><Relationship Id="rId28" Type="http://schemas.openxmlformats.org/officeDocument/2006/relationships/hyperlink" Target="https://cdaw.gsfc.nasa.gov/movie/make_javamovie.php?stime=20110201_2218&amp;etime=20110202_0357&amp;img1=lasc2rdf&amp;title=20110201.232412.p004g;V=437km/s" TargetMode="External"/><Relationship Id="rId275" Type="http://schemas.openxmlformats.org/officeDocument/2006/relationships/hyperlink" Target="http://cdaw.gsfc.nasa.gov/CME_list/UNIVERSAL/2012_08/yht/20120804.133623.w360h.v0856.p110g.yht" TargetMode="External"/><Relationship Id="rId300" Type="http://schemas.openxmlformats.org/officeDocument/2006/relationships/hyperlink" Target="http://cdaw.gsfc.nasa.gov/CME_list/UNIVERSAL/2012_08/htpng/20120831.200005.p090g.htp.html" TargetMode="External"/><Relationship Id="rId482" Type="http://schemas.openxmlformats.org/officeDocument/2006/relationships/hyperlink" Target="http://cdaw.gsfc.nasa.gov/CME_list/UNIVERSAL/2013_11/yht/20131119.103605.w360h.v0740.p222g.yht" TargetMode="External"/><Relationship Id="rId538" Type="http://schemas.openxmlformats.org/officeDocument/2006/relationships/hyperlink" Target="https://cdaw.gsfc.nasa.gov/movie/make_javamovie.php?stime=20140219_0305&amp;etime=20140219_0759&amp;img1=lasc2rdf&amp;title=20140219.044805.p090g;V=612km/s" TargetMode="External"/><Relationship Id="rId703" Type="http://schemas.openxmlformats.org/officeDocument/2006/relationships/hyperlink" Target="https://cdaw.gsfc.nasa.gov/movie/make_javamovie.php?stime=20150315_0017&amp;etime=20150315_0454&amp;img1=lasc2rdf&amp;title=20150315.014805.p240g;V=719km/s" TargetMode="External"/><Relationship Id="rId745" Type="http://schemas.openxmlformats.org/officeDocument/2006/relationships/hyperlink" Target="https://cdaw.gsfc.nasa.gov/movie/make_javamovie.php?stime=20151216_0807&amp;etime=20151216_1307&amp;img1=lasc2rdf&amp;title=20151216.093604.p334g;V=579km/s" TargetMode="External"/><Relationship Id="rId81" Type="http://schemas.openxmlformats.org/officeDocument/2006/relationships/hyperlink" Target="http://cdaw.gsfc.nasa.gov/CME_list/UNIVERSAL/2011_09/htpng/20110922.104806.p072g.htp.html" TargetMode="External"/><Relationship Id="rId135" Type="http://schemas.openxmlformats.org/officeDocument/2006/relationships/hyperlink" Target="http://cdaw.gsfc.nasa.gov/CME_list/UNIVERSAL/2012_01/htpng/20120102.151240.p244g.htp.html" TargetMode="External"/><Relationship Id="rId177" Type="http://schemas.openxmlformats.org/officeDocument/2006/relationships/hyperlink" Target="http://cdaw.gsfc.nasa.gov/CME_list/UNIVERSAL/2012_03/htpng/20120305.040005.p061g.htp.html" TargetMode="External"/><Relationship Id="rId342" Type="http://schemas.openxmlformats.org/officeDocument/2006/relationships/hyperlink" Target="http://cdaw.gsfc.nasa.gov/CME_list/UNIVERSAL/2012_11/htpng/20121116.004806.p107g.htp.html" TargetMode="External"/><Relationship Id="rId384" Type="http://schemas.openxmlformats.org/officeDocument/2006/relationships/hyperlink" Target="http://cdaw.gsfc.nasa.gov/CME_list/UNIVERSAL/2013_05/htpng/20130517.091210.p050g.htp.html" TargetMode="External"/><Relationship Id="rId591" Type="http://schemas.openxmlformats.org/officeDocument/2006/relationships/hyperlink" Target="http://cdaw.gsfc.nasa.gov/CME_list/UNIVERSAL/2014_05/htpng/20140507.162405.p260g.htp.html" TargetMode="External"/><Relationship Id="rId605" Type="http://schemas.openxmlformats.org/officeDocument/2006/relationships/hyperlink" Target="http://cdaw.gsfc.nasa.gov/CME_list/UNIVERSAL/2014_06/yht/20140605.113605.w360h.v0266.p074g.yht" TargetMode="External"/><Relationship Id="rId787" Type="http://schemas.openxmlformats.org/officeDocument/2006/relationships/hyperlink" Target="http://cdaw.gsfc.nasa.gov/CME_list/UNIVERSAL/2017_04/htpng/20170418.194805.p067g.htp.html" TargetMode="External"/><Relationship Id="rId202" Type="http://schemas.openxmlformats.org/officeDocument/2006/relationships/hyperlink" Target="https://cdaw.gsfc.nasa.gov/movie/make_javamovie.php?stime=20120326_2147&amp;etime=20120327_0137&amp;img1=lasc2rdf&amp;title=20120326.231205.p092g;V=1390km/s" TargetMode="External"/><Relationship Id="rId244" Type="http://schemas.openxmlformats.org/officeDocument/2006/relationships/hyperlink" Target="https://cdaw.gsfc.nasa.gov/movie/make_javamovie.php?stime=20120702_0713&amp;etime=20120702_1118&amp;img1=lasc2rdf&amp;title=20120702.083604.p085g;V=1074km/s" TargetMode="External"/><Relationship Id="rId647" Type="http://schemas.openxmlformats.org/officeDocument/2006/relationships/hyperlink" Target="http://cdaw.gsfc.nasa.gov/CME_list/UNIVERSAL/2014_09/yht/20140901.111205.w360h.v1901.p065g.yht" TargetMode="External"/><Relationship Id="rId689" Type="http://schemas.openxmlformats.org/officeDocument/2006/relationships/hyperlink" Target="http://cdaw.gsfc.nasa.gov/CME_list/UNIVERSAL/2015_02/yht/20150209.232405.w360h.v1106.p051g.yht" TargetMode="External"/><Relationship Id="rId39" Type="http://schemas.openxmlformats.org/officeDocument/2006/relationships/hyperlink" Target="http://cdaw.gsfc.nasa.gov/CME_list/UNIVERSAL/2011_03/htpng/20110321.022405.p274g.htp.html" TargetMode="External"/><Relationship Id="rId286" Type="http://schemas.openxmlformats.org/officeDocument/2006/relationships/hyperlink" Target="https://cdaw.gsfc.nasa.gov/movie/make_javamovie.php?stime=20120821_1224&amp;etime=20120821_1725&amp;img1=lasc2rdf&amp;title=20120821.141206.p090g;V=575km/s" TargetMode="External"/><Relationship Id="rId451" Type="http://schemas.openxmlformats.org/officeDocument/2006/relationships/hyperlink" Target="https://cdaw.gsfc.nasa.gov/movie/make_javamovie.php?stime=20131028_0042&amp;etime=20131028_0522&amp;img1=lasc2rdf&amp;title=20131028.022405.p296g;V=695km/s" TargetMode="External"/><Relationship Id="rId493" Type="http://schemas.openxmlformats.org/officeDocument/2006/relationships/hyperlink" Target="https://cdaw.gsfc.nasa.gov/movie/make_javamovie.php?stime=20131226_0211&amp;etime=20131226_0554&amp;img1=lasc2rdf&amp;title=20131226.032405.p036s;V=1336km/s" TargetMode="External"/><Relationship Id="rId507" Type="http://schemas.openxmlformats.org/officeDocument/2006/relationships/hyperlink" Target="http://cdaw.gsfc.nasa.gov/CME_list/UNIVERSAL/2014_01/htpng/20140120.152405.p165g.htp.html" TargetMode="External"/><Relationship Id="rId549" Type="http://schemas.openxmlformats.org/officeDocument/2006/relationships/hyperlink" Target="http://cdaw.gsfc.nasa.gov/CME_list/UNIVERSAL/2014_02/htpng/20140221.160005.p139g.htp.html" TargetMode="External"/><Relationship Id="rId714" Type="http://schemas.openxmlformats.org/officeDocument/2006/relationships/hyperlink" Target="http://cdaw.gsfc.nasa.gov/CME_list/UNIVERSAL/2015_05/htpng/20150505.222405.p041g.htp.html" TargetMode="External"/><Relationship Id="rId756" Type="http://schemas.openxmlformats.org/officeDocument/2006/relationships/hyperlink" Target="http://cdaw.gsfc.nasa.gov/CME_list/UNIVERSAL/2016_02/htpng/20160211.211732.p260g.htp.html" TargetMode="External"/><Relationship Id="rId50" Type="http://schemas.openxmlformats.org/officeDocument/2006/relationships/hyperlink" Target="http://cdaw.gsfc.nasa.gov/CME_list/UNIVERSAL/2011_06/yht/20110602.081206.w360h.v0976.p098g.yht" TargetMode="External"/><Relationship Id="rId104" Type="http://schemas.openxmlformats.org/officeDocument/2006/relationships/hyperlink" Target="http://cdaw.gsfc.nasa.gov/CME_list/UNIVERSAL/2011_11/yht/20111103.233005.w360h.v0991.p090g.yht" TargetMode="External"/><Relationship Id="rId146" Type="http://schemas.openxmlformats.org/officeDocument/2006/relationships/hyperlink" Target="http://cdaw.gsfc.nasa.gov/CME_list/UNIVERSAL/2012_01/yht/20120123.040005.w360h.v2175.p326g.yht" TargetMode="External"/><Relationship Id="rId188" Type="http://schemas.openxmlformats.org/officeDocument/2006/relationships/hyperlink" Target="http://cdaw.gsfc.nasa.gov/CME_list/UNIVERSAL/2012_03/yht/20120310.180005.w360h.v1296.p005g.yht" TargetMode="External"/><Relationship Id="rId311" Type="http://schemas.openxmlformats.org/officeDocument/2006/relationships/hyperlink" Target="http://cdaw.gsfc.nasa.gov/CME_list/UNIVERSAL/2012_09/yht/20120920.054806.w360h.v0633.p137g.yht" TargetMode="External"/><Relationship Id="rId353" Type="http://schemas.openxmlformats.org/officeDocument/2006/relationships/hyperlink" Target="http://cdaw.gsfc.nasa.gov/CME_list/UNIVERSAL/2012_11/yht/20121123.232405.w360h.v1186.p319g.yht" TargetMode="External"/><Relationship Id="rId395" Type="http://schemas.openxmlformats.org/officeDocument/2006/relationships/hyperlink" Target="http://cdaw.gsfc.nasa.gov/CME_list/UNIVERSAL/2013_06/yht/20130625.111205.w360h.v0349.p173g.yht" TargetMode="External"/><Relationship Id="rId409" Type="http://schemas.openxmlformats.org/officeDocument/2006/relationships/hyperlink" Target="https://cdaw.gsfc.nasa.gov/movie/make_javamovie.php?stime=20130817_1809&amp;etime=20130817_2207&amp;img1=lasc2rdf&amp;title=20130817.191206.p274g;V=1202km/s" TargetMode="External"/><Relationship Id="rId560" Type="http://schemas.openxmlformats.org/officeDocument/2006/relationships/hyperlink" Target="http://cdaw.gsfc.nasa.gov/CME_list/UNIVERSAL/2014_03/yht/20140305.134805.w360h.v0828.p358g.yht" TargetMode="External"/><Relationship Id="rId92" Type="http://schemas.openxmlformats.org/officeDocument/2006/relationships/hyperlink" Target="http://cdaw.gsfc.nasa.gov/CME_list/UNIVERSAL/2011_10/yht/20111004.132551.w360h.v1101.p015g.yht" TargetMode="External"/><Relationship Id="rId213" Type="http://schemas.openxmlformats.org/officeDocument/2006/relationships/hyperlink" Target="http://cdaw.gsfc.nasa.gov/CME_list/UNIVERSAL/2012_04/htpng/20120407.164805.p261g.htp.html" TargetMode="External"/><Relationship Id="rId420" Type="http://schemas.openxmlformats.org/officeDocument/2006/relationships/hyperlink" Target="http://cdaw.gsfc.nasa.gov/CME_list/UNIVERSAL/2013_08/htpng/20130830.024805.p055g.htp.html" TargetMode="External"/><Relationship Id="rId616" Type="http://schemas.openxmlformats.org/officeDocument/2006/relationships/hyperlink" Target="https://cdaw.gsfc.nasa.gov/movie/make_javamovie.php?stime=20140617_0738&amp;etime=20140617_1137&amp;img1=lasc2rdf&amp;title=20140617.091209.p229g;V=1198km/s" TargetMode="External"/><Relationship Id="rId658" Type="http://schemas.openxmlformats.org/officeDocument/2006/relationships/hyperlink" Target="https://cdaw.gsfc.nasa.gov/movie/make_javamovie.php?stime=20140922_0727&amp;etime=20140922_1159&amp;img1=lasc2rdf&amp;title=20140922.084806.p023g;V=761km/s" TargetMode="External"/><Relationship Id="rId255" Type="http://schemas.openxmlformats.org/officeDocument/2006/relationships/hyperlink" Target="http://cdaw.gsfc.nasa.gov/CME_list/UNIVERSAL/2012_07/htpng/20120708.143605.p138g.htp.html" TargetMode="External"/><Relationship Id="rId297" Type="http://schemas.openxmlformats.org/officeDocument/2006/relationships/hyperlink" Target="http://cdaw.gsfc.nasa.gov/CME_list/UNIVERSAL/2012_08/htpng/20120829.114805.p182g.htp.html" TargetMode="External"/><Relationship Id="rId462" Type="http://schemas.openxmlformats.org/officeDocument/2006/relationships/hyperlink" Target="http://cdaw.gsfc.nasa.gov/CME_list/UNIVERSAL/2013_11/htpng/20131102.044805.p239g.htp.html" TargetMode="External"/><Relationship Id="rId518" Type="http://schemas.openxmlformats.org/officeDocument/2006/relationships/hyperlink" Target="http://cdaw.gsfc.nasa.gov/CME_list/UNIVERSAL/2014_01/yht/20140130.162405.w360h.v1087.p117g.yht" TargetMode="External"/><Relationship Id="rId725" Type="http://schemas.openxmlformats.org/officeDocument/2006/relationships/hyperlink" Target="http://cdaw.gsfc.nasa.gov/CME_list/UNIVERSAL/2015_06/yht/20150622.183605.w360h.v1209.p358g.yht" TargetMode="External"/><Relationship Id="rId115" Type="http://schemas.openxmlformats.org/officeDocument/2006/relationships/hyperlink" Target="https://cdaw.gsfc.nasa.gov/movie/make_javamovie.php?stime=20111117_1926&amp;etime=20111117_2333&amp;img1=lasc2rdf&amp;title=20111117.203605.p100g;V=1041km/s" TargetMode="External"/><Relationship Id="rId157" Type="http://schemas.openxmlformats.org/officeDocument/2006/relationships/hyperlink" Target="https://cdaw.gsfc.nasa.gov/movie/make_javamovie.php?stime=20120209_2004&amp;etime=20120210_0050&amp;img1=lasc2rdf&amp;title=20120209.211736.p039g;V=659km/s" TargetMode="External"/><Relationship Id="rId322" Type="http://schemas.openxmlformats.org/officeDocument/2006/relationships/hyperlink" Target="https://cdaw.gsfc.nasa.gov/movie/make_javamovie.php?stime=20120927_2243&amp;etime=20120928_0257&amp;img1=lasc2rdf&amp;title=20120928.001205.p251g;V=947km/s" TargetMode="External"/><Relationship Id="rId364" Type="http://schemas.openxmlformats.org/officeDocument/2006/relationships/hyperlink" Target="https://cdaw.gsfc.nasa.gov/movie/make_javamovie.php?stime=20130107_0224&amp;etime=20130107_0819&amp;img1=lasc2rdf&amp;title=20130107.041206.p033g;V=399km/s" TargetMode="External"/><Relationship Id="rId767" Type="http://schemas.openxmlformats.org/officeDocument/2006/relationships/hyperlink" Target="http://cdaw.gsfc.nasa.gov/CME_list/UNIVERSAL/2017_04/yht/20170410.231212.w360h.v0304.p045g.yht" TargetMode="External"/><Relationship Id="rId61" Type="http://schemas.openxmlformats.org/officeDocument/2006/relationships/hyperlink" Target="https://cdaw.gsfc.nasa.gov/movie/make_javamovie.php?stime=20110613_0250&amp;etime=20110613_0702&amp;img1=lasc2rdf&amp;title=20110613.042406.p108g;V=957km/s" TargetMode="External"/><Relationship Id="rId199" Type="http://schemas.openxmlformats.org/officeDocument/2006/relationships/hyperlink" Target="https://cdaw.gsfc.nasa.gov/movie/make_javamovie.php?stime=20120323_2308&amp;etime=20120324_0309&amp;img1=lasc2rdf&amp;title=20120324.002405.p347g;V=1152km/s" TargetMode="External"/><Relationship Id="rId571" Type="http://schemas.openxmlformats.org/officeDocument/2006/relationships/hyperlink" Target="https://cdaw.gsfc.nasa.gov/movie/make_javamovie.php?stime=20140328_1524&amp;etime=20140328_1934&amp;img1=lasc2rdf&amp;title=20140328.172405.p249g;V=762km/s" TargetMode="External"/><Relationship Id="rId627" Type="http://schemas.openxmlformats.org/officeDocument/2006/relationships/hyperlink" Target="http://cdaw.gsfc.nasa.gov/CME_list/UNIVERSAL/2014_08/htpng/20140808.163605.p192g.htp.html" TargetMode="External"/><Relationship Id="rId669" Type="http://schemas.openxmlformats.org/officeDocument/2006/relationships/hyperlink" Target="http://cdaw.gsfc.nasa.gov/CME_list/UNIVERSAL/2014_09/htpng/20140924.213006.p190g.htp.html" TargetMode="External"/><Relationship Id="rId19" Type="http://schemas.openxmlformats.org/officeDocument/2006/relationships/hyperlink" Target="https://cdaw.gsfc.nasa.gov/movie/make_javamovie.php?stime=20100814_0858&amp;etime=20100814_1256&amp;img1=lasc2rdf&amp;title=20100814.101205.p224g;V=1205km/s" TargetMode="External"/><Relationship Id="rId224" Type="http://schemas.openxmlformats.org/officeDocument/2006/relationships/hyperlink" Target="http://cdaw.gsfc.nasa.gov/CME_list/UNIVERSAL/2012_04/yht/20120427.162406.w360h.v0681.p277g.yht" TargetMode="External"/><Relationship Id="rId266" Type="http://schemas.openxmlformats.org/officeDocument/2006/relationships/hyperlink" Target="http://cdaw.gsfc.nasa.gov/CME_list/UNIVERSAL/2012_07/yht/20120723.023605.w360h.v2003.p286g.yht" TargetMode="External"/><Relationship Id="rId431" Type="http://schemas.openxmlformats.org/officeDocument/2006/relationships/hyperlink" Target="http://cdaw.gsfc.nasa.gov/CME_list/UNIVERSAL/2013_10/yht/20131005.070951.w360h.v0964.p110g.yht" TargetMode="External"/><Relationship Id="rId473" Type="http://schemas.openxmlformats.org/officeDocument/2006/relationships/hyperlink" Target="http://cdaw.gsfc.nasa.gov/CME_list/UNIVERSAL/2013_11/yht/20131107.151210.w360h.v0411.p130s.yht" TargetMode="External"/><Relationship Id="rId529" Type="http://schemas.openxmlformats.org/officeDocument/2006/relationships/hyperlink" Target="https://cdaw.gsfc.nasa.gov/movie/make_javamovie.php?stime=20140214_0715&amp;etime=20140214_1115&amp;img1=lasc2rdf&amp;title=20140214.084826.p250g;V=1165km/s" TargetMode="External"/><Relationship Id="rId680" Type="http://schemas.openxmlformats.org/officeDocument/2006/relationships/hyperlink" Target="http://cdaw.gsfc.nasa.gov/CME_list/UNIVERSAL/2014_12/yht/20141217.050005.w360h.v0587.p162g.yht" TargetMode="External"/><Relationship Id="rId736" Type="http://schemas.openxmlformats.org/officeDocument/2006/relationships/hyperlink" Target="https://cdaw.gsfc.nasa.gov/movie/make_javamovie.php?stime=20150920_1710&amp;etime=20150920_2106&amp;img1=lasc2rdf&amp;title=20150920.181204.p219g;V=1239km/s" TargetMode="External"/><Relationship Id="rId30" Type="http://schemas.openxmlformats.org/officeDocument/2006/relationships/hyperlink" Target="http://cdaw.gsfc.nasa.gov/CME_list/UNIVERSAL/2011_02/htpng/20110201.232412.p004g.htp.html" TargetMode="External"/><Relationship Id="rId126" Type="http://schemas.openxmlformats.org/officeDocument/2006/relationships/hyperlink" Target="http://cdaw.gsfc.nasa.gov/CME_list/UNIVERSAL/2011_11/htpng/20111127.140005.p100g.htp.html" TargetMode="External"/><Relationship Id="rId168" Type="http://schemas.openxmlformats.org/officeDocument/2006/relationships/hyperlink" Target="http://cdaw.gsfc.nasa.gov/CME_list/UNIVERSAL/2012_02/htpng/20120223.081206.p300g.htp.html" TargetMode="External"/><Relationship Id="rId333" Type="http://schemas.openxmlformats.org/officeDocument/2006/relationships/hyperlink" Target="http://cdaw.gsfc.nasa.gov/CME_list/UNIVERSAL/2012_10/htpng/20121014.004805.p054g.htp.html" TargetMode="External"/><Relationship Id="rId540" Type="http://schemas.openxmlformats.org/officeDocument/2006/relationships/hyperlink" Target="http://cdaw.gsfc.nasa.gov/CME_list/UNIVERSAL/2014_02/htpng/20140219.044805.p090g.htp.html" TargetMode="External"/><Relationship Id="rId778" Type="http://schemas.openxmlformats.org/officeDocument/2006/relationships/hyperlink" Target="http://cdaw.gsfc.nasa.gov/CME_list/UNIVERSAL/2017_09/htpng/20170904.203605.p184g.htp.html" TargetMode="External"/><Relationship Id="rId72" Type="http://schemas.openxmlformats.org/officeDocument/2006/relationships/hyperlink" Target="http://cdaw.gsfc.nasa.gov/CME_list/UNIVERSAL/2011_08/htpng/20110803.140007.p307g.htp.html" TargetMode="External"/><Relationship Id="rId375" Type="http://schemas.openxmlformats.org/officeDocument/2006/relationships/hyperlink" Target="http://cdaw.gsfc.nasa.gov/CME_list/UNIVERSAL/2013_04/htpng/20130411.072406.p085g.htp.html" TargetMode="External"/><Relationship Id="rId582" Type="http://schemas.openxmlformats.org/officeDocument/2006/relationships/hyperlink" Target="http://cdaw.gsfc.nasa.gov/CME_list/UNIVERSAL/2014_04/htpng/20140408.231212.p115g.htp.html" TargetMode="External"/><Relationship Id="rId638" Type="http://schemas.openxmlformats.org/officeDocument/2006/relationships/hyperlink" Target="http://cdaw.gsfc.nasa.gov/CME_list/UNIVERSAL/2014_08/yht/20140824.123605.w360h.v0551.p100g.yht" TargetMode="External"/><Relationship Id="rId3" Type="http://schemas.openxmlformats.org/officeDocument/2006/relationships/hyperlink" Target="http://cdaw.gsfc.nasa.gov/CME_list/UNIVERSAL/2009_12/htpng/20091216.043003.p047g.htp.html" TargetMode="External"/><Relationship Id="rId235" Type="http://schemas.openxmlformats.org/officeDocument/2006/relationships/hyperlink" Target="https://cdaw.gsfc.nasa.gov/movie/make_javamovie.php?stime=20120614_1251&amp;etime=20120614_1701&amp;img1=lasc2rdf&amp;title=20120614.141207.p144g;V=987km/s" TargetMode="External"/><Relationship Id="rId277" Type="http://schemas.openxmlformats.org/officeDocument/2006/relationships/hyperlink" Target="https://cdaw.gsfc.nasa.gov/movie/make_javamovie.php?stime=20120813_1132&amp;etime=20120813_1712&amp;img1=lasc2rdf&amp;title=20120813.132549.p359g;V=435km/s" TargetMode="External"/><Relationship Id="rId400" Type="http://schemas.openxmlformats.org/officeDocument/2006/relationships/hyperlink" Target="https://cdaw.gsfc.nasa.gov/movie/make_javamovie.php?stime=20130709_1349&amp;etime=20130709_1924&amp;img1=lasc2rdf&amp;title=20130709.151209.p174g;V=449km/s" TargetMode="External"/><Relationship Id="rId442" Type="http://schemas.openxmlformats.org/officeDocument/2006/relationships/hyperlink" Target="https://cdaw.gsfc.nasa.gov/movie/make_javamovie.php?stime=20131025_0644&amp;etime=20131025_1143&amp;img1=lasc2rdf&amp;title=20131025.081205.p109g;V=587km/s" TargetMode="External"/><Relationship Id="rId484" Type="http://schemas.openxmlformats.org/officeDocument/2006/relationships/hyperlink" Target="https://cdaw.gsfc.nasa.gov/movie/make_javamovie.php?stime=20131121_0006&amp;etime=20131121_0542&amp;img1=lasc2rdf&amp;title=20131121.013607.p346s;V=395km/s" TargetMode="External"/><Relationship Id="rId705" Type="http://schemas.openxmlformats.org/officeDocument/2006/relationships/hyperlink" Target="http://cdaw.gsfc.nasa.gov/CME_list/UNIVERSAL/2015_03/htpng/20150315.014805.p240g.htp.html" TargetMode="External"/><Relationship Id="rId137" Type="http://schemas.openxmlformats.org/officeDocument/2006/relationships/hyperlink" Target="http://cdaw.gsfc.nasa.gov/CME_list/UNIVERSAL/2012_01/yht/20120112.082405.w360h.v0814.p052g.yht" TargetMode="External"/><Relationship Id="rId302" Type="http://schemas.openxmlformats.org/officeDocument/2006/relationships/hyperlink" Target="http://cdaw.gsfc.nasa.gov/CME_list/UNIVERSAL/2012_09/yht/20120902.040006.w360h.v0538.p090g.yht" TargetMode="External"/><Relationship Id="rId344" Type="http://schemas.openxmlformats.org/officeDocument/2006/relationships/hyperlink" Target="http://cdaw.gsfc.nasa.gov/CME_list/UNIVERSAL/2012_11/yht/20121116.072414.w360h.v0775.p097g.yht" TargetMode="External"/><Relationship Id="rId691" Type="http://schemas.openxmlformats.org/officeDocument/2006/relationships/hyperlink" Target="https://cdaw.gsfc.nasa.gov/movie/make_javamovie.php?stime=20150221_0828&amp;etime=20150221_1230&amp;img1=lasc2rdf&amp;title=20150221.092407.p215g;V=1120km/s" TargetMode="External"/><Relationship Id="rId747" Type="http://schemas.openxmlformats.org/officeDocument/2006/relationships/hyperlink" Target="http://cdaw.gsfc.nasa.gov/CME_list/UNIVERSAL/2015_12/htpng/20151216.093604.p334g.htp.html" TargetMode="External"/><Relationship Id="rId789" Type="http://schemas.openxmlformats.org/officeDocument/2006/relationships/hyperlink" Target="https://cdaw.gsfc.nasa.gov/movie/make_javamovie.php?stime=20170418_1839&amp;etime=20170418_2254&amp;img1=lasc2rdf&amp;title=20170418.194805.p067g;V=926km/s" TargetMode="External"/><Relationship Id="rId41" Type="http://schemas.openxmlformats.org/officeDocument/2006/relationships/hyperlink" Target="http://cdaw.gsfc.nasa.gov/CME_list/UNIVERSAL/2011_03/yht/20110326.062405.w360h.v0699.p091g.yht" TargetMode="External"/><Relationship Id="rId83" Type="http://schemas.openxmlformats.org/officeDocument/2006/relationships/hyperlink" Target="http://cdaw.gsfc.nasa.gov/CME_list/UNIVERSAL/2011_09/yht/20110924.124807.w360h.v1915.p078g.yht" TargetMode="External"/><Relationship Id="rId179" Type="http://schemas.openxmlformats.org/officeDocument/2006/relationships/hyperlink" Target="http://cdaw.gsfc.nasa.gov/CME_list/UNIVERSAL/2012_03/yht/20120307.002406.w360h.v2684.p057g.yht" TargetMode="External"/><Relationship Id="rId386" Type="http://schemas.openxmlformats.org/officeDocument/2006/relationships/hyperlink" Target="http://cdaw.gsfc.nasa.gov/CME_list/UNIVERSAL/2013_05/yht/20130522.132550.w360h.v1466.p287g.yht" TargetMode="External"/><Relationship Id="rId551" Type="http://schemas.openxmlformats.org/officeDocument/2006/relationships/hyperlink" Target="http://cdaw.gsfc.nasa.gov/CME_list/UNIVERSAL/2014_02/yht/20140225.012550.w360h.v2147.p073g.yht" TargetMode="External"/><Relationship Id="rId593" Type="http://schemas.openxmlformats.org/officeDocument/2006/relationships/hyperlink" Target="http://cdaw.gsfc.nasa.gov/CME_list/UNIVERSAL/2014_05/yht/20140508.032405.w360h.v0847.p265g.yht" TargetMode="External"/><Relationship Id="rId607" Type="http://schemas.openxmlformats.org/officeDocument/2006/relationships/hyperlink" Target="https://cdaw.gsfc.nasa.gov/movie/make_javamovie.php?stime=20140606_1238&amp;etime=20140606_1636&amp;img1=lasc2rdf&amp;title=20140606.134805.p166g;V=1200km/s" TargetMode="External"/><Relationship Id="rId649" Type="http://schemas.openxmlformats.org/officeDocument/2006/relationships/hyperlink" Target="https://cdaw.gsfc.nasa.gov/movie/make_javamovie.php?stime=20140901_2106&amp;etime=20140902_0055&amp;img1=lasc2rdf&amp;title=20140901.222405.p146g;V=1404km/s" TargetMode="External"/><Relationship Id="rId190" Type="http://schemas.openxmlformats.org/officeDocument/2006/relationships/hyperlink" Target="https://cdaw.gsfc.nasa.gov/movie/make_javamovie.php?stime=20120313_1626&amp;etime=20120313_2003&amp;img1=lasc2rdf&amp;title=20120313.173605.p286g;V=1884km/s" TargetMode="External"/><Relationship Id="rId204" Type="http://schemas.openxmlformats.org/officeDocument/2006/relationships/hyperlink" Target="http://cdaw.gsfc.nasa.gov/CME_list/UNIVERSAL/2012_03/htpng/20120326.231205.p092g.htp.html" TargetMode="External"/><Relationship Id="rId246" Type="http://schemas.openxmlformats.org/officeDocument/2006/relationships/hyperlink" Target="http://cdaw.gsfc.nasa.gov/CME_list/UNIVERSAL/2012_07/htpng/20120702.083604.p085g.htp.html" TargetMode="External"/><Relationship Id="rId288" Type="http://schemas.openxmlformats.org/officeDocument/2006/relationships/hyperlink" Target="http://cdaw.gsfc.nasa.gov/CME_list/UNIVERSAL/2012_08/htpng/20120821.141206.p090g.htp.html" TargetMode="External"/><Relationship Id="rId411" Type="http://schemas.openxmlformats.org/officeDocument/2006/relationships/hyperlink" Target="http://cdaw.gsfc.nasa.gov/CME_list/UNIVERSAL/2013_08/htpng/20130817.191206.p274g.htp.html" TargetMode="External"/><Relationship Id="rId453" Type="http://schemas.openxmlformats.org/officeDocument/2006/relationships/hyperlink" Target="http://cdaw.gsfc.nasa.gov/CME_list/UNIVERSAL/2013_10/htpng/20131028.022405.p296g.htp.html" TargetMode="External"/><Relationship Id="rId509" Type="http://schemas.openxmlformats.org/officeDocument/2006/relationships/hyperlink" Target="http://cdaw.gsfc.nasa.gov/CME_list/UNIVERSAL/2014_01/yht/20140120.220005.w360h.v0721.p097g.yht" TargetMode="External"/><Relationship Id="rId660" Type="http://schemas.openxmlformats.org/officeDocument/2006/relationships/hyperlink" Target="http://cdaw.gsfc.nasa.gov/CME_list/UNIVERSAL/2014_09/htpng/20140922.084806.p023g.htp.html" TargetMode="External"/><Relationship Id="rId106" Type="http://schemas.openxmlformats.org/officeDocument/2006/relationships/hyperlink" Target="https://cdaw.gsfc.nasa.gov/movie/make_javamovie.php?stime=20111103_2339&amp;etime=20111104_0411&amp;img1=lasc2rdf&amp;title=20111104.012529.p084g;V=756km/s" TargetMode="External"/><Relationship Id="rId313" Type="http://schemas.openxmlformats.org/officeDocument/2006/relationships/hyperlink" Target="https://cdaw.gsfc.nasa.gov/movie/make_javamovie.php?stime=20120920_1340&amp;etime=20120920_1738&amp;img1=lasc2rdf&amp;title=20120920.151210.p131g;V=1202km/s" TargetMode="External"/><Relationship Id="rId495" Type="http://schemas.openxmlformats.org/officeDocument/2006/relationships/hyperlink" Target="http://cdaw.gsfc.nasa.gov/CME_list/UNIVERSAL/2013_12/htpng/20131226.032405.p036s.htp.html" TargetMode="External"/><Relationship Id="rId716" Type="http://schemas.openxmlformats.org/officeDocument/2006/relationships/hyperlink" Target="http://cdaw.gsfc.nasa.gov/CME_list/UNIVERSAL/2015_05/yht/20150513.184805.w360h.v0438.p353g.yht" TargetMode="External"/><Relationship Id="rId758" Type="http://schemas.openxmlformats.org/officeDocument/2006/relationships/hyperlink" Target="http://cdaw.gsfc.nasa.gov/CME_list/UNIVERSAL/2016_02/yht/20160220.142404.w360h.v0491.p273g.yht" TargetMode="External"/><Relationship Id="rId10" Type="http://schemas.openxmlformats.org/officeDocument/2006/relationships/hyperlink" Target="https://cdaw.gsfc.nasa.gov/movie/make_javamovie.php?stime=20100403_0855&amp;etime=20100403_1339&amp;img1=lasc2rdf&amp;title=20100403.103358.p171g;V=668km/s" TargetMode="External"/><Relationship Id="rId52" Type="http://schemas.openxmlformats.org/officeDocument/2006/relationships/hyperlink" Target="https://cdaw.gsfc.nasa.gov/movie/make_javamovie.php?stime=20110604_0534&amp;etime=20110604_0924&amp;img1=lasc2rdf&amp;title=20110604.064806.p284g;V=1407km/s" TargetMode="External"/><Relationship Id="rId94" Type="http://schemas.openxmlformats.org/officeDocument/2006/relationships/hyperlink" Target="https://cdaw.gsfc.nasa.gov/movie/make_javamovie.php?stime=20111022_0026&amp;etime=20111022_0524&amp;img1=lasc2rdf&amp;title=20111022.012553.p354g;V=593km/s" TargetMode="External"/><Relationship Id="rId148" Type="http://schemas.openxmlformats.org/officeDocument/2006/relationships/hyperlink" Target="https://cdaw.gsfc.nasa.gov/movie/make_javamovie.php?stime=20120126_0351&amp;etime=20120126_0749&amp;img1=lasc2rdf&amp;title=20120126.043605.p327g;V=1194km/s" TargetMode="External"/><Relationship Id="rId355" Type="http://schemas.openxmlformats.org/officeDocument/2006/relationships/hyperlink" Target="https://cdaw.gsfc.nasa.gov/movie/make_javamovie.php?stime=20121127_0136&amp;etime=20121127_0559&amp;img1=lasc2rdf&amp;title=20121127.023605.p042g;V=844km/s" TargetMode="External"/><Relationship Id="rId397" Type="http://schemas.openxmlformats.org/officeDocument/2006/relationships/hyperlink" Target="https://cdaw.gsfc.nasa.gov/movie/make_javamovie.php?stime=20130628_0036&amp;etime=20130628_0443&amp;img1=lasc2rdf&amp;title=20130628.020005.p214g;V=1037km/s" TargetMode="External"/><Relationship Id="rId520" Type="http://schemas.openxmlformats.org/officeDocument/2006/relationships/hyperlink" Target="https://cdaw.gsfc.nasa.gov/movie/make_javamovie.php?stime=20140209_1450&amp;etime=20140209_1907&amp;img1=lasc2rdf&amp;title=20140209.160006.p104g;V=908km/s" TargetMode="External"/><Relationship Id="rId562" Type="http://schemas.openxmlformats.org/officeDocument/2006/relationships/hyperlink" Target="https://cdaw.gsfc.nasa.gov/movie/make_javamovie.php?stime=20140312_1320&amp;etime=20140312_1732&amp;img1=lasc2rdf&amp;title=20140312.144805.p009g;V=972km/s" TargetMode="External"/><Relationship Id="rId618" Type="http://schemas.openxmlformats.org/officeDocument/2006/relationships/hyperlink" Target="http://cdaw.gsfc.nasa.gov/CME_list/UNIVERSAL/2014_06/htpng/20140617.091209.p229g.htp.html" TargetMode="External"/><Relationship Id="rId215" Type="http://schemas.openxmlformats.org/officeDocument/2006/relationships/hyperlink" Target="http://cdaw.gsfc.nasa.gov/CME_list/UNIVERSAL/2012_04/yht/20120407.211559.w360h.v0708.p172g.yht" TargetMode="External"/><Relationship Id="rId257" Type="http://schemas.openxmlformats.org/officeDocument/2006/relationships/hyperlink" Target="http://cdaw.gsfc.nasa.gov/CME_list/UNIVERSAL/2012_07/yht/20120711.012527.w360h.v0379.p182g.yht" TargetMode="External"/><Relationship Id="rId422" Type="http://schemas.openxmlformats.org/officeDocument/2006/relationships/hyperlink" Target="http://cdaw.gsfc.nasa.gov/CME_list/UNIVERSAL/2013_09/yht/20130904.132551.w360h.v0534.p057g.yht" TargetMode="External"/><Relationship Id="rId464" Type="http://schemas.openxmlformats.org/officeDocument/2006/relationships/hyperlink" Target="http://cdaw.gsfc.nasa.gov/CME_list/UNIVERSAL/2013_11/yht/20131104.051205.w360h.v1040.p067g.yht" TargetMode="External"/><Relationship Id="rId299" Type="http://schemas.openxmlformats.org/officeDocument/2006/relationships/hyperlink" Target="http://cdaw.gsfc.nasa.gov/CME_list/UNIVERSAL/2012_08/yht/20120831.200005.w360h.v1442.p090g.yht" TargetMode="External"/><Relationship Id="rId727" Type="http://schemas.openxmlformats.org/officeDocument/2006/relationships/hyperlink" Target="https://cdaw.gsfc.nasa.gov/movie/make_javamovie.php?stime=20150625_0724&amp;etime=20150625_1107&amp;img1=lasc2rdf&amp;title=20150625.083605.p330g;V=1627km/s" TargetMode="External"/><Relationship Id="rId63" Type="http://schemas.openxmlformats.org/officeDocument/2006/relationships/hyperlink" Target="http://cdaw.gsfc.nasa.gov/CME_list/UNIVERSAL/2011_06/htpng/20110613.042406.p108g.htp.html" TargetMode="External"/><Relationship Id="rId159" Type="http://schemas.openxmlformats.org/officeDocument/2006/relationships/hyperlink" Target="http://cdaw.gsfc.nasa.gov/CME_list/UNIVERSAL/2012_02/htpng/20120209.211736.p039g.htp.html" TargetMode="External"/><Relationship Id="rId366" Type="http://schemas.openxmlformats.org/officeDocument/2006/relationships/hyperlink" Target="http://cdaw.gsfc.nasa.gov/CME_list/UNIVERSAL/2013_01/htpng/20130107.041206.p033g.htp.html" TargetMode="External"/><Relationship Id="rId573" Type="http://schemas.openxmlformats.org/officeDocument/2006/relationships/hyperlink" Target="http://cdaw.gsfc.nasa.gov/CME_list/UNIVERSAL/2014_03/htpng/20140328.172405.p249g.htp.html" TargetMode="External"/><Relationship Id="rId780" Type="http://schemas.openxmlformats.org/officeDocument/2006/relationships/hyperlink" Target="https://cdaw.gsfc.nasa.gov/movie/make_javamovie.php?stime=20170904_1929&amp;etime=20170904_2318&amp;img1=lasc2rdf&amp;title=20170904.203605.p184g;V=1418km/s" TargetMode="External"/><Relationship Id="rId226" Type="http://schemas.openxmlformats.org/officeDocument/2006/relationships/hyperlink" Target="https://cdaw.gsfc.nasa.gov/movie/make_javamovie.php?stime=20120511_2239&amp;etime=20120512_0306&amp;img1=lasc2rdf&amp;title=20120512.000005.p107g;V=805km/s" TargetMode="External"/><Relationship Id="rId433" Type="http://schemas.openxmlformats.org/officeDocument/2006/relationships/hyperlink" Target="https://cdaw.gsfc.nasa.gov/movie/make_javamovie.php?stime=20131011_0615&amp;etime=20131011_1013&amp;img1=lasc2rdf&amp;title=20131011.072410.p092g;V=1200km/s" TargetMode="External"/><Relationship Id="rId640" Type="http://schemas.openxmlformats.org/officeDocument/2006/relationships/hyperlink" Target="https://cdaw.gsfc.nasa.gov/movie/make_javamovie.php?stime=20140825_1401&amp;etime=20140825_1907&amp;img1=lasc2rdf&amp;title=20140825.153605.p270g;V=555km/s" TargetMode="External"/><Relationship Id="rId738" Type="http://schemas.openxmlformats.org/officeDocument/2006/relationships/hyperlink" Target="http://cdaw.gsfc.nasa.gov/CME_list/UNIVERSAL/2015_09/htpng/20150920.181204.p219g.htp.html" TargetMode="External"/><Relationship Id="rId74" Type="http://schemas.openxmlformats.org/officeDocument/2006/relationships/hyperlink" Target="http://cdaw.gsfc.nasa.gov/CME_list/UNIVERSAL/2011_08/yht/20110804.041205.w360h.v1315.p298g.yht" TargetMode="External"/><Relationship Id="rId377" Type="http://schemas.openxmlformats.org/officeDocument/2006/relationships/hyperlink" Target="http://cdaw.gsfc.nasa.gov/CME_list/UNIVERSAL/2013_05/yht/20130513.160755.w360h.v1850.p063g.yht" TargetMode="External"/><Relationship Id="rId500" Type="http://schemas.openxmlformats.org/officeDocument/2006/relationships/hyperlink" Target="http://cdaw.gsfc.nasa.gov/CME_list/UNIVERSAL/2014_01/yht/20140106.080005.w360h.v1402.p274g.yht" TargetMode="External"/><Relationship Id="rId584" Type="http://schemas.openxmlformats.org/officeDocument/2006/relationships/hyperlink" Target="http://cdaw.gsfc.nasa.gov/CME_list/UNIVERSAL/2014_04/yht/20140418.132551.w360h.v1203.p238g.yht" TargetMode="External"/><Relationship Id="rId5" Type="http://schemas.openxmlformats.org/officeDocument/2006/relationships/hyperlink" Target="http://cdaw.gsfc.nasa.gov/CME_list/UNIVERSAL/2010_02/yht/20100207.035403.w360h.v0421.p113g.yht" TargetMode="External"/><Relationship Id="rId237" Type="http://schemas.openxmlformats.org/officeDocument/2006/relationships/hyperlink" Target="http://cdaw.gsfc.nasa.gov/CME_list/UNIVERSAL/2012_06/htpng/20120614.141207.p144g.htp.html" TargetMode="External"/><Relationship Id="rId791" Type="http://schemas.openxmlformats.org/officeDocument/2006/relationships/hyperlink" Target="http://cdaw.gsfc.nasa.gov/CME_list/UNIVERSAL/2012_11/yht/20121121.042407.w360h.v0920.p317g.yht" TargetMode="External"/><Relationship Id="rId444" Type="http://schemas.openxmlformats.org/officeDocument/2006/relationships/hyperlink" Target="http://cdaw.gsfc.nasa.gov/CME_list/UNIVERSAL/2013_10/htpng/20131025.081205.p109g.htp.html" TargetMode="External"/><Relationship Id="rId651" Type="http://schemas.openxmlformats.org/officeDocument/2006/relationships/hyperlink" Target="http://cdaw.gsfc.nasa.gov/CME_list/UNIVERSAL/2014_09/htpng/20140901.222405.p146g.htp.html" TargetMode="External"/><Relationship Id="rId749" Type="http://schemas.openxmlformats.org/officeDocument/2006/relationships/hyperlink" Target="http://cdaw.gsfc.nasa.gov/CME_list/UNIVERSAL/2016_01/yht/20160101.232404.w360h.v1730.p227g.yht" TargetMode="External"/><Relationship Id="rId290" Type="http://schemas.openxmlformats.org/officeDocument/2006/relationships/hyperlink" Target="http://cdaw.gsfc.nasa.gov/CME_list/UNIVERSAL/2012_08/yht/20120821.202405.w360h.v1024.p086g.yht" TargetMode="External"/><Relationship Id="rId304" Type="http://schemas.openxmlformats.org/officeDocument/2006/relationships/hyperlink" Target="https://cdaw.gsfc.nasa.gov/movie/make_javamovie.php?stime=20120908_0829&amp;etime=20120908_1304&amp;img1=lasc2rdf&amp;title=20120908.100006.p242g;V=734km/s" TargetMode="External"/><Relationship Id="rId388" Type="http://schemas.openxmlformats.org/officeDocument/2006/relationships/hyperlink" Target="https://cdaw.gsfc.nasa.gov/movie/make_javamovie.php?stime=20130613_0248&amp;etime=20130613_0719&amp;img1=lasc2rdf&amp;title=20130613.042407.p177g;V=763km/s" TargetMode="External"/><Relationship Id="rId511" Type="http://schemas.openxmlformats.org/officeDocument/2006/relationships/hyperlink" Target="https://cdaw.gsfc.nasa.gov/movie/make_javamovie.php?stime=20140128_2321&amp;etime=20140129_0410&amp;img1=lasc2rdf&amp;title=20140129.003605.p177g;V=640km/s" TargetMode="External"/><Relationship Id="rId609" Type="http://schemas.openxmlformats.org/officeDocument/2006/relationships/hyperlink" Target="http://cdaw.gsfc.nasa.gov/CME_list/UNIVERSAL/2014_06/htpng/20140606.134805.p166g.htp.html" TargetMode="External"/><Relationship Id="rId85" Type="http://schemas.openxmlformats.org/officeDocument/2006/relationships/hyperlink" Target="https://cdaw.gsfc.nasa.gov/movie/make_javamovie.php?stime=20110924_1819&amp;etime=20110924_2230&amp;img1=lasc2rdf&amp;title=20110924.193606.p043g;V=972km/s" TargetMode="External"/><Relationship Id="rId150" Type="http://schemas.openxmlformats.org/officeDocument/2006/relationships/hyperlink" Target="http://cdaw.gsfc.nasa.gov/CME_list/UNIVERSAL/2012_01/htpng/20120126.043605.p327g.htp.html" TargetMode="External"/><Relationship Id="rId595" Type="http://schemas.openxmlformats.org/officeDocument/2006/relationships/hyperlink" Target="https://cdaw.gsfc.nasa.gov/movie/make_javamovie.php?stime=20140509_0104&amp;etime=20140509_0507&amp;img1=lasc2rdf&amp;title=20140509.024805.p262g;V=1099km/s" TargetMode="External"/><Relationship Id="rId248" Type="http://schemas.openxmlformats.org/officeDocument/2006/relationships/hyperlink" Target="http://cdaw.gsfc.nasa.gov/CME_list/UNIVERSAL/2012_07/yht/20120704.172404.w360h.v0662.p124g.yht" TargetMode="External"/><Relationship Id="rId455" Type="http://schemas.openxmlformats.org/officeDocument/2006/relationships/hyperlink" Target="http://cdaw.gsfc.nasa.gov/CME_list/UNIVERSAL/2013_10/yht/20131028.153605.w360h.v0812.p086g.yht" TargetMode="External"/><Relationship Id="rId662" Type="http://schemas.openxmlformats.org/officeDocument/2006/relationships/hyperlink" Target="http://cdaw.gsfc.nasa.gov/CME_list/UNIVERSAL/2014_09/yht/20140923.072405.w360h.v0773.p085g.yht" TargetMode="External"/><Relationship Id="rId12" Type="http://schemas.openxmlformats.org/officeDocument/2006/relationships/hyperlink" Target="http://cdaw.gsfc.nasa.gov/CME_list/UNIVERSAL/2010_04/htpng/20100403.103358.p171g.htp.html" TargetMode="External"/><Relationship Id="rId108" Type="http://schemas.openxmlformats.org/officeDocument/2006/relationships/hyperlink" Target="http://cdaw.gsfc.nasa.gov/CME_list/UNIVERSAL/2011_11/htpng/20111104.012529.p084g.htp.html" TargetMode="External"/><Relationship Id="rId315" Type="http://schemas.openxmlformats.org/officeDocument/2006/relationships/hyperlink" Target="http://cdaw.gsfc.nasa.gov/CME_list/UNIVERSAL/2012_09/htpng/20120920.151210.p131g.htp.html" TargetMode="External"/><Relationship Id="rId522" Type="http://schemas.openxmlformats.org/officeDocument/2006/relationships/hyperlink" Target="http://cdaw.gsfc.nasa.gov/CME_list/UNIVERSAL/2014_02/htpng/20140209.160006.p104g.htp.html" TargetMode="External"/><Relationship Id="rId96" Type="http://schemas.openxmlformats.org/officeDocument/2006/relationships/hyperlink" Target="http://cdaw.gsfc.nasa.gov/CME_list/UNIVERSAL/2011_10/htpng/20111022.012553.p354g.htp.html" TargetMode="External"/><Relationship Id="rId161" Type="http://schemas.openxmlformats.org/officeDocument/2006/relationships/hyperlink" Target="http://cdaw.gsfc.nasa.gov/CME_list/UNIVERSAL/2012_02/yht/20120210.200005.w360h.v0533.p039g.yht" TargetMode="External"/><Relationship Id="rId399" Type="http://schemas.openxmlformats.org/officeDocument/2006/relationships/hyperlink" Target="http://cdaw.gsfc.nasa.gov/CME_list/UNIVERSAL/2013_06/htpng/20130628.020005.p214g.htp.html" TargetMode="External"/><Relationship Id="rId259" Type="http://schemas.openxmlformats.org/officeDocument/2006/relationships/hyperlink" Target="https://cdaw.gsfc.nasa.gov/movie/make_javamovie.php?stime=20120718_0502&amp;etime=20120718_0921&amp;img1=lasc2rdf&amp;title=20120718.062405.p329g;V=873km/s" TargetMode="External"/><Relationship Id="rId466" Type="http://schemas.openxmlformats.org/officeDocument/2006/relationships/hyperlink" Target="https://cdaw.gsfc.nasa.gov/movie/make_javamovie.php?stime=20131106_2236&amp;etime=20131107_0244&amp;img1=lasc2rdf&amp;title=20131107.000006.p233g;V=1033km/s" TargetMode="External"/><Relationship Id="rId673" Type="http://schemas.openxmlformats.org/officeDocument/2006/relationships/hyperlink" Target="https://cdaw.gsfc.nasa.gov/movie/make_javamovie.php?stime=20141014_1802&amp;etime=20141014_2224&amp;img1=lasc2rdf&amp;title=20141014.184806.p090g;V=848km/s" TargetMode="External"/><Relationship Id="rId23" Type="http://schemas.openxmlformats.org/officeDocument/2006/relationships/hyperlink" Target="http://cdaw.gsfc.nasa.gov/CME_list/UNIVERSAL/2010_08/yht/20100831.211721.w360h.v1304.p206g.yht" TargetMode="External"/><Relationship Id="rId119" Type="http://schemas.openxmlformats.org/officeDocument/2006/relationships/hyperlink" Target="http://cdaw.gsfc.nasa.gov/CME_list/UNIVERSAL/2011_11/yht/20111120.231206.w360h.v0641.p006g.yht" TargetMode="External"/><Relationship Id="rId326" Type="http://schemas.openxmlformats.org/officeDocument/2006/relationships/hyperlink" Target="http://cdaw.gsfc.nasa.gov/CME_list/UNIVERSAL/2012_09/yht/20120928.103605.w360h.v0768.p220g.yht" TargetMode="External"/><Relationship Id="rId533" Type="http://schemas.openxmlformats.org/officeDocument/2006/relationships/hyperlink" Target="http://cdaw.gsfc.nasa.gov/CME_list/UNIVERSAL/2014_02/yht/20140216.100005.w360h.v0634.p227g.yht" TargetMode="External"/><Relationship Id="rId740" Type="http://schemas.openxmlformats.org/officeDocument/2006/relationships/hyperlink" Target="http://cdaw.gsfc.nasa.gov/CME_list/UNIVERSAL/2015_10/yht/20151022.031207.w360h.v0817.p206g.yht" TargetMode="External"/><Relationship Id="rId172" Type="http://schemas.openxmlformats.org/officeDocument/2006/relationships/hyperlink" Target="https://cdaw.gsfc.nasa.gov/movie/make_javamovie.php?stime=20120304_0949&amp;etime=20120304_1342&amp;img1=lasc2rdf&amp;title=20120304.110007.p052g;V=1306km/s" TargetMode="External"/><Relationship Id="rId477" Type="http://schemas.openxmlformats.org/officeDocument/2006/relationships/hyperlink" Target="http://cdaw.gsfc.nasa.gov/CME_list/UNIVERSAL/2013_11/htpng/20131108.032407.p199g.htp.html" TargetMode="External"/><Relationship Id="rId600" Type="http://schemas.openxmlformats.org/officeDocument/2006/relationships/hyperlink" Target="http://cdaw.gsfc.nasa.gov/CME_list/UNIVERSAL/2014_05/htpng/20140510.043605.p255g.htp.html" TargetMode="External"/><Relationship Id="rId684" Type="http://schemas.openxmlformats.org/officeDocument/2006/relationships/hyperlink" Target="http://cdaw.gsfc.nasa.gov/CME_list/UNIVERSAL/2014_12/htpng/20141219.010442.p098g.htp.html" TargetMode="External"/><Relationship Id="rId337" Type="http://schemas.openxmlformats.org/officeDocument/2006/relationships/hyperlink" Target="https://cdaw.gsfc.nasa.gov/movie/make_javamovie.php?stime=20121108_0950&amp;etime=20121108_1401&amp;img1=lasc2rdf&amp;title=20121108.110008.p216g;V=972km/s" TargetMode="External"/><Relationship Id="rId34" Type="http://schemas.openxmlformats.org/officeDocument/2006/relationships/hyperlink" Target="https://cdaw.gsfc.nasa.gov/movie/make_javamovie.php?stime=20110307_1856&amp;etime=20110307_2229&amp;img1=lasc2rdf&amp;title=20110307.200005.p313g;V=2125km/s" TargetMode="External"/><Relationship Id="rId544" Type="http://schemas.openxmlformats.org/officeDocument/2006/relationships/hyperlink" Target="https://cdaw.gsfc.nasa.gov/movie/make_javamovie.php?stime=20140220_0640&amp;etime=20140220_1053&amp;img1=lasc2rdf&amp;title=20140220.080007.p268g;V=948km/s" TargetMode="External"/><Relationship Id="rId751" Type="http://schemas.openxmlformats.org/officeDocument/2006/relationships/hyperlink" Target="https://cdaw.gsfc.nasa.gov/movie/make_javamovie.php?stime=20160106_1303&amp;etime=20160106_1715&amp;img1=lasc2rdf&amp;title=20160106.140004.p252g;V=969km/s" TargetMode="External"/><Relationship Id="rId183" Type="http://schemas.openxmlformats.org/officeDocument/2006/relationships/hyperlink" Target="http://cdaw.gsfc.nasa.gov/CME_list/UNIVERSAL/2012_03/htpng/20120307.013024.p082g.htp.html" TargetMode="External"/><Relationship Id="rId390" Type="http://schemas.openxmlformats.org/officeDocument/2006/relationships/hyperlink" Target="http://cdaw.gsfc.nasa.gov/CME_list/UNIVERSAL/2013_06/htpng/20130613.042407.p177g.htp.html" TargetMode="External"/><Relationship Id="rId404" Type="http://schemas.openxmlformats.org/officeDocument/2006/relationships/hyperlink" Target="http://cdaw.gsfc.nasa.gov/CME_list/UNIVERSAL/2013_07/yht/20130722.062405.w360h.v1004.p285g.yht" TargetMode="External"/><Relationship Id="rId611" Type="http://schemas.openxmlformats.org/officeDocument/2006/relationships/hyperlink" Target="http://cdaw.gsfc.nasa.gov/CME_list/UNIVERSAL/2014_06/yht/20140608.033605.w360h.v0471.p280g.yht" TargetMode="External"/><Relationship Id="rId250" Type="http://schemas.openxmlformats.org/officeDocument/2006/relationships/hyperlink" Target="https://cdaw.gsfc.nasa.gov/movie/make_javamovie.php?stime=20120706_2201&amp;etime=20120707_0139&amp;img1=lasc2rdf&amp;title=20120706.232406.p233g;V=1828km/s" TargetMode="External"/><Relationship Id="rId488" Type="http://schemas.openxmlformats.org/officeDocument/2006/relationships/hyperlink" Target="http://cdaw.gsfc.nasa.gov/CME_list/UNIVERSAL/2013_12/yht/20131207.073605.w360h.v1085.p274g.yht" TargetMode="External"/><Relationship Id="rId695" Type="http://schemas.openxmlformats.org/officeDocument/2006/relationships/hyperlink" Target="http://cdaw.gsfc.nasa.gov/CME_list/UNIVERSAL/2015_03/yht/20150307.221205.w360h.v1261.p125g.yht" TargetMode="External"/><Relationship Id="rId709" Type="http://schemas.openxmlformats.org/officeDocument/2006/relationships/hyperlink" Target="https://cdaw.gsfc.nasa.gov/movie/make_javamovie.php?stime=20150502_2000&amp;etime=20150503_0227&amp;img1=lasc2rdf&amp;title=20150502.202405.p115g;V=335km/s" TargetMode="External"/><Relationship Id="rId45" Type="http://schemas.openxmlformats.org/officeDocument/2006/relationships/hyperlink" Target="http://cdaw.gsfc.nasa.gov/CME_list/UNIVERSAL/2011_04/htpng/20110417.153605.p149g.htp.html" TargetMode="External"/><Relationship Id="rId110" Type="http://schemas.openxmlformats.org/officeDocument/2006/relationships/hyperlink" Target="http://cdaw.gsfc.nasa.gov/CME_list/UNIVERSAL/2011_11/yht/20111109.133605.w360h.v0907.p048g.yht" TargetMode="External"/><Relationship Id="rId348" Type="http://schemas.openxmlformats.org/officeDocument/2006/relationships/hyperlink" Target="http://cdaw.gsfc.nasa.gov/CME_list/UNIVERSAL/2012_11/htpng/20121121.160005.p194g.htp.html" TargetMode="External"/><Relationship Id="rId555" Type="http://schemas.openxmlformats.org/officeDocument/2006/relationships/hyperlink" Target="http://cdaw.gsfc.nasa.gov/CME_list/UNIVERSAL/2014_03/htpng/20140304.184805.p356g.htp.html" TargetMode="External"/><Relationship Id="rId762" Type="http://schemas.openxmlformats.org/officeDocument/2006/relationships/hyperlink" Target="http://cdaw.gsfc.nasa.gov/CME_list/UNIVERSAL/2016_02/htpng/20160221.120004.p298g.htp.html" TargetMode="External"/><Relationship Id="rId194" Type="http://schemas.openxmlformats.org/officeDocument/2006/relationships/hyperlink" Target="http://cdaw.gsfc.nasa.gov/CME_list/UNIVERSAL/2012_03/yht/20120318.002405.w360h.v1210.p300g.yht" TargetMode="External"/><Relationship Id="rId208" Type="http://schemas.openxmlformats.org/officeDocument/2006/relationships/hyperlink" Target="https://cdaw.gsfc.nasa.gov/movie/make_javamovie.php?stime=20120405_2015&amp;etime=20120406_0039&amp;img1=lasc2rdf&amp;title=20120405.212507.p311g;V=828km/s" TargetMode="External"/><Relationship Id="rId415" Type="http://schemas.openxmlformats.org/officeDocument/2006/relationships/hyperlink" Target="https://cdaw.gsfc.nasa.gov/movie/make_javamovie.php?stime=20130820_0713&amp;etime=20130820_1141&amp;img1=lasc2rdf&amp;title=20130820.081205.p210g;V=784km/s" TargetMode="External"/><Relationship Id="rId622" Type="http://schemas.openxmlformats.org/officeDocument/2006/relationships/hyperlink" Target="https://cdaw.gsfc.nasa.gov/movie/make_javamovie.php?stime=20140801_1708&amp;etime=20140801_2137&amp;img1=lasc2rdf&amp;title=20140801.183605.p131g;V=789km/s" TargetMode="External"/><Relationship Id="rId261" Type="http://schemas.openxmlformats.org/officeDocument/2006/relationships/hyperlink" Target="http://cdaw.gsfc.nasa.gov/CME_list/UNIVERSAL/2012_07/htpng/20120718.062405.p329g.htp.html" TargetMode="External"/><Relationship Id="rId499" Type="http://schemas.openxmlformats.org/officeDocument/2006/relationships/hyperlink" Target="https://cdaw.gsfc.nasa.gov/movie/make_javamovie.php?stime=20140106_0641&amp;etime=20140106_1031&amp;img1=lasc2rdf&amp;title=20140106.080005.p274g;V=1402km/s" TargetMode="External"/><Relationship Id="rId56" Type="http://schemas.openxmlformats.org/officeDocument/2006/relationships/hyperlink" Target="http://cdaw.gsfc.nasa.gov/CME_list/UNIVERSAL/2011_06/yht/20110604.220502.w360h.v2425.p300g.yht" TargetMode="External"/><Relationship Id="rId359" Type="http://schemas.openxmlformats.org/officeDocument/2006/relationships/hyperlink" Target="http://cdaw.gsfc.nasa.gov/CME_list/UNIVERSAL/2012_12/yht/20121202.163605.w360h.v0678.p007g.yht" TargetMode="External"/><Relationship Id="rId566" Type="http://schemas.openxmlformats.org/officeDocument/2006/relationships/hyperlink" Target="http://cdaw.gsfc.nasa.gov/CME_list/UNIVERSAL/2014_03/yht/20140320.043606.w360h.v0740.p140g.yht" TargetMode="External"/><Relationship Id="rId773" Type="http://schemas.openxmlformats.org/officeDocument/2006/relationships/hyperlink" Target="http://cdaw.gsfc.nasa.gov/CME_list/UNIVERSAL/2017_09/yht/20170917.120006.w360h.v1385.p072g.yht" TargetMode="External"/><Relationship Id="rId121" Type="http://schemas.openxmlformats.org/officeDocument/2006/relationships/hyperlink" Target="https://cdaw.gsfc.nasa.gov/movie/make_javamovie.php?stime=20111126_0604&amp;etime=20111126_1019&amp;img1=lasc2rdf&amp;title=20111126.071206.p327g;V=933km/s" TargetMode="External"/><Relationship Id="rId219" Type="http://schemas.openxmlformats.org/officeDocument/2006/relationships/hyperlink" Target="http://cdaw.gsfc.nasa.gov/CME_list/UNIVERSAL/2012_04/htpng/20120409.123607.p310g.htp.html" TargetMode="External"/><Relationship Id="rId426" Type="http://schemas.openxmlformats.org/officeDocument/2006/relationships/hyperlink" Target="http://cdaw.gsfc.nasa.gov/CME_list/UNIVERSAL/2013_09/htpng/20130924.203605.p043g.htp.html" TargetMode="External"/><Relationship Id="rId633" Type="http://schemas.openxmlformats.org/officeDocument/2006/relationships/hyperlink" Target="http://cdaw.gsfc.nasa.gov/CME_list/UNIVERSAL/2014_08/htpng/20140815.174807.p323g.htp.html" TargetMode="External"/><Relationship Id="rId67" Type="http://schemas.openxmlformats.org/officeDocument/2006/relationships/hyperlink" Target="https://cdaw.gsfc.nasa.gov/movie/make_javamovie.php?stime=20110726_0812&amp;etime=20110726_1405&amp;img1=lasc2rdf&amp;title=20110726.101206.p007g;V=382km/s" TargetMode="External"/><Relationship Id="rId272" Type="http://schemas.openxmlformats.org/officeDocument/2006/relationships/hyperlink" Target="http://cdaw.gsfc.nasa.gov/CME_list/UNIVERSAL/2012_07/yht/20120731.112406.w360h.v0567.p051g.yht" TargetMode="External"/><Relationship Id="rId577" Type="http://schemas.openxmlformats.org/officeDocument/2006/relationships/hyperlink" Target="https://cdaw.gsfc.nasa.gov/movie/make_javamovie.php?stime=20140402_1230&amp;etime=20140402_1617&amp;img1=lasc2rdf&amp;title=20140402.133620.p060g;V=1471km/s" TargetMode="External"/><Relationship Id="rId700" Type="http://schemas.openxmlformats.org/officeDocument/2006/relationships/hyperlink" Target="https://cdaw.gsfc.nasa.gov/movie/make_javamovie.php?stime=20150310_0212&amp;etime=20150310_0619&amp;img1=lasc2rdf&amp;title=20150310.033605.p071g;V=1040km/s" TargetMode="External"/><Relationship Id="rId132" Type="http://schemas.openxmlformats.org/officeDocument/2006/relationships/hyperlink" Target="http://cdaw.gsfc.nasa.gov/CME_list/UNIVERSAL/2011_12/htpng/20111221.031210.p134g.htp.html" TargetMode="External"/><Relationship Id="rId784" Type="http://schemas.openxmlformats.org/officeDocument/2006/relationships/hyperlink" Target="http://cdaw.gsfc.nasa.gov/CME_list/UNIVERSAL/2017_07/htpng/20170714.012541.p230g.htp.html" TargetMode="External"/><Relationship Id="rId437" Type="http://schemas.openxmlformats.org/officeDocument/2006/relationships/hyperlink" Target="http://cdaw.gsfc.nasa.gov/CME_list/UNIVERSAL/2013_10/yht/20131022.214806.w360h.v0459.p190g.yht" TargetMode="External"/><Relationship Id="rId644" Type="http://schemas.openxmlformats.org/officeDocument/2006/relationships/hyperlink" Target="http://cdaw.gsfc.nasa.gov/CME_list/UNIVERSAL/2014_08/yht/20140828.172405.w360h.v0766.p077g.yht" TargetMode="External"/><Relationship Id="rId283" Type="http://schemas.openxmlformats.org/officeDocument/2006/relationships/hyperlink" Target="https://cdaw.gsfc.nasa.gov/movie/make_javamovie.php?stime=20120820_1955&amp;etime=20120821_0108&amp;img1=lasc2rdf&amp;title=20120820.212811.p085g;V=521km/s" TargetMode="External"/><Relationship Id="rId490" Type="http://schemas.openxmlformats.org/officeDocument/2006/relationships/hyperlink" Target="https://cdaw.gsfc.nasa.gov/movie/make_javamovie.php?stime=20131213_2014&amp;etime=20131214_0128&amp;img1=lasc2rdf&amp;title=20131213.212405.p169g;V=518km/s" TargetMode="External"/><Relationship Id="rId504" Type="http://schemas.openxmlformats.org/officeDocument/2006/relationships/hyperlink" Target="http://cdaw.gsfc.nasa.gov/CME_list/UNIVERSAL/2014_01/htpng/20140107.182405.p231g.htp.html" TargetMode="External"/><Relationship Id="rId711" Type="http://schemas.openxmlformats.org/officeDocument/2006/relationships/hyperlink" Target="http://cdaw.gsfc.nasa.gov/CME_list/UNIVERSAL/2015_05/htpng/20150502.202405.p115g.htp.html" TargetMode="External"/><Relationship Id="rId78" Type="http://schemas.openxmlformats.org/officeDocument/2006/relationships/hyperlink" Target="http://cdaw.gsfc.nasa.gov/CME_list/UNIVERSAL/2011_08/htpng/20110809.081206.p279g.htp.html" TargetMode="External"/><Relationship Id="rId143" Type="http://schemas.openxmlformats.org/officeDocument/2006/relationships/hyperlink" Target="http://cdaw.gsfc.nasa.gov/CME_list/UNIVERSAL/2012_01/yht/20120119.143605.w360h.v1120.p020g.yht" TargetMode="External"/><Relationship Id="rId350" Type="http://schemas.openxmlformats.org/officeDocument/2006/relationships/hyperlink" Target="http://cdaw.gsfc.nasa.gov/CME_list/UNIVERSAL/2012_11/yht/20121123.134806.w360h.v0519.p136g.yht" TargetMode="External"/><Relationship Id="rId588" Type="http://schemas.openxmlformats.org/officeDocument/2006/relationships/hyperlink" Target="http://cdaw.gsfc.nasa.gov/CME_list/UNIVERSAL/2014_04/htpng/20140429.232405.p180g.htp.html" TargetMode="External"/><Relationship Id="rId795" Type="http://schemas.openxmlformats.org/officeDocument/2006/relationships/hyperlink" Target="https://cdaw.gsfc.nasa.gov/movie/make_javamovie.php?stime=20150228_0255&amp;etime=20150228_1003&amp;img1=lasc2rdf&amp;title=20150228.042405.p171g;V=280km/s" TargetMode="External"/><Relationship Id="rId9" Type="http://schemas.openxmlformats.org/officeDocument/2006/relationships/hyperlink" Target="http://cdaw.gsfc.nasa.gov/CME_list/UNIVERSAL/2010_02/htpng/20100212.134204.p044g.htp.html" TargetMode="External"/><Relationship Id="rId210" Type="http://schemas.openxmlformats.org/officeDocument/2006/relationships/hyperlink" Target="http://cdaw.gsfc.nasa.gov/CME_list/UNIVERSAL/2012_04/htpng/20120405.212507.p311g.htp.html" TargetMode="External"/><Relationship Id="rId448" Type="http://schemas.openxmlformats.org/officeDocument/2006/relationships/hyperlink" Target="https://cdaw.gsfc.nasa.gov/movie/make_javamovie.php?stime=20131026_0951&amp;etime=20131026_1418&amp;img1=lasc2rdf&amp;title=20131026.112405.p075g;V=796km/s" TargetMode="External"/><Relationship Id="rId655" Type="http://schemas.openxmlformats.org/officeDocument/2006/relationships/hyperlink" Target="https://cdaw.gsfc.nasa.gov/movie/make_javamovie.php?stime=20140910_1636&amp;etime=20140910_2031&amp;img1=lasc2rdf&amp;title=20140910.180005.p175g;V=1267km/s" TargetMode="External"/><Relationship Id="rId294" Type="http://schemas.openxmlformats.org/officeDocument/2006/relationships/hyperlink" Target="http://cdaw.gsfc.nasa.gov/CME_list/UNIVERSAL/2012_08/htpng/20120825.163605.p064g.htp.html" TargetMode="External"/><Relationship Id="rId308" Type="http://schemas.openxmlformats.org/officeDocument/2006/relationships/hyperlink" Target="http://cdaw.gsfc.nasa.gov/CME_list/UNIVERSAL/2012_09/yht/20120919.113606.w360h.v0616.p151g.yht" TargetMode="External"/><Relationship Id="rId515" Type="http://schemas.openxmlformats.org/officeDocument/2006/relationships/hyperlink" Target="http://cdaw.gsfc.nasa.gov/CME_list/UNIVERSAL/2014_01/yht/20140130.082405.w360h.v0458.p112g.yht" TargetMode="External"/><Relationship Id="rId722" Type="http://schemas.openxmlformats.org/officeDocument/2006/relationships/hyperlink" Target="http://cdaw.gsfc.nasa.gov/CME_list/UNIVERSAL/2015_06/yht/20150619.064250.w360h.v0584.p177g.yht" TargetMode="External"/><Relationship Id="rId89" Type="http://schemas.openxmlformats.org/officeDocument/2006/relationships/hyperlink" Target="http://cdaw.gsfc.nasa.gov/CME_list/UNIVERSAL/2011_10/yht/20111001.204805.w360h.v1238.p088g.yht" TargetMode="External"/><Relationship Id="rId154" Type="http://schemas.openxmlformats.org/officeDocument/2006/relationships/hyperlink" Target="https://cdaw.gsfc.nasa.gov/movie/make_javamovie.php?stime=20120202_1224&amp;etime=20120202_1746&amp;img1=lasc2rdf&amp;title=20120202.142405.p353g;V=476km/s" TargetMode="External"/><Relationship Id="rId361" Type="http://schemas.openxmlformats.org/officeDocument/2006/relationships/hyperlink" Target="https://cdaw.gsfc.nasa.gov/movie/make_javamovie.php?stime=20121202_1721&amp;etime=20121202_2247&amp;img1=lasc2rdf&amp;title=20121202.190006.p016g;V=478km/s" TargetMode="External"/><Relationship Id="rId599" Type="http://schemas.openxmlformats.org/officeDocument/2006/relationships/hyperlink" Target="http://cdaw.gsfc.nasa.gov/CME_list/UNIVERSAL/2014_05/yht/20140510.043605.w360h.v1086.p255g.yht" TargetMode="External"/><Relationship Id="rId459" Type="http://schemas.openxmlformats.org/officeDocument/2006/relationships/hyperlink" Target="http://cdaw.gsfc.nasa.gov/CME_list/UNIVERSAL/2013_10/htpng/20131029.220006.p249g.htp.html" TargetMode="External"/><Relationship Id="rId666" Type="http://schemas.openxmlformats.org/officeDocument/2006/relationships/hyperlink" Target="http://cdaw.gsfc.nasa.gov/CME_list/UNIVERSAL/2014_09/htpng/20140923.190005.p082g.htp.html" TargetMode="External"/><Relationship Id="rId16" Type="http://schemas.openxmlformats.org/officeDocument/2006/relationships/hyperlink" Target="https://cdaw.gsfc.nasa.gov/movie/make_javamovie.php?stime=20100807_1706&amp;etime=20100807_2126&amp;img1=lasc2rdf&amp;title=20100807.183606.p094g;V=871km/s" TargetMode="External"/><Relationship Id="rId221" Type="http://schemas.openxmlformats.org/officeDocument/2006/relationships/hyperlink" Target="http://cdaw.gsfc.nasa.gov/CME_list/UNIVERSAL/2012_04/yht/20120423.182405.w360h.v0528.p234g.yht" TargetMode="External"/><Relationship Id="rId319" Type="http://schemas.openxmlformats.org/officeDocument/2006/relationships/hyperlink" Target="https://cdaw.gsfc.nasa.gov/movie/make_javamovie.php?stime=20120927_0906&amp;etime=20120927_1259&amp;img1=lasc2rdf&amp;title=20120927.101205.p227g;V=1319km/s" TargetMode="External"/><Relationship Id="rId526" Type="http://schemas.openxmlformats.org/officeDocument/2006/relationships/hyperlink" Target="https://cdaw.gsfc.nasa.gov/movie/make_javamovie.php?stime=20140212_2111&amp;etime=20140213_0131&amp;img1=lasc2rdf&amp;title=20140212.230613.p256g;V=872km/s" TargetMode="External"/><Relationship Id="rId733" Type="http://schemas.openxmlformats.org/officeDocument/2006/relationships/hyperlink" Target="https://cdaw.gsfc.nasa.gov/movie/make_javamovie.php?stime=20150822_0539&amp;etime=20150822_1042&amp;img1=lasc2rdf&amp;title=20150822.071204.p095g;V=547km/s" TargetMode="External"/><Relationship Id="rId165" Type="http://schemas.openxmlformats.org/officeDocument/2006/relationships/hyperlink" Target="http://cdaw.gsfc.nasa.gov/CME_list/UNIVERSAL/2012_02/htpng/20120216.063605.p288g.htp.html" TargetMode="External"/><Relationship Id="rId372" Type="http://schemas.openxmlformats.org/officeDocument/2006/relationships/hyperlink" Target="http://cdaw.gsfc.nasa.gov/CME_list/UNIVERSAL/2013_03/htpng/20130315.071205.p112g.htp.html" TargetMode="External"/><Relationship Id="rId677" Type="http://schemas.openxmlformats.org/officeDocument/2006/relationships/hyperlink" Target="http://cdaw.gsfc.nasa.gov/CME_list/UNIVERSAL/2014_12/yht/20141213.142405.w360h.v2222.p265g.yht" TargetMode="External"/><Relationship Id="rId232" Type="http://schemas.openxmlformats.org/officeDocument/2006/relationships/hyperlink" Target="https://cdaw.gsfc.nasa.gov/movie/make_javamovie.php?stime=20120526_1935&amp;etime=20120526_2311&amp;img1=lasc2rdf&amp;title=20120526.205728.p291g;V=1966km/s" TargetMode="External"/><Relationship Id="rId27" Type="http://schemas.openxmlformats.org/officeDocument/2006/relationships/hyperlink" Target="http://cdaw.gsfc.nasa.gov/CME_list/UNIVERSAL/2010_12/htpng/20101214.153605.p343g.htp.html" TargetMode="External"/><Relationship Id="rId537" Type="http://schemas.openxmlformats.org/officeDocument/2006/relationships/hyperlink" Target="http://cdaw.gsfc.nasa.gov/CME_list/UNIVERSAL/2014_02/htpng/20140218.013621.p044g.htp.html" TargetMode="External"/><Relationship Id="rId744" Type="http://schemas.openxmlformats.org/officeDocument/2006/relationships/hyperlink" Target="http://cdaw.gsfc.nasa.gov/CME_list/UNIVERSAL/2015_11/htpng/20151129.074804.p137g.htp.html" TargetMode="External"/><Relationship Id="rId80" Type="http://schemas.openxmlformats.org/officeDocument/2006/relationships/hyperlink" Target="http://cdaw.gsfc.nasa.gov/CME_list/UNIVERSAL/2011_09/yht/20110922.104806.w360h.v1905.p072g.yht" TargetMode="External"/><Relationship Id="rId176" Type="http://schemas.openxmlformats.org/officeDocument/2006/relationships/hyperlink" Target="http://cdaw.gsfc.nasa.gov/CME_list/UNIVERSAL/2012_03/yht/20120305.040005.w360h.v1531.p061g.yht" TargetMode="External"/><Relationship Id="rId383" Type="http://schemas.openxmlformats.org/officeDocument/2006/relationships/hyperlink" Target="http://cdaw.gsfc.nasa.gov/CME_list/UNIVERSAL/2013_05/yht/20130517.091210.w360h.v1345.p050g.yht" TargetMode="External"/><Relationship Id="rId590" Type="http://schemas.openxmlformats.org/officeDocument/2006/relationships/hyperlink" Target="http://cdaw.gsfc.nasa.gov/CME_list/UNIVERSAL/2014_05/yht/20140507.162405.w360h.v0923.p260g.yht" TargetMode="External"/><Relationship Id="rId604" Type="http://schemas.openxmlformats.org/officeDocument/2006/relationships/hyperlink" Target="https://cdaw.gsfc.nasa.gov/movie/make_javamovie.php?stime=20140605_0951&amp;etime=20140605_1618&amp;img1=lasc2rdf&amp;title=20140605.113605.p074g;V=266km/s" TargetMode="External"/><Relationship Id="rId243" Type="http://schemas.openxmlformats.org/officeDocument/2006/relationships/hyperlink" Target="http://cdaw.gsfc.nasa.gov/CME_list/UNIVERSAL/2012_06/htpng/20120628.062405.p258g.htp.html" TargetMode="External"/><Relationship Id="rId450" Type="http://schemas.openxmlformats.org/officeDocument/2006/relationships/hyperlink" Target="http://cdaw.gsfc.nasa.gov/CME_list/UNIVERSAL/2013_10/htpng/20131026.112405.p075g.htp.html" TargetMode="External"/><Relationship Id="rId688" Type="http://schemas.openxmlformats.org/officeDocument/2006/relationships/hyperlink" Target="https://cdaw.gsfc.nasa.gov/movie/make_javamovie.php?stime=20150209_2225&amp;etime=20150210_0228&amp;img1=lasc2rdf&amp;title=20150209.232405.p051g;V=1106km/s" TargetMode="External"/><Relationship Id="rId38" Type="http://schemas.openxmlformats.org/officeDocument/2006/relationships/hyperlink" Target="http://cdaw.gsfc.nasa.gov/CME_list/UNIVERSAL/2011_03/yht/20110321.022405.w360h.v1341.p274g.yht" TargetMode="External"/><Relationship Id="rId103" Type="http://schemas.openxmlformats.org/officeDocument/2006/relationships/hyperlink" Target="https://cdaw.gsfc.nasa.gov/movie/make_javamovie.php?stime=20111103_2130&amp;etime=20111104_0104&amp;img1=lasc2rdf&amp;title=20111103.233005.p090g;V=991km/s" TargetMode="External"/><Relationship Id="rId310" Type="http://schemas.openxmlformats.org/officeDocument/2006/relationships/hyperlink" Target="https://cdaw.gsfc.nasa.gov/movie/make_javamovie.php?stime=20120920_0410&amp;etime=20120920_0900&amp;img1=lasc2rdf&amp;title=20120920.054806.p137g;V=633km/s" TargetMode="External"/><Relationship Id="rId548" Type="http://schemas.openxmlformats.org/officeDocument/2006/relationships/hyperlink" Target="http://cdaw.gsfc.nasa.gov/CME_list/UNIVERSAL/2014_02/yht/20140221.160005.w360h.v1252.p139g.yht" TargetMode="External"/><Relationship Id="rId755" Type="http://schemas.openxmlformats.org/officeDocument/2006/relationships/hyperlink" Target="http://cdaw.gsfc.nasa.gov/CME_list/UNIVERSAL/2016_02/yht/20160211.211732.w360h.v0719.p260g.yht" TargetMode="External"/><Relationship Id="rId91" Type="http://schemas.openxmlformats.org/officeDocument/2006/relationships/hyperlink" Target="https://cdaw.gsfc.nasa.gov/movie/make_javamovie.php?stime=20111004_1142&amp;etime=20111004_1546&amp;img1=lasc2rdf&amp;title=20111004.132551.p015g;V=1101km/s" TargetMode="External"/><Relationship Id="rId187" Type="http://schemas.openxmlformats.org/officeDocument/2006/relationships/hyperlink" Target="https://cdaw.gsfc.nasa.gov/movie/make_javamovie.php?stime=20120310_1644&amp;etime=20120310_2038&amp;img1=lasc2rdf&amp;title=20120310.180005.p005g;V=1296km/s" TargetMode="External"/><Relationship Id="rId394" Type="http://schemas.openxmlformats.org/officeDocument/2006/relationships/hyperlink" Target="https://cdaw.gsfc.nasa.gov/movie/make_javamovie.php?stime=20130625_0929&amp;etime=20130625_1548&amp;img1=lasc2rdf&amp;title=20130625.111205.p173g;V=349km/s" TargetMode="External"/><Relationship Id="rId408" Type="http://schemas.openxmlformats.org/officeDocument/2006/relationships/hyperlink" Target="http://cdaw.gsfc.nasa.gov/CME_list/UNIVERSAL/2013_08/htpng/20130816.114805.p126g.htp.html" TargetMode="External"/><Relationship Id="rId615" Type="http://schemas.openxmlformats.org/officeDocument/2006/relationships/hyperlink" Target="http://cdaw.gsfc.nasa.gov/CME_list/UNIVERSAL/2014_06/htpng/20140610.133023.p156g.htp.html" TargetMode="External"/><Relationship Id="rId254" Type="http://schemas.openxmlformats.org/officeDocument/2006/relationships/hyperlink" Target="http://cdaw.gsfc.nasa.gov/CME_list/UNIVERSAL/2012_07/yht/20120708.143605.w360h.v0796.p138g.yht" TargetMode="External"/><Relationship Id="rId699" Type="http://schemas.openxmlformats.org/officeDocument/2006/relationships/hyperlink" Target="http://cdaw.gsfc.nasa.gov/CME_list/UNIVERSAL/2015_03/htpng/20150310.000005.p107g.htp.html" TargetMode="External"/><Relationship Id="rId49" Type="http://schemas.openxmlformats.org/officeDocument/2006/relationships/hyperlink" Target="https://cdaw.gsfc.nasa.gov/movie/make_javamovie.php?stime=20110602_0655&amp;etime=20110602_1107&amp;img1=lasc2rdf&amp;title=20110602.081206.p098g;V=976km/s" TargetMode="External"/><Relationship Id="rId114" Type="http://schemas.openxmlformats.org/officeDocument/2006/relationships/hyperlink" Target="http://cdaw.gsfc.nasa.gov/CME_list/UNIVERSAL/2011_11/htpng/20111113.183605.p349g.htp.html" TargetMode="External"/><Relationship Id="rId461" Type="http://schemas.openxmlformats.org/officeDocument/2006/relationships/hyperlink" Target="http://cdaw.gsfc.nasa.gov/CME_list/UNIVERSAL/2013_11/yht/20131102.044805.w360h.v0828.p239g.yht" TargetMode="External"/><Relationship Id="rId559" Type="http://schemas.openxmlformats.org/officeDocument/2006/relationships/hyperlink" Target="https://cdaw.gsfc.nasa.gov/movie/make_javamovie.php?stime=20140305_1221&amp;etime=20140305_1645&amp;img1=lasc2rdf&amp;title=20140305.134805.p358g;V=828km/s" TargetMode="External"/><Relationship Id="rId766" Type="http://schemas.openxmlformats.org/officeDocument/2006/relationships/hyperlink" Target="https://cdaw.gsfc.nasa.gov/movie/make_javamovie.php?stime=20170410_2122&amp;etime=20170411_0411&amp;img1=lasc2rdf&amp;title=20170410.231212.p045g;V=304km/s" TargetMode="External"/><Relationship Id="rId198" Type="http://schemas.openxmlformats.org/officeDocument/2006/relationships/hyperlink" Target="http://cdaw.gsfc.nasa.gov/CME_list/UNIVERSAL/2012_03/htpng/20120321.073605.p330g.htp.html" TargetMode="External"/><Relationship Id="rId321" Type="http://schemas.openxmlformats.org/officeDocument/2006/relationships/hyperlink" Target="http://cdaw.gsfc.nasa.gov/CME_list/UNIVERSAL/2012_09/htpng/20120927.101205.p227g.htp.html" TargetMode="External"/><Relationship Id="rId419" Type="http://schemas.openxmlformats.org/officeDocument/2006/relationships/hyperlink" Target="http://cdaw.gsfc.nasa.gov/CME_list/UNIVERSAL/2013_08/yht/20130830.024805.w360h.v0949.p055g.yht" TargetMode="External"/><Relationship Id="rId626" Type="http://schemas.openxmlformats.org/officeDocument/2006/relationships/hyperlink" Target="http://cdaw.gsfc.nasa.gov/CME_list/UNIVERSAL/2014_08/yht/20140808.163605.w360h.v1137.p192g.yht" TargetMode="External"/><Relationship Id="rId265" Type="http://schemas.openxmlformats.org/officeDocument/2006/relationships/hyperlink" Target="https://cdaw.gsfc.nasa.gov/movie/make_javamovie.php?stime=20120723_0121&amp;etime=20120723_0456&amp;img1=lasc2rdf&amp;title=20120723.023605.p286g;V=2003km/s" TargetMode="External"/><Relationship Id="rId472" Type="http://schemas.openxmlformats.org/officeDocument/2006/relationships/hyperlink" Target="https://cdaw.gsfc.nasa.gov/movie/make_javamovie.php?stime=20131107_1328&amp;etime=20131107_1918&amp;img1=lasc2rdf&amp;title=20131107.151210.p130s;V=411km/s" TargetMode="External"/><Relationship Id="rId125" Type="http://schemas.openxmlformats.org/officeDocument/2006/relationships/hyperlink" Target="http://cdaw.gsfc.nasa.gov/CME_list/UNIVERSAL/2011_11/yht/20111127.140005.w360h.v0455.p100g.yht" TargetMode="External"/><Relationship Id="rId332" Type="http://schemas.openxmlformats.org/officeDocument/2006/relationships/hyperlink" Target="http://cdaw.gsfc.nasa.gov/CME_list/UNIVERSAL/2012_10/yht/20121014.004805.w360h.v0987.p054g.yht" TargetMode="External"/><Relationship Id="rId777" Type="http://schemas.openxmlformats.org/officeDocument/2006/relationships/hyperlink" Target="https://cdaw.gsfc.nasa.gov/movie/make_javamovie.php?stime=20170906_1109&amp;etime=20170906_1453&amp;img1=lasc2rdf&amp;title=20170906.122405.p201g;V=1571km/s" TargetMode="External"/><Relationship Id="rId637" Type="http://schemas.openxmlformats.org/officeDocument/2006/relationships/hyperlink" Target="https://cdaw.gsfc.nasa.gov/movie/make_javamovie.php?stime=20140824_1110&amp;etime=20140824_1616&amp;img1=lasc2rdf&amp;title=20140824.123605.p100g;V=551km/s" TargetMode="External"/><Relationship Id="rId276" Type="http://schemas.openxmlformats.org/officeDocument/2006/relationships/hyperlink" Target="http://cdaw.gsfc.nasa.gov/CME_list/UNIVERSAL/2012_08/htpng/20120804.133623.p110g.htp.html" TargetMode="External"/><Relationship Id="rId483" Type="http://schemas.openxmlformats.org/officeDocument/2006/relationships/hyperlink" Target="http://cdaw.gsfc.nasa.gov/CME_list/UNIVERSAL/2013_11/htpng/20131119.103605.p222g.htp.html" TargetMode="External"/><Relationship Id="rId690" Type="http://schemas.openxmlformats.org/officeDocument/2006/relationships/hyperlink" Target="http://cdaw.gsfc.nasa.gov/CME_list/UNIVERSAL/2015_02/htpng/20150209.232405.p051g.htp.html" TargetMode="External"/><Relationship Id="rId704" Type="http://schemas.openxmlformats.org/officeDocument/2006/relationships/hyperlink" Target="http://cdaw.gsfc.nasa.gov/CME_list/UNIVERSAL/2015_03/yht/20150315.014805.w360h.v0719.p240g.yht" TargetMode="External"/><Relationship Id="rId40" Type="http://schemas.openxmlformats.org/officeDocument/2006/relationships/hyperlink" Target="https://cdaw.gsfc.nasa.gov/movie/make_javamovie.php?stime=20110326_0543&amp;etime=20110326_1023&amp;img1=lasc2rdf&amp;title=20110326.062405.p091g;V=699km/s" TargetMode="External"/><Relationship Id="rId136" Type="http://schemas.openxmlformats.org/officeDocument/2006/relationships/hyperlink" Target="https://cdaw.gsfc.nasa.gov/movie/make_javamovie.php?stime=20120112_0720&amp;etime=20120112_1146&amp;img1=lasc2rdf&amp;title=20120112.082405.p052g;V=814km/s" TargetMode="External"/><Relationship Id="rId343" Type="http://schemas.openxmlformats.org/officeDocument/2006/relationships/hyperlink" Target="https://cdaw.gsfc.nasa.gov/movie/make_javamovie.php?stime=20121116_0606&amp;etime=20121116_1036&amp;img1=lasc2rdf&amp;title=20121116.072414.p097g;V=775km/s" TargetMode="External"/><Relationship Id="rId550" Type="http://schemas.openxmlformats.org/officeDocument/2006/relationships/hyperlink" Target="https://cdaw.gsfc.nasa.gov/movie/make_javamovie.php?stime=20140224_2338&amp;etime=20140225_0310&amp;img1=lasc2rdf&amp;title=20140225.012550.p073g;V=2147km/s" TargetMode="External"/><Relationship Id="rId788" Type="http://schemas.openxmlformats.org/officeDocument/2006/relationships/hyperlink" Target="http://cdaw.gsfc.nasa.gov/CME_list/UNIVERSAL/2017_04/yht/20170418.194805.w360h.v0926.p067g.yht" TargetMode="External"/><Relationship Id="rId203" Type="http://schemas.openxmlformats.org/officeDocument/2006/relationships/hyperlink" Target="http://cdaw.gsfc.nasa.gov/CME_list/UNIVERSAL/2012_03/yht/20120326.231205.w360h.v1390.p092g.yht" TargetMode="External"/><Relationship Id="rId648" Type="http://schemas.openxmlformats.org/officeDocument/2006/relationships/hyperlink" Target="http://cdaw.gsfc.nasa.gov/CME_list/UNIVERSAL/2014_09/htpng/20140901.111205.p065g.htp.html" TargetMode="External"/><Relationship Id="rId287" Type="http://schemas.openxmlformats.org/officeDocument/2006/relationships/hyperlink" Target="http://cdaw.gsfc.nasa.gov/CME_list/UNIVERSAL/2012_08/yht/20120821.141206.w360h.v0575.p090g.yht" TargetMode="External"/><Relationship Id="rId410" Type="http://schemas.openxmlformats.org/officeDocument/2006/relationships/hyperlink" Target="http://cdaw.gsfc.nasa.gov/CME_list/UNIVERSAL/2013_08/yht/20130817.191206.w360h.v1202.p274g.yht" TargetMode="External"/><Relationship Id="rId494" Type="http://schemas.openxmlformats.org/officeDocument/2006/relationships/hyperlink" Target="http://cdaw.gsfc.nasa.gov/CME_list/UNIVERSAL/2013_12/yht/20131226.032405.w360h.v1336.p036s.yht" TargetMode="External"/><Relationship Id="rId508" Type="http://schemas.openxmlformats.org/officeDocument/2006/relationships/hyperlink" Target="https://cdaw.gsfc.nasa.gov/movie/make_javamovie.php?stime=20140120_2038&amp;etime=20140121_0115&amp;img1=lasc2rdf&amp;title=20140120.220005.p097g;V=721km/s" TargetMode="External"/><Relationship Id="rId715" Type="http://schemas.openxmlformats.org/officeDocument/2006/relationships/hyperlink" Target="https://cdaw.gsfc.nasa.gov/movie/make_javamovie.php?stime=20150513_1655&amp;etime=20150513_2234&amp;img1=lasc2rdf&amp;title=20150513.184805.p353g;V=438km/s" TargetMode="External"/><Relationship Id="rId147" Type="http://schemas.openxmlformats.org/officeDocument/2006/relationships/hyperlink" Target="http://cdaw.gsfc.nasa.gov/CME_list/UNIVERSAL/2012_01/htpng/20120123.040005.p326g.htp.html" TargetMode="External"/><Relationship Id="rId354" Type="http://schemas.openxmlformats.org/officeDocument/2006/relationships/hyperlink" Target="http://cdaw.gsfc.nasa.gov/CME_list/UNIVERSAL/2012_11/htpng/20121123.232405.p319g.htp.html" TargetMode="External"/><Relationship Id="rId51" Type="http://schemas.openxmlformats.org/officeDocument/2006/relationships/hyperlink" Target="http://cdaw.gsfc.nasa.gov/CME_list/UNIVERSAL/2011_06/htpng/20110602.081206.p098g.htp.html" TargetMode="External"/><Relationship Id="rId561" Type="http://schemas.openxmlformats.org/officeDocument/2006/relationships/hyperlink" Target="http://cdaw.gsfc.nasa.gov/CME_list/UNIVERSAL/2014_03/htpng/20140305.134805.p358g.htp.html" TargetMode="External"/><Relationship Id="rId659" Type="http://schemas.openxmlformats.org/officeDocument/2006/relationships/hyperlink" Target="http://cdaw.gsfc.nasa.gov/CME_list/UNIVERSAL/2014_09/yht/20140922.084806.w360h.v0761.p023g.yht" TargetMode="External"/><Relationship Id="rId214" Type="http://schemas.openxmlformats.org/officeDocument/2006/relationships/hyperlink" Target="https://cdaw.gsfc.nasa.gov/movie/make_javamovie.php?stime=20120407_2007&amp;etime=20120408_0045&amp;img1=lasc2rdf&amp;title=20120407.211559.p172g;V=708km/s" TargetMode="External"/><Relationship Id="rId298" Type="http://schemas.openxmlformats.org/officeDocument/2006/relationships/hyperlink" Target="https://cdaw.gsfc.nasa.gov/movie/make_javamovie.php?stime=20120831_1852&amp;etime=20120831_2240&amp;img1=lasc2rdf&amp;title=20120831.200005.p090g;V=1442km/s" TargetMode="External"/><Relationship Id="rId421" Type="http://schemas.openxmlformats.org/officeDocument/2006/relationships/hyperlink" Target="https://cdaw.gsfc.nasa.gov/movie/make_javamovie.php?stime=20130904_1143&amp;etime=20130904_1653&amp;img1=lasc2rdf&amp;title=20130904.132551.p057g;V=534km/s" TargetMode="External"/><Relationship Id="rId519" Type="http://schemas.openxmlformats.org/officeDocument/2006/relationships/hyperlink" Target="http://cdaw.gsfc.nasa.gov/CME_list/UNIVERSAL/2014_01/htpng/20140130.162405.p117g.htp.html" TargetMode="External"/><Relationship Id="rId158" Type="http://schemas.openxmlformats.org/officeDocument/2006/relationships/hyperlink" Target="http://cdaw.gsfc.nasa.gov/CME_list/UNIVERSAL/2012_02/yht/20120209.211736.w360h.v0659.p039g.yht" TargetMode="External"/><Relationship Id="rId726" Type="http://schemas.openxmlformats.org/officeDocument/2006/relationships/hyperlink" Target="http://cdaw.gsfc.nasa.gov/CME_list/UNIVERSAL/2015_06/htpng/20150622.183605.p358g.htp.html" TargetMode="External"/><Relationship Id="rId62" Type="http://schemas.openxmlformats.org/officeDocument/2006/relationships/hyperlink" Target="http://cdaw.gsfc.nasa.gov/CME_list/UNIVERSAL/2011_06/yht/20110613.042406.w360h.v0957.p108g.yht" TargetMode="External"/><Relationship Id="rId365" Type="http://schemas.openxmlformats.org/officeDocument/2006/relationships/hyperlink" Target="http://cdaw.gsfc.nasa.gov/CME_list/UNIVERSAL/2013_01/yht/20130107.041206.w360h.v0399.p033g.yht" TargetMode="External"/><Relationship Id="rId572" Type="http://schemas.openxmlformats.org/officeDocument/2006/relationships/hyperlink" Target="http://cdaw.gsfc.nasa.gov/CME_list/UNIVERSAL/2014_03/yht/20140328.172405.w360h.v0762.p249g.yht" TargetMode="External"/><Relationship Id="rId225" Type="http://schemas.openxmlformats.org/officeDocument/2006/relationships/hyperlink" Target="http://cdaw.gsfc.nasa.gov/CME_list/UNIVERSAL/2012_04/htpng/20120427.162406.p277g.htp.html" TargetMode="External"/><Relationship Id="rId432" Type="http://schemas.openxmlformats.org/officeDocument/2006/relationships/hyperlink" Target="http://cdaw.gsfc.nasa.gov/CME_list/UNIVERSAL/2013_10/htpng/20131005.070951.p110g.htp.html" TargetMode="External"/><Relationship Id="rId737" Type="http://schemas.openxmlformats.org/officeDocument/2006/relationships/hyperlink" Target="http://cdaw.gsfc.nasa.gov/CME_list/UNIVERSAL/2015_09/yht/20150920.181204.w360h.v1239.p219g.yht" TargetMode="External"/><Relationship Id="rId73" Type="http://schemas.openxmlformats.org/officeDocument/2006/relationships/hyperlink" Target="https://cdaw.gsfc.nasa.gov/movie/make_javamovie.php?stime=20110804_0247&amp;etime=20110804_0640&amp;img1=lasc2rdf&amp;title=20110804.041205.p298g;V=1315km/s" TargetMode="External"/><Relationship Id="rId169" Type="http://schemas.openxmlformats.org/officeDocument/2006/relationships/hyperlink" Target="https://cdaw.gsfc.nasa.gov/movie/make_javamovie.php?stime=20120229_0719&amp;etime=20120229_1248&amp;img1=lasc2rdf&amp;title=20120229.091208.p290g;V=466km/s" TargetMode="External"/><Relationship Id="rId376" Type="http://schemas.openxmlformats.org/officeDocument/2006/relationships/hyperlink" Target="https://cdaw.gsfc.nasa.gov/movie/make_javamovie.php?stime=20130513_1454&amp;etime=20130513_1831&amp;img1=lasc2rdf&amp;title=20130513.160755.p063g;V=1850km/s" TargetMode="External"/><Relationship Id="rId583" Type="http://schemas.openxmlformats.org/officeDocument/2006/relationships/hyperlink" Target="https://cdaw.gsfc.nasa.gov/movie/make_javamovie.php?stime=20140418_1153&amp;etime=20140418_1550&amp;img1=lasc2rdf&amp;title=20140418.132551.p238g;V=1203km/s" TargetMode="External"/><Relationship Id="rId790" Type="http://schemas.openxmlformats.org/officeDocument/2006/relationships/hyperlink" Target="http://cdaw.gsfc.nasa.gov/CME_list/UNIVERSAL/2012_11/htpng/20121121.042407.p317g.htp.html" TargetMode="External"/><Relationship Id="rId4" Type="http://schemas.openxmlformats.org/officeDocument/2006/relationships/hyperlink" Target="https://cdaw.gsfc.nasa.gov/movie/make_javamovie.php?stime=20100207_0228&amp;etime=20100207_0813&amp;img1=lasc2rdf&amp;title=20100207.035403.p113g;V=421km/s" TargetMode="External"/><Relationship Id="rId236" Type="http://schemas.openxmlformats.org/officeDocument/2006/relationships/hyperlink" Target="http://cdaw.gsfc.nasa.gov/CME_list/UNIVERSAL/2012_06/yht/20120614.141207.w360h.v0987.p144g.yht" TargetMode="External"/><Relationship Id="rId443" Type="http://schemas.openxmlformats.org/officeDocument/2006/relationships/hyperlink" Target="http://cdaw.gsfc.nasa.gov/CME_list/UNIVERSAL/2013_10/yht/20131025.081205.w360h.v0587.p109g.yht" TargetMode="External"/><Relationship Id="rId650" Type="http://schemas.openxmlformats.org/officeDocument/2006/relationships/hyperlink" Target="http://cdaw.gsfc.nasa.gov/CME_list/UNIVERSAL/2014_09/yht/20140901.222405.w360h.v1404.p146g.yht" TargetMode="External"/><Relationship Id="rId303" Type="http://schemas.openxmlformats.org/officeDocument/2006/relationships/hyperlink" Target="http://cdaw.gsfc.nasa.gov/CME_list/UNIVERSAL/2012_09/htpng/20120902.040006.p090g.htp.html" TargetMode="External"/><Relationship Id="rId748" Type="http://schemas.openxmlformats.org/officeDocument/2006/relationships/hyperlink" Target="https://cdaw.gsfc.nasa.gov/movie/make_javamovie.php?stime=20160101_2222&amp;etime=20160102_0202&amp;img1=lasc2rdf&amp;title=20160101.232404.p227g;V=1730km/s" TargetMode="External"/><Relationship Id="rId84" Type="http://schemas.openxmlformats.org/officeDocument/2006/relationships/hyperlink" Target="http://cdaw.gsfc.nasa.gov/CME_list/UNIVERSAL/2011_09/htpng/20110924.124807.p078g.htp.html" TargetMode="External"/><Relationship Id="rId387" Type="http://schemas.openxmlformats.org/officeDocument/2006/relationships/hyperlink" Target="http://cdaw.gsfc.nasa.gov/CME_list/UNIVERSAL/2013_05/htpng/20130522.132550.p287g.htp.html" TargetMode="External"/><Relationship Id="rId510" Type="http://schemas.openxmlformats.org/officeDocument/2006/relationships/hyperlink" Target="http://cdaw.gsfc.nasa.gov/CME_list/UNIVERSAL/2014_01/htpng/20140120.220005.p097g.htp.html" TargetMode="External"/><Relationship Id="rId594" Type="http://schemas.openxmlformats.org/officeDocument/2006/relationships/hyperlink" Target="http://cdaw.gsfc.nasa.gov/CME_list/UNIVERSAL/2014_05/htpng/20140508.032405.p265g.htp.html" TargetMode="External"/><Relationship Id="rId608" Type="http://schemas.openxmlformats.org/officeDocument/2006/relationships/hyperlink" Target="http://cdaw.gsfc.nasa.gov/CME_list/UNIVERSAL/2014_06/yht/20140606.134805.w360h.v1200.p166g.yht" TargetMode="External"/><Relationship Id="rId247" Type="http://schemas.openxmlformats.org/officeDocument/2006/relationships/hyperlink" Target="https://cdaw.gsfc.nasa.gov/movie/make_javamovie.php?stime=20120704_1607&amp;etime=20120704_1954&amp;img1=lasc2rdf&amp;title=20120704.172404.p124g;V=662km/s" TargetMode="External"/><Relationship Id="rId107" Type="http://schemas.openxmlformats.org/officeDocument/2006/relationships/hyperlink" Target="http://cdaw.gsfc.nasa.gov/CME_list/UNIVERSAL/2011_11/yht/20111104.012529.w360h.v0756.p084g.yht" TargetMode="External"/><Relationship Id="rId454" Type="http://schemas.openxmlformats.org/officeDocument/2006/relationships/hyperlink" Target="https://cdaw.gsfc.nasa.gov/movie/make_javamovie.php?stime=20131028_1409&amp;etime=20131028_1835&amp;img1=lasc2rdf&amp;title=20131028.153605.p086g;V=812km/s" TargetMode="External"/><Relationship Id="rId661" Type="http://schemas.openxmlformats.org/officeDocument/2006/relationships/hyperlink" Target="https://cdaw.gsfc.nasa.gov/movie/make_javamovie.php?stime=20140923_0603&amp;etime=20140923_1033&amp;img1=lasc2rdf&amp;title=20140923.072405.p085g;V=773km/s" TargetMode="External"/><Relationship Id="rId759" Type="http://schemas.openxmlformats.org/officeDocument/2006/relationships/hyperlink" Target="http://cdaw.gsfc.nasa.gov/CME_list/UNIVERSAL/2016_02/htpng/20160220.142404.p273g.htp.html" TargetMode="External"/><Relationship Id="rId11" Type="http://schemas.openxmlformats.org/officeDocument/2006/relationships/hyperlink" Target="http://cdaw.gsfc.nasa.gov/CME_list/UNIVERSAL/2010_04/yht/20100403.103358.w360h.v0668.p171g.yht" TargetMode="External"/><Relationship Id="rId314" Type="http://schemas.openxmlformats.org/officeDocument/2006/relationships/hyperlink" Target="http://cdaw.gsfc.nasa.gov/CME_list/UNIVERSAL/2012_09/yht/20120920.151210.w360h.v1202.p131g.yht" TargetMode="External"/><Relationship Id="rId398" Type="http://schemas.openxmlformats.org/officeDocument/2006/relationships/hyperlink" Target="http://cdaw.gsfc.nasa.gov/CME_list/UNIVERSAL/2013_06/yht/20130628.020005.w360h.v1037.p214g.yht" TargetMode="External"/><Relationship Id="rId521" Type="http://schemas.openxmlformats.org/officeDocument/2006/relationships/hyperlink" Target="http://cdaw.gsfc.nasa.gov/CME_list/UNIVERSAL/2014_02/yht/20140209.160006.w360h.v0908.p104g.yht" TargetMode="External"/><Relationship Id="rId619" Type="http://schemas.openxmlformats.org/officeDocument/2006/relationships/hyperlink" Target="https://cdaw.gsfc.nasa.gov/movie/make_javamovie.php?stime=20140708_1502&amp;etime=20140708_1932&amp;img1=lasc2rdf&amp;title=20140708.163605.p067g;V=773km/s" TargetMode="External"/><Relationship Id="rId95" Type="http://schemas.openxmlformats.org/officeDocument/2006/relationships/hyperlink" Target="http://cdaw.gsfc.nasa.gov/CME_list/UNIVERSAL/2011_10/yht/20111022.012553.w360h.v0593.p354g.yht" TargetMode="External"/><Relationship Id="rId160" Type="http://schemas.openxmlformats.org/officeDocument/2006/relationships/hyperlink" Target="https://cdaw.gsfc.nasa.gov/movie/make_javamovie.php?stime=20120210_1900&amp;etime=20120211_0011&amp;img1=lasc2rdf&amp;title=20120210.200005.p039g;V=533km/s" TargetMode="External"/><Relationship Id="rId258" Type="http://schemas.openxmlformats.org/officeDocument/2006/relationships/hyperlink" Target="http://cdaw.gsfc.nasa.gov/CME_list/UNIVERSAL/2012_07/htpng/20120711.012527.p182g.htp.html" TargetMode="External"/><Relationship Id="rId465" Type="http://schemas.openxmlformats.org/officeDocument/2006/relationships/hyperlink" Target="http://cdaw.gsfc.nasa.gov/CME_list/UNIVERSAL/2013_11/htpng/20131104.051205.p067g.htp.html" TargetMode="External"/><Relationship Id="rId672" Type="http://schemas.openxmlformats.org/officeDocument/2006/relationships/hyperlink" Target="http://cdaw.gsfc.nasa.gov/CME_list/UNIVERSAL/2014_09/htpng/20140926.042816.p088g.ht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workbookViewId="0">
      <selection activeCell="G1" sqref="G1"/>
    </sheetView>
  </sheetViews>
  <sheetFormatPr defaultColWidth="9.109375" defaultRowHeight="14.4"/>
  <cols>
    <col min="1" max="1" width="9.109375" style="18"/>
    <col min="2" max="4" width="9.33203125" style="18" bestFit="1" customWidth="1"/>
    <col min="5" max="8" width="9.109375" style="16"/>
    <col min="9" max="9" width="9.109375" style="20"/>
    <col min="10" max="16384" width="9.109375" style="18"/>
  </cols>
  <sheetData>
    <row r="1" spans="1:9" s="17" customFormat="1">
      <c r="A1" s="17" t="s">
        <v>346</v>
      </c>
      <c r="B1" s="8" t="s">
        <v>267</v>
      </c>
      <c r="C1" s="9" t="s">
        <v>269</v>
      </c>
      <c r="D1" s="9" t="s">
        <v>270</v>
      </c>
      <c r="E1" s="15" t="s">
        <v>344</v>
      </c>
      <c r="F1" s="15" t="s">
        <v>345</v>
      </c>
      <c r="G1" s="15"/>
      <c r="H1" s="15"/>
      <c r="I1" s="19"/>
    </row>
    <row r="2" spans="1:9">
      <c r="A2" s="18">
        <v>360</v>
      </c>
      <c r="B2" s="3">
        <v>276</v>
      </c>
      <c r="C2" s="4">
        <v>3.6</v>
      </c>
      <c r="D2" s="4">
        <v>47</v>
      </c>
      <c r="E2" s="18">
        <v>30</v>
      </c>
      <c r="F2" s="18">
        <v>-6</v>
      </c>
    </row>
    <row r="3" spans="1:9">
      <c r="A3" s="18">
        <v>360</v>
      </c>
      <c r="B3" s="3">
        <v>421</v>
      </c>
      <c r="C3" s="4">
        <v>0.5</v>
      </c>
      <c r="D3" s="4">
        <v>113</v>
      </c>
      <c r="E3" s="18">
        <v>21</v>
      </c>
      <c r="F3" s="18">
        <v>10</v>
      </c>
    </row>
    <row r="4" spans="1:9">
      <c r="A4" s="18">
        <v>360</v>
      </c>
      <c r="B4" s="3">
        <v>509</v>
      </c>
      <c r="C4" s="4">
        <f>-18.3*1</f>
        <v>-18.3</v>
      </c>
      <c r="D4" s="4">
        <v>44</v>
      </c>
      <c r="E4" s="18">
        <v>26</v>
      </c>
      <c r="F4" s="18">
        <v>11</v>
      </c>
    </row>
    <row r="5" spans="1:9">
      <c r="A5" s="18">
        <v>360</v>
      </c>
      <c r="B5" s="3">
        <v>668</v>
      </c>
      <c r="C5" s="4">
        <f>-1*1</f>
        <v>-1</v>
      </c>
      <c r="D5" s="4">
        <v>171</v>
      </c>
      <c r="E5" s="18">
        <v>-25</v>
      </c>
      <c r="F5" s="18">
        <v>0</v>
      </c>
    </row>
    <row r="6" spans="1:9">
      <c r="A6" s="18">
        <v>360</v>
      </c>
      <c r="B6" s="3">
        <v>871</v>
      </c>
      <c r="C6" s="4">
        <v>-11.9</v>
      </c>
      <c r="D6" s="4">
        <v>94</v>
      </c>
      <c r="E6" s="18">
        <v>11</v>
      </c>
      <c r="F6" s="18">
        <v>34</v>
      </c>
    </row>
    <row r="7" spans="1:9">
      <c r="A7" s="18">
        <v>360</v>
      </c>
      <c r="B7" s="3">
        <v>1205</v>
      </c>
      <c r="C7" s="4">
        <v>-43</v>
      </c>
      <c r="D7" s="4">
        <v>224</v>
      </c>
      <c r="E7" s="18">
        <v>17</v>
      </c>
      <c r="F7" s="18">
        <v>-52</v>
      </c>
    </row>
    <row r="8" spans="1:9">
      <c r="A8" s="18">
        <v>360</v>
      </c>
      <c r="B8" s="3">
        <v>835</v>
      </c>
      <c r="C8" s="4">
        <v>4.5999999999999996</v>
      </c>
      <c r="D8" s="4">
        <v>343</v>
      </c>
      <c r="E8" s="18">
        <v>16</v>
      </c>
      <c r="F8" s="18">
        <v>-55</v>
      </c>
    </row>
    <row r="9" spans="1:9">
      <c r="A9" s="18">
        <v>360</v>
      </c>
      <c r="B9" s="3">
        <v>669</v>
      </c>
      <c r="C9" s="4">
        <v>-18.3</v>
      </c>
      <c r="D9" s="4">
        <v>189</v>
      </c>
      <c r="E9" s="18">
        <v>-20</v>
      </c>
      <c r="F9" s="18">
        <v>-12</v>
      </c>
    </row>
    <row r="10" spans="1:9">
      <c r="A10" s="18">
        <v>360</v>
      </c>
      <c r="B10" s="3">
        <v>2125</v>
      </c>
      <c r="C10" s="4">
        <v>-63.1</v>
      </c>
      <c r="D10" s="4">
        <v>313</v>
      </c>
      <c r="E10" s="18">
        <v>31</v>
      </c>
      <c r="F10" s="18">
        <v>-53</v>
      </c>
    </row>
    <row r="11" spans="1:9">
      <c r="A11" s="18">
        <v>360</v>
      </c>
      <c r="B11" s="3">
        <v>976</v>
      </c>
      <c r="C11" s="4">
        <v>3.6</v>
      </c>
      <c r="D11" s="4">
        <v>98</v>
      </c>
      <c r="E11" s="18">
        <v>-19</v>
      </c>
      <c r="F11" s="18">
        <v>25</v>
      </c>
    </row>
    <row r="12" spans="1:9">
      <c r="A12" s="18">
        <v>360</v>
      </c>
      <c r="B12" s="3">
        <v>1255</v>
      </c>
      <c r="C12" s="4">
        <v>0.3</v>
      </c>
      <c r="D12" s="4">
        <v>250</v>
      </c>
      <c r="E12" s="18">
        <v>-21</v>
      </c>
      <c r="F12" s="18">
        <v>-54</v>
      </c>
    </row>
    <row r="13" spans="1:9">
      <c r="A13" s="18">
        <v>360</v>
      </c>
      <c r="B13" s="3">
        <v>719</v>
      </c>
      <c r="C13" s="4">
        <v>-1.3</v>
      </c>
      <c r="D13" s="4">
        <v>65</v>
      </c>
      <c r="E13" s="18">
        <v>16</v>
      </c>
      <c r="F13" s="18">
        <v>-8</v>
      </c>
    </row>
    <row r="14" spans="1:9">
      <c r="A14" s="18">
        <v>360</v>
      </c>
      <c r="B14" s="3">
        <v>610</v>
      </c>
      <c r="C14" s="4">
        <f>-12.2*1</f>
        <v>-12.2</v>
      </c>
      <c r="D14" s="4">
        <v>307</v>
      </c>
      <c r="E14" s="18">
        <v>16</v>
      </c>
      <c r="F14" s="18">
        <v>-30</v>
      </c>
    </row>
    <row r="15" spans="1:9">
      <c r="A15" s="18">
        <v>360</v>
      </c>
      <c r="B15" s="3">
        <v>1315</v>
      </c>
      <c r="C15" s="4">
        <v>-41.1</v>
      </c>
      <c r="D15" s="4">
        <v>298</v>
      </c>
      <c r="E15" s="18">
        <v>19</v>
      </c>
      <c r="F15" s="18">
        <v>-36</v>
      </c>
    </row>
    <row r="16" spans="1:9">
      <c r="A16" s="18">
        <v>360</v>
      </c>
      <c r="B16" s="3">
        <v>1610</v>
      </c>
      <c r="C16" s="4">
        <v>-40.6</v>
      </c>
      <c r="D16" s="4">
        <v>279</v>
      </c>
      <c r="E16" s="18">
        <v>17</v>
      </c>
      <c r="F16" s="18">
        <v>-69</v>
      </c>
    </row>
    <row r="17" spans="1:6">
      <c r="A17" s="18">
        <v>360</v>
      </c>
      <c r="B17" s="3">
        <v>1905</v>
      </c>
      <c r="C17" s="4">
        <v>-68.3</v>
      </c>
      <c r="D17" s="4">
        <v>72</v>
      </c>
      <c r="E17" s="18">
        <v>9</v>
      </c>
      <c r="F17" s="18">
        <v>89</v>
      </c>
    </row>
    <row r="18" spans="1:6">
      <c r="A18" s="18">
        <v>360</v>
      </c>
      <c r="B18" s="3">
        <v>1915</v>
      </c>
      <c r="C18" s="4">
        <v>79.599999999999994</v>
      </c>
      <c r="D18" s="4">
        <v>78</v>
      </c>
      <c r="E18" s="18">
        <v>10</v>
      </c>
      <c r="F18" s="18">
        <v>56</v>
      </c>
    </row>
    <row r="19" spans="1:6">
      <c r="A19" s="18">
        <v>360</v>
      </c>
      <c r="B19" s="3">
        <v>972</v>
      </c>
      <c r="C19" s="4">
        <f>-38.2*1</f>
        <v>-38.200000000000003</v>
      </c>
      <c r="D19" s="4">
        <v>43</v>
      </c>
      <c r="E19" s="18">
        <v>12</v>
      </c>
      <c r="F19" s="18">
        <v>42</v>
      </c>
    </row>
    <row r="20" spans="1:6">
      <c r="A20" s="18">
        <v>360</v>
      </c>
      <c r="B20" s="3">
        <v>593</v>
      </c>
      <c r="C20" s="4">
        <v>9.5</v>
      </c>
      <c r="D20" s="4">
        <v>354</v>
      </c>
      <c r="E20" s="18">
        <v>35</v>
      </c>
      <c r="F20" s="18">
        <v>-40</v>
      </c>
    </row>
    <row r="21" spans="1:6">
      <c r="A21" s="18">
        <v>360</v>
      </c>
      <c r="B21" s="3">
        <v>1005</v>
      </c>
      <c r="C21" s="4">
        <v>17.7</v>
      </c>
      <c r="D21" s="4">
        <v>311</v>
      </c>
      <c r="E21" s="18">
        <v>25</v>
      </c>
      <c r="F21" s="18">
        <v>-77</v>
      </c>
    </row>
    <row r="22" spans="1:6">
      <c r="A22" s="18">
        <v>360</v>
      </c>
      <c r="B22" s="3">
        <v>570</v>
      </c>
      <c r="C22" s="4">
        <f>-5*1</f>
        <v>-5</v>
      </c>
      <c r="D22" s="4">
        <v>54</v>
      </c>
      <c r="E22" s="18">
        <v>33</v>
      </c>
      <c r="F22" s="18">
        <v>15</v>
      </c>
    </row>
    <row r="23" spans="1:6">
      <c r="A23" s="18">
        <v>360</v>
      </c>
      <c r="B23" s="3">
        <v>907</v>
      </c>
      <c r="C23" s="4">
        <v>-12.1</v>
      </c>
      <c r="D23" s="4">
        <v>48</v>
      </c>
      <c r="E23" s="18">
        <v>24</v>
      </c>
      <c r="F23" s="18">
        <v>35</v>
      </c>
    </row>
    <row r="24" spans="1:6">
      <c r="A24" s="18">
        <v>360</v>
      </c>
      <c r="B24" s="3">
        <v>933</v>
      </c>
      <c r="C24" s="4">
        <v>9</v>
      </c>
      <c r="D24" s="4">
        <v>327</v>
      </c>
      <c r="E24" s="18">
        <v>17</v>
      </c>
      <c r="F24" s="18">
        <v>-49</v>
      </c>
    </row>
    <row r="25" spans="1:6">
      <c r="A25" s="18">
        <v>360</v>
      </c>
      <c r="B25" s="3">
        <v>1060</v>
      </c>
      <c r="C25" s="4">
        <v>10.9</v>
      </c>
      <c r="D25" s="4">
        <v>39</v>
      </c>
      <c r="E25" s="18">
        <v>34</v>
      </c>
      <c r="F25" s="18">
        <v>86</v>
      </c>
    </row>
    <row r="26" spans="1:6">
      <c r="A26" s="18">
        <v>360</v>
      </c>
      <c r="B26" s="3">
        <v>1120</v>
      </c>
      <c r="C26" s="4">
        <v>54.1</v>
      </c>
      <c r="D26" s="4">
        <v>20</v>
      </c>
      <c r="E26" s="18">
        <v>32</v>
      </c>
      <c r="F26" s="18">
        <v>22</v>
      </c>
    </row>
    <row r="27" spans="1:6">
      <c r="A27" s="18">
        <v>360</v>
      </c>
      <c r="B27" s="3">
        <v>2175</v>
      </c>
      <c r="C27" s="4">
        <v>28</v>
      </c>
      <c r="D27" s="4">
        <v>326</v>
      </c>
      <c r="E27" s="18">
        <v>28</v>
      </c>
      <c r="F27" s="18">
        <v>-21</v>
      </c>
    </row>
    <row r="28" spans="1:6">
      <c r="A28" s="18">
        <v>360</v>
      </c>
      <c r="B28" s="3">
        <v>1194</v>
      </c>
      <c r="C28" s="4">
        <v>46.2</v>
      </c>
      <c r="D28" s="4">
        <v>327</v>
      </c>
      <c r="E28" s="18">
        <v>41</v>
      </c>
      <c r="F28" s="18">
        <v>-84</v>
      </c>
    </row>
    <row r="29" spans="1:6">
      <c r="A29" s="18">
        <v>360</v>
      </c>
      <c r="B29" s="3">
        <v>2508</v>
      </c>
      <c r="C29" s="4">
        <v>165.9</v>
      </c>
      <c r="D29" s="4">
        <v>296</v>
      </c>
      <c r="E29" s="18">
        <v>27</v>
      </c>
      <c r="F29" s="18">
        <v>-71</v>
      </c>
    </row>
    <row r="30" spans="1:6">
      <c r="A30" s="18">
        <v>360</v>
      </c>
      <c r="B30" s="3">
        <v>659</v>
      </c>
      <c r="C30" s="4">
        <v>1.2</v>
      </c>
      <c r="D30" s="4">
        <v>39</v>
      </c>
      <c r="E30" s="18">
        <v>18</v>
      </c>
      <c r="F30" s="18">
        <v>80</v>
      </c>
    </row>
    <row r="31" spans="1:6">
      <c r="A31" s="18">
        <v>360</v>
      </c>
      <c r="B31" s="3">
        <v>533</v>
      </c>
      <c r="C31" s="4">
        <v>3.8</v>
      </c>
      <c r="D31" s="4">
        <v>39</v>
      </c>
      <c r="E31" s="18">
        <v>25</v>
      </c>
      <c r="F31" s="18">
        <v>5</v>
      </c>
    </row>
    <row r="32" spans="1:6">
      <c r="A32" s="18">
        <v>360</v>
      </c>
      <c r="B32" s="3">
        <v>505</v>
      </c>
      <c r="C32" s="4">
        <v>5.5</v>
      </c>
      <c r="D32" s="4">
        <v>300</v>
      </c>
      <c r="E32" s="18">
        <v>27</v>
      </c>
      <c r="F32" s="18">
        <v>-71</v>
      </c>
    </row>
    <row r="33" spans="1:6">
      <c r="A33" s="18">
        <v>360</v>
      </c>
      <c r="B33" s="3">
        <v>1306</v>
      </c>
      <c r="C33" s="4">
        <v>28.3</v>
      </c>
      <c r="D33" s="4">
        <v>52</v>
      </c>
      <c r="E33" s="18">
        <v>19</v>
      </c>
      <c r="F33" s="18">
        <v>61</v>
      </c>
    </row>
    <row r="34" spans="1:6">
      <c r="A34" s="18">
        <v>360</v>
      </c>
      <c r="B34" s="3">
        <v>1531</v>
      </c>
      <c r="C34" s="4">
        <v>-24.6</v>
      </c>
      <c r="D34" s="4">
        <v>61</v>
      </c>
      <c r="E34" s="18">
        <v>17</v>
      </c>
      <c r="F34" s="18">
        <v>52</v>
      </c>
    </row>
    <row r="35" spans="1:6">
      <c r="A35" s="18">
        <v>360</v>
      </c>
      <c r="B35" s="3">
        <v>2684</v>
      </c>
      <c r="C35" s="4">
        <v>-88.2</v>
      </c>
      <c r="D35" s="4">
        <v>57</v>
      </c>
      <c r="E35" s="18">
        <v>17</v>
      </c>
      <c r="F35" s="18">
        <v>27</v>
      </c>
    </row>
    <row r="36" spans="1:6">
      <c r="A36" s="18">
        <v>360</v>
      </c>
      <c r="B36" s="3">
        <v>1825</v>
      </c>
      <c r="C36" s="4">
        <v>-160.9</v>
      </c>
      <c r="D36" s="4">
        <v>82</v>
      </c>
      <c r="E36" s="18">
        <v>15</v>
      </c>
      <c r="F36" s="18">
        <v>26</v>
      </c>
    </row>
    <row r="37" spans="1:6">
      <c r="A37" s="18">
        <v>360</v>
      </c>
      <c r="B37" s="3">
        <v>950</v>
      </c>
      <c r="C37" s="4">
        <f>-13.5*1</f>
        <v>-13.5</v>
      </c>
      <c r="D37" s="4">
        <v>29</v>
      </c>
      <c r="E37" s="18">
        <v>15</v>
      </c>
      <c r="F37" s="18">
        <v>-3</v>
      </c>
    </row>
    <row r="38" spans="1:6">
      <c r="A38" s="18">
        <v>360</v>
      </c>
      <c r="B38" s="3">
        <v>1296</v>
      </c>
      <c r="C38" s="4">
        <v>-10.9</v>
      </c>
      <c r="D38" s="4">
        <v>5</v>
      </c>
      <c r="E38" s="18">
        <v>17</v>
      </c>
      <c r="F38" s="18">
        <v>-24</v>
      </c>
    </row>
    <row r="39" spans="1:6">
      <c r="A39" s="18">
        <v>360</v>
      </c>
      <c r="B39" s="3">
        <v>1884</v>
      </c>
      <c r="C39" s="4">
        <v>45.6</v>
      </c>
      <c r="D39" s="4">
        <v>286</v>
      </c>
      <c r="E39" s="18">
        <v>17</v>
      </c>
      <c r="F39" s="18">
        <v>-66</v>
      </c>
    </row>
    <row r="40" spans="1:6">
      <c r="A40" s="18">
        <v>360</v>
      </c>
      <c r="B40" s="3">
        <v>828</v>
      </c>
      <c r="C40" s="4">
        <v>-2.6</v>
      </c>
      <c r="D40" s="4">
        <v>311</v>
      </c>
      <c r="E40" s="18">
        <v>18</v>
      </c>
      <c r="F40" s="18">
        <v>-29</v>
      </c>
    </row>
    <row r="41" spans="1:6">
      <c r="A41" s="18">
        <v>360</v>
      </c>
      <c r="B41" s="3">
        <v>921</v>
      </c>
      <c r="C41" s="4">
        <v>-2.8</v>
      </c>
      <c r="D41" s="4">
        <v>310</v>
      </c>
      <c r="E41" s="18">
        <v>20</v>
      </c>
      <c r="F41" s="18">
        <v>-65</v>
      </c>
    </row>
    <row r="42" spans="1:6">
      <c r="A42" s="18">
        <v>360</v>
      </c>
      <c r="B42" s="3">
        <v>528</v>
      </c>
      <c r="C42" s="4">
        <f>-1.1*1</f>
        <v>-1.1000000000000001</v>
      </c>
      <c r="D42" s="4">
        <v>234</v>
      </c>
      <c r="E42" s="18">
        <v>14</v>
      </c>
      <c r="F42" s="18">
        <v>-17</v>
      </c>
    </row>
    <row r="43" spans="1:6">
      <c r="A43" s="18">
        <v>360</v>
      </c>
      <c r="B43" s="3">
        <v>805</v>
      </c>
      <c r="C43" s="4">
        <f>-6.6*1</f>
        <v>-6.6</v>
      </c>
      <c r="D43" s="4">
        <v>107</v>
      </c>
      <c r="E43" s="18">
        <v>-12</v>
      </c>
      <c r="F43" s="18">
        <v>8</v>
      </c>
    </row>
    <row r="44" spans="1:6">
      <c r="A44" s="18">
        <v>360</v>
      </c>
      <c r="B44" s="3">
        <v>1582</v>
      </c>
      <c r="C44" s="4">
        <v>-51.8</v>
      </c>
      <c r="D44" s="4">
        <v>261</v>
      </c>
      <c r="E44" s="18">
        <v>11</v>
      </c>
      <c r="F44" s="18">
        <v>-76</v>
      </c>
    </row>
    <row r="45" spans="1:6">
      <c r="A45" s="18">
        <v>360</v>
      </c>
      <c r="B45" s="3">
        <v>987</v>
      </c>
      <c r="C45" s="4">
        <v>-1.2</v>
      </c>
      <c r="D45" s="4">
        <v>144</v>
      </c>
      <c r="E45" s="18">
        <v>-17</v>
      </c>
      <c r="F45" s="18">
        <v>6</v>
      </c>
    </row>
    <row r="46" spans="1:6">
      <c r="A46" s="18">
        <v>360</v>
      </c>
      <c r="B46" s="3">
        <v>1263</v>
      </c>
      <c r="C46" s="4">
        <v>-29.1</v>
      </c>
      <c r="D46" s="4">
        <v>290</v>
      </c>
      <c r="E46" s="18">
        <v>-11</v>
      </c>
      <c r="F46" s="18">
        <v>60</v>
      </c>
    </row>
    <row r="47" spans="1:6">
      <c r="A47" s="18">
        <v>360</v>
      </c>
      <c r="B47" s="3">
        <v>662</v>
      </c>
      <c r="C47" s="4">
        <f>-37.6*1</f>
        <v>-37.6</v>
      </c>
      <c r="D47" s="4">
        <v>124</v>
      </c>
      <c r="E47" s="18">
        <v>14</v>
      </c>
      <c r="F47" s="18">
        <v>-34</v>
      </c>
    </row>
    <row r="48" spans="1:6">
      <c r="A48" s="18">
        <v>360</v>
      </c>
      <c r="B48" s="3">
        <v>1828</v>
      </c>
      <c r="C48" s="4">
        <v>-56.1</v>
      </c>
      <c r="D48" s="4">
        <v>233</v>
      </c>
      <c r="E48" s="18">
        <v>-13</v>
      </c>
      <c r="F48" s="18">
        <v>-59</v>
      </c>
    </row>
    <row r="49" spans="1:6">
      <c r="A49" s="18">
        <v>360</v>
      </c>
      <c r="B49" s="3">
        <v>1631</v>
      </c>
      <c r="C49" s="4">
        <v>-8</v>
      </c>
      <c r="D49" s="4">
        <v>275</v>
      </c>
      <c r="E49" s="18">
        <v>-13</v>
      </c>
      <c r="F49" s="18">
        <v>-88</v>
      </c>
    </row>
    <row r="50" spans="1:6">
      <c r="A50" s="18">
        <v>360</v>
      </c>
      <c r="B50" s="3">
        <v>420</v>
      </c>
      <c r="C50" s="4">
        <v>-6.8</v>
      </c>
      <c r="D50" s="4">
        <v>134</v>
      </c>
      <c r="E50" s="18">
        <v>-25</v>
      </c>
      <c r="F50" s="18">
        <v>54</v>
      </c>
    </row>
    <row r="51" spans="1:6">
      <c r="A51" s="18">
        <v>360</v>
      </c>
      <c r="B51" s="3">
        <v>567</v>
      </c>
      <c r="C51" s="4">
        <v>-9.3000000000000007</v>
      </c>
      <c r="D51" s="4">
        <v>51</v>
      </c>
      <c r="E51" s="18">
        <v>19</v>
      </c>
      <c r="F51" s="18">
        <v>59</v>
      </c>
    </row>
    <row r="52" spans="1:6">
      <c r="A52" s="18">
        <v>360</v>
      </c>
      <c r="B52" s="3">
        <v>856</v>
      </c>
      <c r="C52" s="4">
        <v>8.9</v>
      </c>
      <c r="D52" s="4">
        <v>110</v>
      </c>
      <c r="E52" s="18">
        <v>-19</v>
      </c>
      <c r="F52" s="18">
        <v>39</v>
      </c>
    </row>
    <row r="53" spans="1:6">
      <c r="A53" s="18">
        <v>360</v>
      </c>
      <c r="B53" s="3">
        <v>435</v>
      </c>
      <c r="C53" s="4">
        <f>-3.5*1</f>
        <v>-3.5</v>
      </c>
      <c r="D53" s="4">
        <v>359</v>
      </c>
      <c r="E53" s="18">
        <v>22</v>
      </c>
      <c r="F53" s="18">
        <v>-3</v>
      </c>
    </row>
    <row r="54" spans="1:6">
      <c r="A54" s="18">
        <v>360</v>
      </c>
      <c r="B54" s="3">
        <v>1442</v>
      </c>
      <c r="C54" s="4">
        <v>2</v>
      </c>
      <c r="D54" s="4">
        <v>90</v>
      </c>
      <c r="E54" s="18">
        <v>-25</v>
      </c>
      <c r="F54" s="18">
        <v>59</v>
      </c>
    </row>
    <row r="55" spans="1:6">
      <c r="A55" s="18">
        <v>360</v>
      </c>
      <c r="B55" s="3">
        <v>538</v>
      </c>
      <c r="C55" s="4">
        <f>-6.9*1</f>
        <v>-6.9</v>
      </c>
      <c r="D55" s="4">
        <v>90</v>
      </c>
      <c r="E55" s="18">
        <v>3</v>
      </c>
      <c r="F55" s="18">
        <v>-5</v>
      </c>
    </row>
    <row r="56" spans="1:6">
      <c r="A56" s="18">
        <v>360</v>
      </c>
      <c r="B56" s="3">
        <v>947</v>
      </c>
      <c r="C56" s="4">
        <v>-27.1</v>
      </c>
      <c r="D56" s="4">
        <v>251</v>
      </c>
      <c r="E56" s="18">
        <v>6</v>
      </c>
      <c r="F56" s="18">
        <v>-34</v>
      </c>
    </row>
    <row r="57" spans="1:6">
      <c r="A57" s="18">
        <v>360</v>
      </c>
      <c r="B57" s="3">
        <v>855</v>
      </c>
      <c r="C57" s="4">
        <v>-15.2</v>
      </c>
      <c r="D57" s="4">
        <v>46</v>
      </c>
      <c r="E57" s="18">
        <v>13</v>
      </c>
      <c r="F57" s="18">
        <v>89</v>
      </c>
    </row>
    <row r="58" spans="1:6">
      <c r="A58" s="18">
        <v>360</v>
      </c>
      <c r="B58" s="3">
        <v>920</v>
      </c>
      <c r="C58" s="4">
        <f>-16.2*1</f>
        <v>-16.2</v>
      </c>
      <c r="D58" s="4">
        <v>317</v>
      </c>
      <c r="E58" s="18">
        <v>11</v>
      </c>
      <c r="F58" s="18">
        <v>-99</v>
      </c>
    </row>
    <row r="59" spans="1:6">
      <c r="A59" s="18">
        <v>360</v>
      </c>
      <c r="B59" s="3">
        <v>529</v>
      </c>
      <c r="C59" s="4">
        <f>-9.4*1</f>
        <v>-9.4</v>
      </c>
      <c r="D59" s="4">
        <v>194</v>
      </c>
      <c r="E59" s="18">
        <v>5</v>
      </c>
      <c r="F59" s="18">
        <v>5</v>
      </c>
    </row>
    <row r="60" spans="1:6">
      <c r="A60" s="18">
        <v>360</v>
      </c>
      <c r="B60" s="3">
        <v>519</v>
      </c>
      <c r="C60" s="4">
        <f>-1.9*1</f>
        <v>-1.9</v>
      </c>
      <c r="D60" s="4">
        <v>136</v>
      </c>
      <c r="E60" s="18">
        <v>-38</v>
      </c>
      <c r="F60" s="18">
        <v>-10</v>
      </c>
    </row>
    <row r="61" spans="1:6">
      <c r="A61" s="18">
        <v>360</v>
      </c>
      <c r="B61" s="3">
        <v>844</v>
      </c>
      <c r="C61" s="4">
        <v>2.6</v>
      </c>
      <c r="D61" s="4">
        <v>42</v>
      </c>
      <c r="E61" s="18">
        <v>13</v>
      </c>
      <c r="F61" s="18">
        <v>68</v>
      </c>
    </row>
    <row r="62" spans="1:6">
      <c r="A62" s="18">
        <v>360</v>
      </c>
      <c r="B62" s="3">
        <v>1063</v>
      </c>
      <c r="C62" s="4">
        <v>25.8</v>
      </c>
      <c r="D62" s="4">
        <v>112</v>
      </c>
      <c r="E62" s="18">
        <v>11</v>
      </c>
      <c r="F62" s="18">
        <v>12</v>
      </c>
    </row>
    <row r="63" spans="1:6">
      <c r="A63" s="18">
        <v>360</v>
      </c>
      <c r="B63" s="3">
        <v>861</v>
      </c>
      <c r="C63" s="4">
        <v>-8.1</v>
      </c>
      <c r="D63" s="4">
        <v>85</v>
      </c>
      <c r="E63" s="18">
        <v>9</v>
      </c>
      <c r="F63" s="18">
        <v>12</v>
      </c>
    </row>
    <row r="64" spans="1:6">
      <c r="A64" s="18">
        <v>360</v>
      </c>
      <c r="B64" s="3">
        <v>1850</v>
      </c>
      <c r="C64" s="4">
        <v>-76.599999999999994</v>
      </c>
      <c r="D64" s="4">
        <v>63</v>
      </c>
      <c r="E64" s="18">
        <v>11</v>
      </c>
      <c r="F64" s="18">
        <v>85</v>
      </c>
    </row>
    <row r="65" spans="1:6">
      <c r="A65" s="18">
        <v>360</v>
      </c>
      <c r="B65" s="3">
        <v>2625</v>
      </c>
      <c r="C65" s="4">
        <v>-51</v>
      </c>
      <c r="D65" s="4">
        <v>89</v>
      </c>
      <c r="E65" s="18">
        <v>8</v>
      </c>
      <c r="F65" s="18">
        <v>77</v>
      </c>
    </row>
    <row r="66" spans="1:6">
      <c r="A66" s="18">
        <v>360</v>
      </c>
      <c r="B66" s="3">
        <v>1345</v>
      </c>
      <c r="C66" s="4">
        <v>-3.7</v>
      </c>
      <c r="D66" s="4">
        <v>50</v>
      </c>
      <c r="E66" s="18">
        <v>12</v>
      </c>
      <c r="F66" s="18">
        <v>57</v>
      </c>
    </row>
    <row r="67" spans="1:6">
      <c r="A67" s="18">
        <v>360</v>
      </c>
      <c r="B67" s="3">
        <v>1466</v>
      </c>
      <c r="C67" s="4">
        <v>-13.2</v>
      </c>
      <c r="D67" s="4">
        <v>287</v>
      </c>
      <c r="E67" s="18">
        <v>15</v>
      </c>
      <c r="F67" s="18">
        <v>-70</v>
      </c>
    </row>
    <row r="68" spans="1:6">
      <c r="A68" s="18">
        <v>360</v>
      </c>
      <c r="B68" s="3">
        <v>1037</v>
      </c>
      <c r="C68" s="4">
        <v>-22.8</v>
      </c>
      <c r="D68" s="4">
        <v>214</v>
      </c>
      <c r="E68" s="18">
        <v>-18</v>
      </c>
      <c r="F68" s="18">
        <v>-19</v>
      </c>
    </row>
    <row r="69" spans="1:6">
      <c r="A69" s="18">
        <v>360</v>
      </c>
      <c r="B69" s="3">
        <v>449</v>
      </c>
      <c r="C69" s="4">
        <f>-7.7*1</f>
        <v>-7.7</v>
      </c>
      <c r="D69" s="4">
        <v>174</v>
      </c>
      <c r="E69" s="18">
        <v>19</v>
      </c>
      <c r="F69" s="18">
        <v>14</v>
      </c>
    </row>
    <row r="70" spans="1:6">
      <c r="A70" s="18">
        <v>360</v>
      </c>
      <c r="B70" s="3">
        <v>1202</v>
      </c>
      <c r="C70" s="4">
        <v>1.7</v>
      </c>
      <c r="D70" s="4">
        <v>274</v>
      </c>
      <c r="E70" s="18">
        <v>-5</v>
      </c>
      <c r="F70" s="18">
        <v>-30</v>
      </c>
    </row>
    <row r="71" spans="1:6">
      <c r="A71" s="18">
        <v>360</v>
      </c>
      <c r="B71" s="3">
        <v>784</v>
      </c>
      <c r="C71" s="4">
        <v>0.6</v>
      </c>
      <c r="D71" s="4">
        <v>210</v>
      </c>
      <c r="E71" s="18">
        <v>-31</v>
      </c>
      <c r="F71" s="18">
        <v>-18</v>
      </c>
    </row>
    <row r="72" spans="1:6">
      <c r="A72" s="18">
        <v>360</v>
      </c>
      <c r="B72" s="3">
        <v>949</v>
      </c>
      <c r="C72" s="4">
        <v>-17.100000000000001</v>
      </c>
      <c r="D72" s="4">
        <v>55</v>
      </c>
      <c r="E72" s="18">
        <v>15</v>
      </c>
      <c r="F72" s="18">
        <v>46</v>
      </c>
    </row>
    <row r="73" spans="1:6">
      <c r="A73" s="18">
        <v>360</v>
      </c>
      <c r="B73" s="3">
        <v>919</v>
      </c>
      <c r="C73" s="4">
        <v>-0.4</v>
      </c>
      <c r="D73" s="4">
        <v>43</v>
      </c>
      <c r="E73" s="18">
        <v>26</v>
      </c>
      <c r="F73" s="18">
        <v>70</v>
      </c>
    </row>
    <row r="74" spans="1:6">
      <c r="A74" s="18">
        <v>360</v>
      </c>
      <c r="B74" s="3">
        <v>1179</v>
      </c>
      <c r="C74" s="4">
        <v>-5.3</v>
      </c>
      <c r="D74" s="4">
        <v>343</v>
      </c>
      <c r="E74" s="18">
        <v>17</v>
      </c>
      <c r="F74" s="18">
        <v>-29</v>
      </c>
    </row>
    <row r="75" spans="1:6">
      <c r="A75" s="18">
        <v>360</v>
      </c>
      <c r="B75" s="3">
        <v>459</v>
      </c>
      <c r="C75" s="4">
        <f>-10.1*1</f>
        <v>-10.1</v>
      </c>
      <c r="D75" s="4">
        <v>190</v>
      </c>
      <c r="E75" s="18">
        <v>4</v>
      </c>
      <c r="F75" s="18">
        <v>-1</v>
      </c>
    </row>
    <row r="76" spans="1:6">
      <c r="A76" s="18">
        <v>360</v>
      </c>
      <c r="B76" s="3">
        <v>399</v>
      </c>
      <c r="C76" s="4">
        <f>-17*1</f>
        <v>-17</v>
      </c>
      <c r="D76" s="4">
        <v>217</v>
      </c>
      <c r="E76" s="18">
        <v>-10</v>
      </c>
      <c r="F76" s="18">
        <v>8</v>
      </c>
    </row>
    <row r="77" spans="1:6">
      <c r="A77" s="18">
        <v>360</v>
      </c>
      <c r="B77" s="3">
        <v>587</v>
      </c>
      <c r="C77" s="4">
        <v>-13.7</v>
      </c>
      <c r="D77" s="4">
        <v>109</v>
      </c>
      <c r="E77" s="18">
        <v>-8</v>
      </c>
      <c r="F77" s="18">
        <v>73</v>
      </c>
    </row>
    <row r="78" spans="1:6">
      <c r="A78" s="18">
        <v>360</v>
      </c>
      <c r="B78" s="3">
        <v>1081</v>
      </c>
      <c r="C78" s="4">
        <v>-25.2</v>
      </c>
      <c r="D78" s="4">
        <v>68</v>
      </c>
      <c r="E78" s="18">
        <v>-6</v>
      </c>
      <c r="F78" s="18">
        <v>69</v>
      </c>
    </row>
    <row r="79" spans="1:6">
      <c r="A79" s="18">
        <v>360</v>
      </c>
      <c r="B79" s="3">
        <v>796</v>
      </c>
      <c r="C79" s="4">
        <v>-14.4</v>
      </c>
      <c r="D79" s="4">
        <v>75</v>
      </c>
      <c r="E79" s="18">
        <v>-5</v>
      </c>
      <c r="F79" s="18">
        <v>58</v>
      </c>
    </row>
    <row r="80" spans="1:6">
      <c r="A80" s="18">
        <v>360</v>
      </c>
      <c r="B80" s="3">
        <v>695</v>
      </c>
      <c r="C80" s="4">
        <v>-12.1</v>
      </c>
      <c r="D80" s="4">
        <v>296</v>
      </c>
      <c r="E80" s="18">
        <v>4</v>
      </c>
      <c r="F80" s="18">
        <v>-66</v>
      </c>
    </row>
    <row r="81" spans="1:6">
      <c r="A81" s="18">
        <v>360</v>
      </c>
      <c r="B81" s="3">
        <v>812</v>
      </c>
      <c r="C81" s="4">
        <v>-17.7</v>
      </c>
      <c r="D81" s="4">
        <v>86</v>
      </c>
      <c r="E81" s="18">
        <v>-6</v>
      </c>
      <c r="F81" s="18">
        <v>28</v>
      </c>
    </row>
    <row r="82" spans="1:6">
      <c r="A82" s="18">
        <v>360</v>
      </c>
      <c r="B82" s="3">
        <v>1001</v>
      </c>
      <c r="C82" s="4">
        <v>-29.7</v>
      </c>
      <c r="D82" s="4">
        <v>249</v>
      </c>
      <c r="E82" s="18">
        <v>5</v>
      </c>
      <c r="F82" s="18">
        <v>-89</v>
      </c>
    </row>
    <row r="83" spans="1:6">
      <c r="A83" s="18">
        <v>360</v>
      </c>
      <c r="B83" s="3">
        <v>1033</v>
      </c>
      <c r="C83" s="4">
        <v>-45.5</v>
      </c>
      <c r="D83" s="4">
        <v>233</v>
      </c>
      <c r="E83" s="18">
        <v>-11</v>
      </c>
      <c r="F83" s="18">
        <v>-97</v>
      </c>
    </row>
    <row r="84" spans="1:6">
      <c r="A84" s="18">
        <v>360</v>
      </c>
      <c r="B84" s="3">
        <v>411</v>
      </c>
      <c r="C84" s="4">
        <f>-4.9*1</f>
        <v>-4.9000000000000004</v>
      </c>
      <c r="D84" s="4">
        <v>130</v>
      </c>
      <c r="E84" s="18">
        <v>-13</v>
      </c>
      <c r="F84" s="18">
        <v>23</v>
      </c>
    </row>
    <row r="85" spans="1:6">
      <c r="A85" s="18">
        <v>360</v>
      </c>
      <c r="B85" s="3">
        <v>740</v>
      </c>
      <c r="C85" s="4">
        <v>-2</v>
      </c>
      <c r="D85" s="4">
        <v>222</v>
      </c>
      <c r="E85" s="18">
        <v>-14</v>
      </c>
      <c r="F85" s="18">
        <v>-70</v>
      </c>
    </row>
    <row r="86" spans="1:6">
      <c r="A86" s="18">
        <v>360</v>
      </c>
      <c r="B86" s="3">
        <v>1085</v>
      </c>
      <c r="C86" s="4">
        <v>-41.7</v>
      </c>
      <c r="D86" s="4">
        <v>274</v>
      </c>
      <c r="E86" s="18">
        <v>-16</v>
      </c>
      <c r="F86" s="18">
        <v>-49</v>
      </c>
    </row>
    <row r="87" spans="1:6">
      <c r="A87" s="18">
        <v>360</v>
      </c>
      <c r="B87" s="3">
        <v>1830</v>
      </c>
      <c r="C87" s="4">
        <v>-60.8</v>
      </c>
      <c r="D87" s="4">
        <v>231</v>
      </c>
      <c r="E87" s="18">
        <v>-15</v>
      </c>
      <c r="F87" s="18">
        <v>-11</v>
      </c>
    </row>
    <row r="88" spans="1:6">
      <c r="A88" s="18">
        <v>360</v>
      </c>
      <c r="B88" s="3">
        <v>721</v>
      </c>
      <c r="C88" s="4">
        <v>-2.1</v>
      </c>
      <c r="D88" s="4">
        <v>97</v>
      </c>
      <c r="E88" s="18">
        <v>-7</v>
      </c>
      <c r="F88" s="18">
        <v>67</v>
      </c>
    </row>
    <row r="89" spans="1:6">
      <c r="A89" s="18">
        <v>360</v>
      </c>
      <c r="B89" s="3">
        <v>458</v>
      </c>
      <c r="C89" s="4">
        <v>-11</v>
      </c>
      <c r="D89" s="4">
        <v>112</v>
      </c>
      <c r="E89" s="18">
        <v>-12</v>
      </c>
      <c r="F89" s="18">
        <v>52</v>
      </c>
    </row>
    <row r="90" spans="1:6">
      <c r="A90" s="18">
        <v>360</v>
      </c>
      <c r="B90" s="3">
        <v>1087</v>
      </c>
      <c r="C90" s="4">
        <v>-39.1</v>
      </c>
      <c r="D90" s="4">
        <v>117</v>
      </c>
      <c r="E90" s="18">
        <v>-13</v>
      </c>
      <c r="F90" s="18">
        <v>58</v>
      </c>
    </row>
    <row r="91" spans="1:6">
      <c r="A91" s="18">
        <v>360</v>
      </c>
      <c r="B91" s="3">
        <v>634</v>
      </c>
      <c r="C91" s="4">
        <f>-151.2*1</f>
        <v>-151.19999999999999</v>
      </c>
      <c r="D91" s="4">
        <v>227</v>
      </c>
      <c r="E91" s="18">
        <v>-11</v>
      </c>
      <c r="F91" s="18">
        <v>1</v>
      </c>
    </row>
    <row r="92" spans="1:6">
      <c r="A92" s="18">
        <v>360</v>
      </c>
      <c r="B92" s="3">
        <v>779</v>
      </c>
      <c r="C92" s="4">
        <v>-11.3</v>
      </c>
      <c r="D92" s="4">
        <v>44</v>
      </c>
      <c r="E92" s="18">
        <v>-24</v>
      </c>
      <c r="F92" s="18">
        <v>34</v>
      </c>
    </row>
    <row r="93" spans="1:6">
      <c r="A93" s="18">
        <v>360</v>
      </c>
      <c r="B93" s="3">
        <v>948</v>
      </c>
      <c r="C93" s="4">
        <v>-9.5</v>
      </c>
      <c r="D93" s="4">
        <v>268</v>
      </c>
      <c r="E93" s="18">
        <v>-15</v>
      </c>
      <c r="F93" s="18">
        <v>-73</v>
      </c>
    </row>
    <row r="94" spans="1:6">
      <c r="A94" s="18">
        <v>360</v>
      </c>
      <c r="B94" s="3">
        <v>2147</v>
      </c>
      <c r="C94" s="4">
        <v>-158.1</v>
      </c>
      <c r="D94" s="4">
        <v>73</v>
      </c>
      <c r="E94" s="18">
        <v>-12</v>
      </c>
      <c r="F94" s="18">
        <v>82</v>
      </c>
    </row>
    <row r="95" spans="1:6">
      <c r="A95" s="18">
        <v>360</v>
      </c>
      <c r="B95" s="3">
        <v>740</v>
      </c>
      <c r="C95" s="4">
        <f>-2*1</f>
        <v>-2</v>
      </c>
      <c r="D95" s="4">
        <v>140</v>
      </c>
      <c r="E95" s="18">
        <v>-14</v>
      </c>
      <c r="F95" s="18">
        <v>35</v>
      </c>
    </row>
    <row r="96" spans="1:6">
      <c r="A96" s="18">
        <v>360</v>
      </c>
      <c r="B96" s="3">
        <v>820</v>
      </c>
      <c r="C96" s="4">
        <v>2.2999999999999998</v>
      </c>
      <c r="D96" s="4">
        <v>97</v>
      </c>
      <c r="E96" s="18">
        <v>-12</v>
      </c>
      <c r="F96" s="18">
        <v>40</v>
      </c>
    </row>
    <row r="97" spans="1:6">
      <c r="A97" s="18">
        <v>360</v>
      </c>
      <c r="B97" s="3">
        <v>528</v>
      </c>
      <c r="C97" s="4">
        <v>-4.0999999999999996</v>
      </c>
      <c r="D97" s="4">
        <v>325</v>
      </c>
      <c r="E97" s="18">
        <v>11</v>
      </c>
      <c r="F97" s="18">
        <v>-32</v>
      </c>
    </row>
    <row r="98" spans="1:6">
      <c r="A98" s="18">
        <v>360</v>
      </c>
      <c r="B98" s="3">
        <v>1471</v>
      </c>
      <c r="C98" s="4">
        <v>-1.2</v>
      </c>
      <c r="D98" s="4">
        <v>60</v>
      </c>
      <c r="E98" s="18">
        <v>11</v>
      </c>
      <c r="F98" s="18">
        <v>53</v>
      </c>
    </row>
    <row r="99" spans="1:6">
      <c r="A99" s="18">
        <v>360</v>
      </c>
      <c r="B99" s="3">
        <v>1203</v>
      </c>
      <c r="C99" s="4">
        <v>13.5</v>
      </c>
      <c r="D99" s="4">
        <v>238</v>
      </c>
      <c r="E99" s="18">
        <v>-20</v>
      </c>
      <c r="F99" s="18">
        <v>-34</v>
      </c>
    </row>
    <row r="100" spans="1:6">
      <c r="A100" s="18">
        <v>360</v>
      </c>
      <c r="B100" s="3">
        <v>553</v>
      </c>
      <c r="C100" s="4">
        <f>-18.3*1</f>
        <v>-18.3</v>
      </c>
      <c r="D100" s="4">
        <v>180</v>
      </c>
      <c r="E100" s="18">
        <v>-12</v>
      </c>
      <c r="F100" s="18">
        <v>15</v>
      </c>
    </row>
    <row r="101" spans="1:6">
      <c r="A101" s="18">
        <v>360</v>
      </c>
      <c r="B101" s="3">
        <v>467</v>
      </c>
      <c r="C101" s="4">
        <v>43.7</v>
      </c>
      <c r="D101" s="4">
        <v>160</v>
      </c>
      <c r="E101" s="18">
        <v>-29</v>
      </c>
      <c r="F101" s="18">
        <v>40</v>
      </c>
    </row>
    <row r="102" spans="1:6">
      <c r="A102" s="18">
        <v>360</v>
      </c>
      <c r="B102" s="3">
        <v>1469</v>
      </c>
      <c r="C102" s="4">
        <v>36.1</v>
      </c>
      <c r="D102" s="4">
        <v>156</v>
      </c>
      <c r="E102" s="18">
        <v>-17</v>
      </c>
      <c r="F102" s="18">
        <v>82</v>
      </c>
    </row>
    <row r="103" spans="1:6">
      <c r="A103" s="18">
        <v>360</v>
      </c>
      <c r="B103" s="3">
        <v>773</v>
      </c>
      <c r="C103" s="4">
        <v>-12.1</v>
      </c>
      <c r="D103" s="4">
        <v>67</v>
      </c>
      <c r="E103" s="18">
        <v>12</v>
      </c>
      <c r="F103" s="18">
        <v>56</v>
      </c>
    </row>
    <row r="104" spans="1:6">
      <c r="A104" s="18">
        <v>360</v>
      </c>
      <c r="B104" s="3">
        <v>789</v>
      </c>
      <c r="C104" s="4">
        <v>-15.2</v>
      </c>
      <c r="D104" s="4">
        <v>131</v>
      </c>
      <c r="E104" s="18">
        <v>-10</v>
      </c>
      <c r="F104" s="18">
        <v>11</v>
      </c>
    </row>
    <row r="105" spans="1:6">
      <c r="A105" s="18">
        <v>360</v>
      </c>
      <c r="B105" s="3">
        <v>342</v>
      </c>
      <c r="C105" s="4">
        <f>-1.8*1</f>
        <v>-1.8</v>
      </c>
      <c r="D105" s="4">
        <v>323</v>
      </c>
      <c r="E105" s="18">
        <v>-10</v>
      </c>
      <c r="F105" s="18">
        <v>-5</v>
      </c>
    </row>
    <row r="106" spans="1:6">
      <c r="A106" s="18">
        <v>360</v>
      </c>
      <c r="B106" s="3">
        <v>600</v>
      </c>
      <c r="C106" s="4">
        <f>-9.6*1</f>
        <v>-9.6</v>
      </c>
      <c r="D106" s="4">
        <v>359</v>
      </c>
      <c r="E106" s="18">
        <v>12</v>
      </c>
      <c r="F106" s="18">
        <v>1</v>
      </c>
    </row>
    <row r="107" spans="1:6">
      <c r="A107" s="18">
        <v>360</v>
      </c>
      <c r="B107" s="3">
        <v>551</v>
      </c>
      <c r="C107" s="4">
        <v>-0.7</v>
      </c>
      <c r="D107" s="4">
        <v>100</v>
      </c>
      <c r="E107" s="18">
        <v>-7</v>
      </c>
      <c r="F107" s="18">
        <v>75</v>
      </c>
    </row>
    <row r="108" spans="1:6">
      <c r="A108" s="18">
        <v>360</v>
      </c>
      <c r="B108" s="3">
        <v>555</v>
      </c>
      <c r="C108" s="4">
        <v>-12.2</v>
      </c>
      <c r="D108" s="4">
        <v>270</v>
      </c>
      <c r="E108" s="18">
        <v>5</v>
      </c>
      <c r="F108" s="18">
        <v>-36</v>
      </c>
    </row>
    <row r="109" spans="1:6">
      <c r="A109" s="18">
        <v>360</v>
      </c>
      <c r="B109" s="3">
        <v>920</v>
      </c>
      <c r="C109" s="4">
        <v>-8.4</v>
      </c>
      <c r="D109" s="4">
        <v>59</v>
      </c>
      <c r="E109" s="18">
        <v>12</v>
      </c>
      <c r="F109" s="18">
        <v>29</v>
      </c>
    </row>
    <row r="110" spans="1:6">
      <c r="A110" s="18">
        <v>360</v>
      </c>
      <c r="B110" s="3">
        <v>1267</v>
      </c>
      <c r="C110" s="4">
        <v>-51.6</v>
      </c>
      <c r="D110" s="4">
        <v>175</v>
      </c>
      <c r="E110" s="18">
        <v>14</v>
      </c>
      <c r="F110" s="18">
        <v>2</v>
      </c>
    </row>
    <row r="111" spans="1:6">
      <c r="A111" s="18">
        <v>360</v>
      </c>
      <c r="B111" s="3">
        <v>587</v>
      </c>
      <c r="C111" s="4">
        <v>-2.1</v>
      </c>
      <c r="D111" s="4">
        <v>162</v>
      </c>
      <c r="E111" s="18">
        <v>-20</v>
      </c>
      <c r="F111" s="18">
        <v>9</v>
      </c>
    </row>
    <row r="112" spans="1:6">
      <c r="A112" s="18">
        <v>360</v>
      </c>
      <c r="B112" s="3">
        <v>1195</v>
      </c>
      <c r="C112" s="4">
        <v>-57</v>
      </c>
      <c r="D112" s="4">
        <v>98</v>
      </c>
      <c r="E112" s="18">
        <v>-11</v>
      </c>
      <c r="F112" s="18">
        <v>15</v>
      </c>
    </row>
    <row r="113" spans="1:6">
      <c r="A113" s="18">
        <v>360</v>
      </c>
      <c r="B113" s="3">
        <v>669</v>
      </c>
      <c r="C113" s="4">
        <f>-13*1</f>
        <v>-13</v>
      </c>
      <c r="D113" s="4">
        <v>189</v>
      </c>
      <c r="E113" s="18">
        <v>-14</v>
      </c>
      <c r="F113" s="18">
        <v>-25</v>
      </c>
    </row>
    <row r="114" spans="1:6">
      <c r="A114" s="18">
        <v>360</v>
      </c>
      <c r="B114" s="3">
        <v>1106</v>
      </c>
      <c r="C114" s="4">
        <v>-1.9</v>
      </c>
      <c r="D114" s="4">
        <v>51</v>
      </c>
      <c r="E114" s="18">
        <v>12</v>
      </c>
      <c r="F114" s="18">
        <v>61</v>
      </c>
    </row>
    <row r="115" spans="1:6">
      <c r="A115" s="18">
        <v>360</v>
      </c>
      <c r="B115" s="3">
        <v>1261</v>
      </c>
      <c r="C115" s="4">
        <v>-7.3</v>
      </c>
      <c r="D115" s="4">
        <v>125</v>
      </c>
      <c r="E115" s="18">
        <v>-19</v>
      </c>
      <c r="F115" s="18">
        <v>74</v>
      </c>
    </row>
    <row r="116" spans="1:6">
      <c r="A116" s="18">
        <v>360</v>
      </c>
      <c r="B116" s="3">
        <v>995</v>
      </c>
      <c r="C116" s="4">
        <v>-10.199999999999999</v>
      </c>
      <c r="D116" s="4">
        <v>107</v>
      </c>
      <c r="E116" s="18">
        <v>-18</v>
      </c>
      <c r="F116" s="18">
        <v>45</v>
      </c>
    </row>
    <row r="117" spans="1:6">
      <c r="A117" s="18">
        <v>360</v>
      </c>
      <c r="B117" s="3">
        <v>1040</v>
      </c>
      <c r="C117" s="4">
        <f>-20.4*1</f>
        <v>-20.399999999999999</v>
      </c>
      <c r="D117" s="4">
        <v>71</v>
      </c>
      <c r="E117" s="18">
        <v>-15</v>
      </c>
      <c r="F117" s="18">
        <v>40</v>
      </c>
    </row>
    <row r="118" spans="1:6">
      <c r="A118" s="18">
        <v>360</v>
      </c>
      <c r="B118" s="3">
        <v>719</v>
      </c>
      <c r="C118" s="4">
        <v>-9</v>
      </c>
      <c r="D118" s="4">
        <v>240</v>
      </c>
      <c r="E118" s="18">
        <v>-22</v>
      </c>
      <c r="F118" s="18">
        <v>-25</v>
      </c>
    </row>
    <row r="119" spans="1:6">
      <c r="A119" s="18">
        <v>360</v>
      </c>
      <c r="B119" s="3">
        <v>857</v>
      </c>
      <c r="C119" s="4">
        <v>-2.7</v>
      </c>
      <c r="D119" s="4">
        <v>291</v>
      </c>
      <c r="E119" s="18">
        <v>12</v>
      </c>
      <c r="F119" s="18">
        <v>-89</v>
      </c>
    </row>
    <row r="120" spans="1:6">
      <c r="A120" s="18">
        <v>360</v>
      </c>
      <c r="B120" s="3">
        <v>335</v>
      </c>
      <c r="C120" s="4">
        <v>3.8</v>
      </c>
      <c r="D120" s="4">
        <v>115</v>
      </c>
      <c r="E120" s="18">
        <v>-44</v>
      </c>
      <c r="F120" s="18">
        <v>11</v>
      </c>
    </row>
    <row r="121" spans="1:6">
      <c r="A121" s="18">
        <v>360</v>
      </c>
      <c r="B121" s="3">
        <v>715</v>
      </c>
      <c r="C121" s="4">
        <v>-13.6</v>
      </c>
      <c r="D121" s="4">
        <v>41</v>
      </c>
      <c r="E121" s="18">
        <v>15</v>
      </c>
      <c r="F121" s="18">
        <v>79</v>
      </c>
    </row>
    <row r="122" spans="1:6">
      <c r="A122" s="18">
        <v>360</v>
      </c>
      <c r="B122" s="3">
        <v>438</v>
      </c>
      <c r="C122" s="4">
        <v>-5.0999999999999996</v>
      </c>
      <c r="D122" s="4">
        <v>353</v>
      </c>
      <c r="E122" s="18">
        <v>13</v>
      </c>
      <c r="F122" s="18">
        <v>-16</v>
      </c>
    </row>
    <row r="123" spans="1:6">
      <c r="A123" s="18">
        <v>360</v>
      </c>
      <c r="B123" s="3">
        <v>1305</v>
      </c>
      <c r="C123" s="4">
        <v>-23.7</v>
      </c>
      <c r="D123" s="4">
        <v>92</v>
      </c>
      <c r="E123" s="18">
        <v>15</v>
      </c>
      <c r="F123" s="18">
        <v>50</v>
      </c>
    </row>
    <row r="124" spans="1:6">
      <c r="A124" s="18">
        <v>360</v>
      </c>
      <c r="B124" s="3">
        <v>584</v>
      </c>
      <c r="C124" s="4">
        <v>19.5</v>
      </c>
      <c r="D124" s="4">
        <v>177</v>
      </c>
      <c r="E124" s="18">
        <v>-27</v>
      </c>
      <c r="F124" s="18">
        <v>6</v>
      </c>
    </row>
    <row r="125" spans="1:6">
      <c r="A125" s="18">
        <v>360</v>
      </c>
      <c r="B125" s="3">
        <v>1209</v>
      </c>
      <c r="C125" s="4">
        <v>-25.1</v>
      </c>
      <c r="D125" s="4">
        <v>358</v>
      </c>
      <c r="E125" s="18">
        <v>12</v>
      </c>
      <c r="F125" s="18">
        <v>-8</v>
      </c>
    </row>
    <row r="126" spans="1:6">
      <c r="A126" s="18">
        <v>360</v>
      </c>
      <c r="B126" s="3">
        <v>1627</v>
      </c>
      <c r="C126" s="4">
        <v>-24.8</v>
      </c>
      <c r="D126" s="4">
        <v>330</v>
      </c>
      <c r="E126" s="18">
        <v>9</v>
      </c>
      <c r="F126" s="18">
        <v>-42</v>
      </c>
    </row>
    <row r="127" spans="1:6">
      <c r="A127" s="18">
        <v>360</v>
      </c>
      <c r="B127" s="3">
        <v>547</v>
      </c>
      <c r="C127" s="4">
        <f>-29.5*1</f>
        <v>-29.5</v>
      </c>
      <c r="D127" s="4">
        <v>95</v>
      </c>
      <c r="E127" s="18">
        <v>-15</v>
      </c>
      <c r="F127" s="18">
        <v>13</v>
      </c>
    </row>
    <row r="128" spans="1:6">
      <c r="A128" s="18">
        <v>360</v>
      </c>
      <c r="B128" s="3">
        <v>1239</v>
      </c>
      <c r="C128" s="4">
        <v>0.2</v>
      </c>
      <c r="D128" s="4">
        <v>219</v>
      </c>
      <c r="E128" s="18">
        <v>-20</v>
      </c>
      <c r="F128" s="18">
        <v>-24</v>
      </c>
    </row>
    <row r="129" spans="1:6">
      <c r="A129" s="18">
        <v>360</v>
      </c>
      <c r="B129" s="3">
        <v>817</v>
      </c>
      <c r="C129" s="4">
        <v>6</v>
      </c>
      <c r="D129" s="4">
        <v>206</v>
      </c>
      <c r="E129" s="18">
        <v>-11</v>
      </c>
      <c r="F129" s="18">
        <v>-27</v>
      </c>
    </row>
    <row r="130" spans="1:6">
      <c r="A130" s="18">
        <v>360</v>
      </c>
      <c r="B130" s="3">
        <v>579</v>
      </c>
      <c r="C130" s="4">
        <f>-6.7*1</f>
        <v>-6.7</v>
      </c>
      <c r="D130" s="4">
        <v>334</v>
      </c>
      <c r="E130" s="18">
        <v>-13</v>
      </c>
      <c r="F130" s="18">
        <v>-4</v>
      </c>
    </row>
    <row r="131" spans="1:6">
      <c r="A131" s="18">
        <v>360</v>
      </c>
      <c r="B131" s="3">
        <v>1730</v>
      </c>
      <c r="C131" s="4">
        <v>12.7</v>
      </c>
      <c r="D131" s="4">
        <v>227</v>
      </c>
      <c r="E131" s="18">
        <v>-25</v>
      </c>
      <c r="F131" s="18">
        <v>-82</v>
      </c>
    </row>
    <row r="132" spans="1:6">
      <c r="A132" s="18">
        <v>360</v>
      </c>
      <c r="B132" s="3">
        <v>719</v>
      </c>
      <c r="C132" s="4">
        <f>-2.1*1</f>
        <v>-2.1</v>
      </c>
      <c r="D132" s="4">
        <v>260</v>
      </c>
      <c r="E132" s="18">
        <v>11</v>
      </c>
      <c r="F132" s="18">
        <v>-7</v>
      </c>
    </row>
    <row r="133" spans="1:6">
      <c r="A133" s="18">
        <v>360</v>
      </c>
      <c r="B133" s="3">
        <v>926</v>
      </c>
      <c r="C133" s="4">
        <v>-14.1</v>
      </c>
      <c r="D133" s="4">
        <v>67</v>
      </c>
      <c r="E133" s="18">
        <v>14</v>
      </c>
      <c r="F133" s="18">
        <v>77</v>
      </c>
    </row>
    <row r="134" spans="1:6">
      <c r="A134" s="18">
        <v>360</v>
      </c>
      <c r="B134" s="3">
        <v>1200</v>
      </c>
      <c r="C134" s="4">
        <v>-0.1</v>
      </c>
      <c r="D134" s="4">
        <v>230</v>
      </c>
      <c r="E134" s="18">
        <v>-6</v>
      </c>
      <c r="F134" s="18">
        <v>-29</v>
      </c>
    </row>
    <row r="135" spans="1:6">
      <c r="A135" s="18">
        <v>360</v>
      </c>
      <c r="B135" s="3">
        <v>1418</v>
      </c>
      <c r="C135" s="4">
        <v>47.5</v>
      </c>
      <c r="D135" s="4">
        <v>184</v>
      </c>
      <c r="E135" s="18">
        <v>-10</v>
      </c>
      <c r="F135" s="18">
        <v>-12</v>
      </c>
    </row>
    <row r="136" spans="1:6">
      <c r="A136" s="18">
        <v>360</v>
      </c>
      <c r="B136" s="3">
        <v>1571</v>
      </c>
      <c r="C136" s="4">
        <v>-0.3</v>
      </c>
      <c r="D136" s="4">
        <v>201</v>
      </c>
      <c r="E136" s="18">
        <v>-8</v>
      </c>
      <c r="F136" s="18">
        <v>-33</v>
      </c>
    </row>
  </sheetData>
  <hyperlinks>
    <hyperlink ref="B2" r:id="rId1" tooltip="view height-time plot" display="http://cdaw.gsfc.nasa.gov/CME_list/UNIVERSAL/2009_12/htpng/20091216.043003.p047g.htp.html"/>
    <hyperlink ref="B3" r:id="rId2" tooltip="view height-time plot" display="http://cdaw.gsfc.nasa.gov/CME_list/UNIVERSAL/2010_02/htpng/20100207.035403.p113g.htp.html"/>
    <hyperlink ref="B4" r:id="rId3" tooltip="view height-time plot" display="http://cdaw.gsfc.nasa.gov/CME_list/UNIVERSAL/2010_02/htpng/20100212.134204.p044g.htp.html"/>
    <hyperlink ref="B5" r:id="rId4" tooltip="view height-time plot" display="http://cdaw.gsfc.nasa.gov/CME_list/UNIVERSAL/2010_04/htpng/20100403.103358.p171g.htp.html"/>
    <hyperlink ref="B6" r:id="rId5" tooltip="view height-time plot" display="http://cdaw.gsfc.nasa.gov/CME_list/UNIVERSAL/2010_08/htpng/20100807.183606.p094g.htp.html"/>
    <hyperlink ref="B7" r:id="rId6" tooltip="view height-time plot" display="http://cdaw.gsfc.nasa.gov/CME_list/UNIVERSAL/2010_08/htpng/20100814.101205.p224g.htp.html"/>
    <hyperlink ref="B8" r:id="rId7" tooltip="view height-time plot" display="http://cdaw.gsfc.nasa.gov/CME_list/UNIVERSAL/2010_12/htpng/20101214.153605.p343g.htp.html"/>
    <hyperlink ref="B9" r:id="rId8" tooltip="view height-time plot" display="http://cdaw.gsfc.nasa.gov/CME_list/UNIVERSAL/2011_02/htpng/20110215.022405.p189g.htp.html"/>
    <hyperlink ref="B10" r:id="rId9" tooltip="view height-time plot" display="http://cdaw.gsfc.nasa.gov/CME_list/UNIVERSAL/2011_03/htpng/20110307.200005.p313g.htp.html"/>
    <hyperlink ref="B11" r:id="rId10" tooltip="view height-time plot" display="http://cdaw.gsfc.nasa.gov/CME_list/UNIVERSAL/2011_06/htpng/20110602.081206.p098g.htp.html"/>
    <hyperlink ref="B12" r:id="rId11" tooltip="view height-time plot" display="http://cdaw.gsfc.nasa.gov/CME_list/UNIVERSAL/2011_06/htpng/20110607.064912.p250g.htp.html"/>
    <hyperlink ref="B13" r:id="rId12" tooltip="view height-time plot" display="http://cdaw.gsfc.nasa.gov/CME_list/UNIVERSAL/2011_06/htpng/20110621.031610.p065g.htp.html"/>
    <hyperlink ref="B14" r:id="rId13" tooltip="view height-time plot" display="http://cdaw.gsfc.nasa.gov/CME_list/UNIVERSAL/2011_08/htpng/20110803.140007.p307g.htp.html"/>
    <hyperlink ref="B15" r:id="rId14" tooltip="view height-time plot" display="http://cdaw.gsfc.nasa.gov/CME_list/UNIVERSAL/2011_08/htpng/20110804.041205.p298g.htp.html"/>
    <hyperlink ref="B16" r:id="rId15" tooltip="view height-time plot" display="http://cdaw.gsfc.nasa.gov/CME_list/UNIVERSAL/2011_08/htpng/20110809.081206.p279g.htp.html"/>
    <hyperlink ref="B17" r:id="rId16" tooltip="view height-time plot" display="http://cdaw.gsfc.nasa.gov/CME_list/UNIVERSAL/2011_09/htpng/20110922.104806.p072g.htp.html"/>
    <hyperlink ref="B18" r:id="rId17" tooltip="view height-time plot" display="http://cdaw.gsfc.nasa.gov/CME_list/UNIVERSAL/2011_09/htpng/20110924.124807.p078g.htp.html"/>
    <hyperlink ref="B19" r:id="rId18" tooltip="view height-time plot" display="http://cdaw.gsfc.nasa.gov/CME_list/UNIVERSAL/2011_09/htpng/20110924.193606.p043g.htp.html"/>
    <hyperlink ref="B20" r:id="rId19" tooltip="view height-time plot" display="http://cdaw.gsfc.nasa.gov/CME_list/UNIVERSAL/2011_10/htpng/20111022.012553.p354g.htp.html"/>
    <hyperlink ref="B21" r:id="rId20" tooltip="view height-time plot" display="http://cdaw.gsfc.nasa.gov/CME_list/UNIVERSAL/2011_10/htpng/20111022.102405.p311g.htp.html"/>
    <hyperlink ref="B22" r:id="rId21" tooltip="view height-time plot" display="http://cdaw.gsfc.nasa.gov/CME_list/UNIVERSAL/2011_10/htpng/20111027.120006.p054g.htp.html"/>
    <hyperlink ref="B23" r:id="rId22" tooltip="view height-time plot" display="http://cdaw.gsfc.nasa.gov/CME_list/UNIVERSAL/2011_11/htpng/20111109.133605.p048g.htp.html"/>
    <hyperlink ref="B24" r:id="rId23" tooltip="view height-time plot" display="http://cdaw.gsfc.nasa.gov/CME_list/UNIVERSAL/2011_11/htpng/20111126.071206.p327g.htp.html"/>
    <hyperlink ref="B25" r:id="rId24" tooltip="view height-time plot" display="http://cdaw.gsfc.nasa.gov/CME_list/UNIVERSAL/2012_01/htpng/20120116.031210.p039g.htp.html"/>
    <hyperlink ref="B26" r:id="rId25" tooltip="view height-time plot" display="http://cdaw.gsfc.nasa.gov/CME_list/UNIVERSAL/2012_01/htpng/20120119.143605.p020g.htp.html"/>
    <hyperlink ref="B27" r:id="rId26" tooltip="view height-time plot" display="http://cdaw.gsfc.nasa.gov/CME_list/UNIVERSAL/2012_01/htpng/20120123.040005.p326g.htp.html"/>
    <hyperlink ref="B28" r:id="rId27" tooltip="view height-time plot" display="http://cdaw.gsfc.nasa.gov/CME_list/UNIVERSAL/2012_01/htpng/20120126.043605.p327g.htp.html"/>
    <hyperlink ref="B29" r:id="rId28" tooltip="view height-time plot" display="http://cdaw.gsfc.nasa.gov/CME_list/UNIVERSAL/2012_01/htpng/20120127.182752.p296g.htp.html"/>
    <hyperlink ref="B30" r:id="rId29" tooltip="view height-time plot" display="http://cdaw.gsfc.nasa.gov/CME_list/UNIVERSAL/2012_02/htpng/20120209.211736.p039g.htp.html"/>
    <hyperlink ref="B31" r:id="rId30" tooltip="view height-time plot" display="http://cdaw.gsfc.nasa.gov/CME_list/UNIVERSAL/2012_02/htpng/20120210.200005.p039g.htp.html"/>
    <hyperlink ref="B32" r:id="rId31" tooltip="view height-time plot" display="http://cdaw.gsfc.nasa.gov/CME_list/UNIVERSAL/2012_02/htpng/20120223.081206.p300g.htp.html"/>
    <hyperlink ref="B33" r:id="rId32" tooltip="view height-time plot" display="http://cdaw.gsfc.nasa.gov/CME_list/UNIVERSAL/2012_03/htpng/20120304.110007.p052g.htp.html"/>
    <hyperlink ref="B34" r:id="rId33" tooltip="view height-time plot" display="http://cdaw.gsfc.nasa.gov/CME_list/UNIVERSAL/2012_03/htpng/20120305.040005.p061g.htp.html"/>
    <hyperlink ref="B35" r:id="rId34" tooltip="view height-time plot" display="http://cdaw.gsfc.nasa.gov/CME_list/UNIVERSAL/2012_03/htpng/20120307.002406.p057g.htp.html"/>
    <hyperlink ref="B36" r:id="rId35" tooltip="view height-time plot" display="http://cdaw.gsfc.nasa.gov/CME_list/UNIVERSAL/2012_03/htpng/20120307.013024.p082g.htp.html"/>
    <hyperlink ref="B37" r:id="rId36" tooltip="view height-time plot" display="http://cdaw.gsfc.nasa.gov/CME_list/UNIVERSAL/2012_03/htpng/20120309.042609.p029g.htp.html"/>
    <hyperlink ref="B38" r:id="rId37" tooltip="view height-time plot" display="http://cdaw.gsfc.nasa.gov/CME_list/UNIVERSAL/2012_03/htpng/20120310.180005.p005g.htp.html"/>
    <hyperlink ref="B39" r:id="rId38" tooltip="view height-time plot" display="http://cdaw.gsfc.nasa.gov/CME_list/UNIVERSAL/2012_03/htpng/20120313.173605.p286g.htp.html"/>
    <hyperlink ref="B40" r:id="rId39" tooltip="view height-time plot" display="http://cdaw.gsfc.nasa.gov/CME_list/UNIVERSAL/2012_04/htpng/20120405.212507.p311g.htp.html"/>
    <hyperlink ref="B41" r:id="rId40" tooltip="view height-time plot" display="http://cdaw.gsfc.nasa.gov/CME_list/UNIVERSAL/2012_04/htpng/20120409.123607.p310g.htp.html"/>
    <hyperlink ref="B42" r:id="rId41" tooltip="view height-time plot" display="http://cdaw.gsfc.nasa.gov/CME_list/UNIVERSAL/2012_04/htpng/20120423.182405.p234g.htp.html"/>
    <hyperlink ref="B43" r:id="rId42" tooltip="view height-time plot" display="http://cdaw.gsfc.nasa.gov/CME_list/UNIVERSAL/2012_05/htpng/20120512.000005.p107g.htp.html"/>
    <hyperlink ref="B44" r:id="rId43" tooltip="view height-time plot" display="http://cdaw.gsfc.nasa.gov/CME_list/UNIVERSAL/2012_05/htpng/20120517.014805.p261g.htp.html"/>
    <hyperlink ref="B45" r:id="rId44" tooltip="view height-time plot" display="http://cdaw.gsfc.nasa.gov/CME_list/UNIVERSAL/2012_06/htpng/20120614.141207.p144g.htp.html"/>
    <hyperlink ref="B46" r:id="rId45" tooltip="view height-time plot" display="http://cdaw.gsfc.nasa.gov/CME_list/UNIVERSAL/2012_06/htpng/20120623.072405.p290g.htp.html"/>
    <hyperlink ref="B47" r:id="rId46" tooltip="view height-time plot" display="http://cdaw.gsfc.nasa.gov/CME_list/UNIVERSAL/2012_07/htpng/20120704.172404.p124g.htp.html"/>
    <hyperlink ref="B48" r:id="rId47" tooltip="view height-time plot" display="http://cdaw.gsfc.nasa.gov/CME_list/UNIVERSAL/2012_07/htpng/20120706.232406.p233g.htp.html"/>
    <hyperlink ref="B49" r:id="rId48" tooltip="view height-time plot" display="http://cdaw.gsfc.nasa.gov/CME_list/UNIVERSAL/2012_07/htpng/20120719.052405.p275g.htp.html"/>
    <hyperlink ref="B50" r:id="rId49" tooltip="view height-time plot" display="http://cdaw.gsfc.nasa.gov/CME_list/UNIVERSAL/2012_07/htpng/20120728.211208.p134g.htp.html"/>
    <hyperlink ref="B51" r:id="rId50" tooltip="view height-time plot" display="http://cdaw.gsfc.nasa.gov/CME_list/UNIVERSAL/2012_07/htpng/20120731.112406.p051g.htp.html"/>
    <hyperlink ref="B52" r:id="rId51" tooltip="view height-time plot" display="http://cdaw.gsfc.nasa.gov/CME_list/UNIVERSAL/2012_08/htpng/20120804.133623.p110g.htp.html"/>
    <hyperlink ref="B53" r:id="rId52" tooltip="view height-time plot" display="http://cdaw.gsfc.nasa.gov/CME_list/UNIVERSAL/2012_08/htpng/20120813.132549.p359g.htp.html"/>
    <hyperlink ref="B54" r:id="rId53" tooltip="view height-time plot" display="http://cdaw.gsfc.nasa.gov/CME_list/UNIVERSAL/2012_08/htpng/20120831.200005.p090g.htp.html"/>
    <hyperlink ref="B55" r:id="rId54" tooltip="view height-time plot" display="http://cdaw.gsfc.nasa.gov/CME_list/UNIVERSAL/2012_09/htpng/20120902.040006.p090g.htp.html"/>
    <hyperlink ref="B56" r:id="rId55" tooltip="view height-time plot" display="http://cdaw.gsfc.nasa.gov/CME_list/UNIVERSAL/2012_09/htpng/20120928.001205.p251g.htp.html"/>
    <hyperlink ref="B57" r:id="rId56" tooltip="view height-time plot" display="http://cdaw.gsfc.nasa.gov/CME_list/UNIVERSAL/2012_11/htpng/20121108.023606.p046g.htp.html"/>
    <hyperlink ref="B59" r:id="rId57" tooltip="view height-time plot" display="http://cdaw.gsfc.nasa.gov/CME_list/UNIVERSAL/2012_11/htpng/20121121.160005.p194g.htp.html"/>
    <hyperlink ref="B60" r:id="rId58" tooltip="view height-time plot" display="http://cdaw.gsfc.nasa.gov/CME_list/UNIVERSAL/2012_11/htpng/20121123.134806.p136g.htp.html"/>
    <hyperlink ref="B61" r:id="rId59" tooltip="view height-time plot" display="http://cdaw.gsfc.nasa.gov/CME_list/UNIVERSAL/2012_11/htpng/20121127.023605.p042g.htp.html"/>
    <hyperlink ref="B62" r:id="rId60" tooltip="view height-time plot" display="http://cdaw.gsfc.nasa.gov/CME_list/UNIVERSAL/2013_03/htpng/20130315.071205.p112g.htp.html"/>
    <hyperlink ref="B63" r:id="rId61" tooltip="view height-time plot" display="http://cdaw.gsfc.nasa.gov/CME_list/UNIVERSAL/2013_04/htpng/20130411.072406.p085g.htp.html"/>
    <hyperlink ref="B64" r:id="rId62" tooltip="view height-time plot" display="http://cdaw.gsfc.nasa.gov/CME_list/UNIVERSAL/2013_05/htpng/20130513.160755.p063g.htp.html"/>
    <hyperlink ref="B65" r:id="rId63" tooltip="view height-time plot" display="http://cdaw.gsfc.nasa.gov/CME_list/UNIVERSAL/2013_05/htpng/20130514.012551.p089g.htp.html"/>
    <hyperlink ref="B66" r:id="rId64" tooltip="view height-time plot" display="http://cdaw.gsfc.nasa.gov/CME_list/UNIVERSAL/2013_05/htpng/20130517.091210.p050g.htp.html"/>
    <hyperlink ref="B67" r:id="rId65" tooltip="view height-time plot" display="http://cdaw.gsfc.nasa.gov/CME_list/UNIVERSAL/2013_05/htpng/20130522.132550.p287g.htp.html"/>
    <hyperlink ref="B68" r:id="rId66" tooltip="view height-time plot" display="http://cdaw.gsfc.nasa.gov/CME_list/UNIVERSAL/2013_06/htpng/20130628.020005.p214g.htp.html"/>
    <hyperlink ref="B69" r:id="rId67" tooltip="view height-time plot" display="http://cdaw.gsfc.nasa.gov/CME_list/UNIVERSAL/2013_07/htpng/20130709.151209.p174g.htp.html"/>
    <hyperlink ref="B70" r:id="rId68" tooltip="view height-time plot" display="http://cdaw.gsfc.nasa.gov/CME_list/UNIVERSAL/2013_08/htpng/20130817.191206.p274g.htp.html"/>
    <hyperlink ref="B71" r:id="rId69" tooltip="view height-time plot" display="http://cdaw.gsfc.nasa.gov/CME_list/UNIVERSAL/2013_08/htpng/20130820.081205.p210g.htp.html"/>
    <hyperlink ref="B72" r:id="rId70" tooltip="view height-time plot" display="http://cdaw.gsfc.nasa.gov/CME_list/UNIVERSAL/2013_08/htpng/20130830.024805.p055g.htp.html"/>
    <hyperlink ref="B73" r:id="rId71" tooltip="view height-time plot" display="http://cdaw.gsfc.nasa.gov/CME_list/UNIVERSAL/2013_09/htpng/20130924.203605.p043g.htp.html"/>
    <hyperlink ref="B74" r:id="rId72" tooltip="view height-time plot" display="http://cdaw.gsfc.nasa.gov/CME_list/UNIVERSAL/2013_09/htpng/20130929.221205.p343g.htp.html"/>
    <hyperlink ref="B75" r:id="rId73" tooltip="view height-time plot" display="http://cdaw.gsfc.nasa.gov/CME_list/UNIVERSAL/2013_10/htpng/20131022.214806.p190g.htp.html"/>
    <hyperlink ref="B76" r:id="rId74" tooltip="view height-time plot" display="http://cdaw.gsfc.nasa.gov/CME_list/UNIVERSAL/2013_10/htpng/20131024.012529.p217s.htp.html"/>
    <hyperlink ref="B77" r:id="rId75" tooltip="view height-time plot" display="http://cdaw.gsfc.nasa.gov/CME_list/UNIVERSAL/2013_10/htpng/20131025.081205.p109g.htp.html"/>
    <hyperlink ref="B78" r:id="rId76" tooltip="view height-time plot" display="http://cdaw.gsfc.nasa.gov/CME_list/UNIVERSAL/2013_10/htpng/20131025.151209.p068g.htp.html"/>
    <hyperlink ref="B79" r:id="rId77" tooltip="view height-time plot" display="http://cdaw.gsfc.nasa.gov/CME_list/UNIVERSAL/2013_10/htpng/20131026.112405.p075g.htp.html"/>
    <hyperlink ref="B80" r:id="rId78" tooltip="view height-time plot" display="http://cdaw.gsfc.nasa.gov/CME_list/UNIVERSAL/2013_10/htpng/20131028.022405.p296g.htp.html"/>
    <hyperlink ref="B81" r:id="rId79" tooltip="view height-time plot" display="http://cdaw.gsfc.nasa.gov/CME_list/UNIVERSAL/2013_10/htpng/20131028.153605.p086g.htp.html"/>
    <hyperlink ref="B82" r:id="rId80" tooltip="view height-time plot" display="http://cdaw.gsfc.nasa.gov/CME_list/UNIVERSAL/2013_10/htpng/20131029.220006.p249g.htp.html"/>
    <hyperlink ref="B83" r:id="rId81" tooltip="view height-time plot" display="http://cdaw.gsfc.nasa.gov/CME_list/UNIVERSAL/2013_11/htpng/20131107.000006.p233g.htp.html"/>
    <hyperlink ref="B84" r:id="rId82" tooltip="view height-time plot" display="http://cdaw.gsfc.nasa.gov/CME_list/UNIVERSAL/2013_11/htpng/20131107.151210.p130s.htp.html"/>
    <hyperlink ref="B85" r:id="rId83" tooltip="view height-time plot" display="http://cdaw.gsfc.nasa.gov/CME_list/UNIVERSAL/2013_11/htpng/20131119.103605.p222g.htp.html"/>
    <hyperlink ref="B86" r:id="rId84" tooltip="view height-time plot" display="http://cdaw.gsfc.nasa.gov/CME_list/UNIVERSAL/2013_12/htpng/20131207.073605.p274g.htp.html"/>
    <hyperlink ref="B87" r:id="rId85" tooltip="view height-time plot" display="http://cdaw.gsfc.nasa.gov/CME_list/UNIVERSAL/2014_01/htpng/20140107.182405.p231g.htp.html"/>
    <hyperlink ref="B88" r:id="rId86" tooltip="view height-time plot" display="http://cdaw.gsfc.nasa.gov/CME_list/UNIVERSAL/2014_01/htpng/20140120.220005.p097g.htp.html"/>
    <hyperlink ref="B89" r:id="rId87" tooltip="view height-time plot" display="http://cdaw.gsfc.nasa.gov/CME_list/UNIVERSAL/2014_01/htpng/20140130.082405.p112g.htp.html"/>
    <hyperlink ref="B90" r:id="rId88" tooltip="view height-time plot" display="http://cdaw.gsfc.nasa.gov/CME_list/UNIVERSAL/2014_01/htpng/20140130.162405.p117g.htp.html"/>
    <hyperlink ref="B91" r:id="rId89" tooltip="view height-time plot" display="http://cdaw.gsfc.nasa.gov/CME_list/UNIVERSAL/2014_02/htpng/20140216.100005.p227g.htp.html"/>
    <hyperlink ref="B92" r:id="rId90" tooltip="view height-time plot" display="http://cdaw.gsfc.nasa.gov/CME_list/UNIVERSAL/2014_02/htpng/20140218.013621.p044g.htp.html"/>
    <hyperlink ref="B93" r:id="rId91" tooltip="view height-time plot" display="http://cdaw.gsfc.nasa.gov/CME_list/UNIVERSAL/2014_02/htpng/20140220.080007.p268g.htp.html"/>
    <hyperlink ref="B94" r:id="rId92" tooltip="view height-time plot" display="http://cdaw.gsfc.nasa.gov/CME_list/UNIVERSAL/2014_02/htpng/20140225.012550.p073g.htp.html"/>
    <hyperlink ref="B95" r:id="rId93" tooltip="view height-time plot" display="http://cdaw.gsfc.nasa.gov/CME_list/UNIVERSAL/2014_03/htpng/20140320.043606.p140g.htp.html"/>
    <hyperlink ref="B96" r:id="rId94" tooltip="view height-time plot" display="http://cdaw.gsfc.nasa.gov/CME_list/UNIVERSAL/2014_03/htpng/20140323.033605.p097g.htp.html"/>
    <hyperlink ref="B97" r:id="rId95" tooltip="view height-time plot" display="http://cdaw.gsfc.nasa.gov/CME_list/UNIVERSAL/2014_03/htpng/20140329.181205.p325g.htp.html"/>
    <hyperlink ref="B98" r:id="rId96" tooltip="view height-time plot" display="http://cdaw.gsfc.nasa.gov/CME_list/UNIVERSAL/2014_04/htpng/20140402.133620.p060g.htp.html"/>
    <hyperlink ref="B99" r:id="rId97" tooltip="view height-time plot" display="http://cdaw.gsfc.nasa.gov/CME_list/UNIVERSAL/2014_04/htpng/20140418.132551.p238g.htp.html"/>
    <hyperlink ref="B100" r:id="rId98" tooltip="view height-time plot" display="http://cdaw.gsfc.nasa.gov/CME_list/UNIVERSAL/2014_04/htpng/20140429.232405.p180g.htp.html"/>
    <hyperlink ref="B101" r:id="rId99" tooltip="view height-time plot" display="http://cdaw.gsfc.nasa.gov/CME_list/UNIVERSAL/2014_06/htpng/20140604.124805.p160g.htp.html"/>
    <hyperlink ref="B102" r:id="rId100" tooltip="view height-time plot" display="http://cdaw.gsfc.nasa.gov/CME_list/UNIVERSAL/2014_06/htpng/20140610.133023.p156g.htp.html"/>
    <hyperlink ref="B103" r:id="rId101" tooltip="view height-time plot" display="http://cdaw.gsfc.nasa.gov/CME_list/UNIVERSAL/2014_07/htpng/20140708.163605.p067g.htp.html"/>
    <hyperlink ref="B104" r:id="rId102" tooltip="view height-time plot" display="http://cdaw.gsfc.nasa.gov/CME_list/UNIVERSAL/2014_08/htpng/20140801.183605.p131g.htp.html"/>
    <hyperlink ref="B105" r:id="rId103" tooltip="view height-time plot" display="http://cdaw.gsfc.nasa.gov/CME_list/UNIVERSAL/2014_08/htpng/20140815.174807.p323g.htp.html"/>
    <hyperlink ref="B106" r:id="rId104" tooltip="view height-time plot" display="http://cdaw.gsfc.nasa.gov/CME_list/UNIVERSAL/2014_08/htpng/20140822.111205.p359g.htp.html"/>
    <hyperlink ref="B107" r:id="rId105" tooltip="view height-time plot" display="http://cdaw.gsfc.nasa.gov/CME_list/UNIVERSAL/2014_08/htpng/20140824.123605.p100g.htp.html"/>
    <hyperlink ref="B108" r:id="rId106" tooltip="view height-time plot" display="http://cdaw.gsfc.nasa.gov/CME_list/UNIVERSAL/2014_08/htpng/20140825.153605.p270g.htp.html"/>
    <hyperlink ref="B109" r:id="rId107" tooltip="view height-time plot" display="http://cdaw.gsfc.nasa.gov/CME_list/UNIVERSAL/2014_09/htpng/20140909.000626.p059g.htp.html"/>
    <hyperlink ref="B110" r:id="rId108" tooltip="view height-time plot" display="http://cdaw.gsfc.nasa.gov/CME_list/UNIVERSAL/2014_09/htpng/20140910.180005.p175g.htp.html"/>
    <hyperlink ref="B111" r:id="rId109" tooltip="view height-time plot" display="http://cdaw.gsfc.nasa.gov/CME_list/UNIVERSAL/2014_12/htpng/20141217.050005.p162g.htp.html"/>
    <hyperlink ref="B112" r:id="rId110" tooltip="view height-time plot" display="http://cdaw.gsfc.nasa.gov/CME_list/UNIVERSAL/2014_12/htpng/20141219.010442.p098g.htp.html"/>
    <hyperlink ref="B113" r:id="rId111" tooltip="view height-time plot" display="http://cdaw.gsfc.nasa.gov/CME_list/UNIVERSAL/2014_12/htpng/20141221.121205.p189g.htp.html"/>
    <hyperlink ref="B114" r:id="rId112" tooltip="view height-time plot" display="http://cdaw.gsfc.nasa.gov/CME_list/UNIVERSAL/2015_02/htpng/20150209.232405.p051g.htp.html"/>
    <hyperlink ref="B115" r:id="rId113" tooltip="view height-time plot" display="http://cdaw.gsfc.nasa.gov/CME_list/UNIVERSAL/2015_03/htpng/20150307.221205.p125g.htp.html"/>
    <hyperlink ref="B116" r:id="rId114" tooltip="view height-time plot" display="http://cdaw.gsfc.nasa.gov/CME_list/UNIVERSAL/2015_03/htpng/20150310.000005.p107g.htp.html"/>
    <hyperlink ref="B117" r:id="rId115" tooltip="view height-time plot" display="http://cdaw.gsfc.nasa.gov/CME_list/UNIVERSAL/2015_03/htpng/20150310.033605.p071g.htp.html"/>
    <hyperlink ref="B118" r:id="rId116" tooltip="view height-time plot" display="http://cdaw.gsfc.nasa.gov/CME_list/UNIVERSAL/2015_03/htpng/20150315.014805.p240g.htp.html"/>
    <hyperlink ref="B119" r:id="rId117" tooltip="view height-time plot" display="http://cdaw.gsfc.nasa.gov/CME_list/UNIVERSAL/2015_04/htpng/20150423.093605.p291g.htp.html"/>
    <hyperlink ref="B120" r:id="rId118" tooltip="view height-time plot" display="http://cdaw.gsfc.nasa.gov/CME_list/UNIVERSAL/2015_05/htpng/20150502.202405.p115g.htp.html"/>
    <hyperlink ref="B121" r:id="rId119" tooltip="view height-time plot" display="http://cdaw.gsfc.nasa.gov/CME_list/UNIVERSAL/2015_05/htpng/20150505.222405.p041g.htp.html"/>
    <hyperlink ref="B122" r:id="rId120" tooltip="view height-time plot" display="http://cdaw.gsfc.nasa.gov/CME_list/UNIVERSAL/2015_05/htpng/20150513.184805.p353g.htp.html"/>
    <hyperlink ref="B123" r:id="rId121" tooltip="view height-time plot" display="http://cdaw.gsfc.nasa.gov/CME_list/UNIVERSAL/2015_06/htpng/20150618.172424.p092g.htp.html"/>
    <hyperlink ref="B124" r:id="rId122" tooltip="view height-time plot" display="http://cdaw.gsfc.nasa.gov/CME_list/UNIVERSAL/2015_06/htpng/20150619.064250.p177g.htp.html"/>
    <hyperlink ref="B125" r:id="rId123" tooltip="view height-time plot" display="http://cdaw.gsfc.nasa.gov/CME_list/UNIVERSAL/2015_06/htpng/20150622.183605.p358g.htp.html"/>
    <hyperlink ref="B126" r:id="rId124" tooltip="view height-time plot" display="http://cdaw.gsfc.nasa.gov/CME_list/UNIVERSAL/2015_06/htpng/20150625.083605.p330g.htp.html"/>
    <hyperlink ref="B127" r:id="rId125" tooltip="view height-time plot" display="http://cdaw.gsfc.nasa.gov/CME_list/UNIVERSAL/2015_08/htpng/20150822.071204.p095g.htp.html"/>
    <hyperlink ref="B128" r:id="rId126" tooltip="view height-time plot" display="http://cdaw.gsfc.nasa.gov/CME_list/UNIVERSAL/2015_09/htpng/20150920.181204.p219g.htp.html"/>
    <hyperlink ref="B129" r:id="rId127" tooltip="view height-time plot" display="http://cdaw.gsfc.nasa.gov/CME_list/UNIVERSAL/2015_10/htpng/20151022.031207.p206g.htp.html"/>
    <hyperlink ref="B130" r:id="rId128" tooltip="view height-time plot" display="http://cdaw.gsfc.nasa.gov/CME_list/UNIVERSAL/2015_12/htpng/20151216.093604.p334g.htp.html"/>
    <hyperlink ref="B131" r:id="rId129" tooltip="view height-time plot" display="http://cdaw.gsfc.nasa.gov/CME_list/UNIVERSAL/2016_01/htpng/20160101.232404.p227g.htp.html"/>
    <hyperlink ref="B132" r:id="rId130" tooltip="view height-time plot" display="http://cdaw.gsfc.nasa.gov/CME_list/UNIVERSAL/2016_02/htpng/20160211.211732.p260g.htp.html"/>
    <hyperlink ref="B136" r:id="rId131" tooltip="view height-time plot" display="http://cdaw.gsfc.nasa.gov/CME_list/UNIVERSAL/2017_09/htpng/20170906.122405.p201g.htp.html"/>
    <hyperlink ref="B135" r:id="rId132" tooltip="view height-time plot" display="http://cdaw.gsfc.nasa.gov/CME_list/UNIVERSAL/2017_09/htpng/20170904.203605.p184g.htp.html"/>
    <hyperlink ref="B134" r:id="rId133" tooltip="view height-time plot" display="http://cdaw.gsfc.nasa.gov/CME_list/UNIVERSAL/2017_07/htpng/20170714.012541.p230g.htp.html"/>
    <hyperlink ref="B133" r:id="rId134" tooltip="view height-time plot" display="http://cdaw.gsfc.nasa.gov/CME_list/UNIVERSAL/2017_04/htpng/20170418.194805.p067g.htp.html"/>
    <hyperlink ref="B58" r:id="rId135" tooltip="view height-time plot" display="http://cdaw.gsfc.nasa.gov/CME_list/UNIVERSAL/2012_11/htpng/20121121.042407.p317g.htp.html"/>
  </hyperlinks>
  <pageMargins left="0.7" right="0.7" top="0.75" bottom="0.75" header="0.3" footer="0.3"/>
  <pageSetup orientation="portrait" horizontalDpi="0" verticalDpi="0" r:id="rId1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workbookViewId="0">
      <pane ySplit="1" topLeftCell="A95" activePane="bottomLeft" state="frozen"/>
      <selection pane="bottomLeft" activeCell="J105" sqref="J105"/>
    </sheetView>
  </sheetViews>
  <sheetFormatPr defaultColWidth="9.109375" defaultRowHeight="14.4"/>
  <cols>
    <col min="1" max="1" width="7.5546875" style="18" customWidth="1"/>
    <col min="2" max="2" width="18.6640625" style="22" customWidth="1"/>
    <col min="3" max="4" width="9.109375" style="16"/>
    <col min="5" max="7" width="8.88671875"/>
    <col min="8" max="9" width="9.33203125" style="18" bestFit="1" customWidth="1"/>
    <col min="10" max="10" width="27" style="18" customWidth="1"/>
    <col min="11" max="11" width="48.88671875" style="18" bestFit="1" customWidth="1"/>
    <col min="12" max="16384" width="9.109375" style="18"/>
  </cols>
  <sheetData>
    <row r="1" spans="1:11" s="17" customFormat="1">
      <c r="A1" s="33" t="s">
        <v>492</v>
      </c>
      <c r="B1" s="34" t="s">
        <v>483</v>
      </c>
      <c r="C1" s="35" t="s">
        <v>344</v>
      </c>
      <c r="D1" s="35" t="s">
        <v>484</v>
      </c>
      <c r="E1" s="33" t="s">
        <v>485</v>
      </c>
      <c r="F1" s="33" t="s">
        <v>486</v>
      </c>
      <c r="G1" s="33" t="s">
        <v>487</v>
      </c>
      <c r="H1" s="36" t="s">
        <v>488</v>
      </c>
      <c r="I1" s="37" t="s">
        <v>489</v>
      </c>
      <c r="J1" s="37" t="s">
        <v>491</v>
      </c>
      <c r="K1" s="33"/>
    </row>
    <row r="2" spans="1:11" s="20" customFormat="1">
      <c r="A2" s="38">
        <v>1</v>
      </c>
      <c r="B2" s="38" t="s">
        <v>348</v>
      </c>
      <c r="C2" s="38">
        <v>30</v>
      </c>
      <c r="D2" s="38">
        <v>-6</v>
      </c>
      <c r="E2" s="38">
        <v>45</v>
      </c>
      <c r="F2" s="38">
        <v>0</v>
      </c>
      <c r="G2" s="38">
        <v>0</v>
      </c>
      <c r="H2" s="39">
        <v>276</v>
      </c>
      <c r="I2" s="40">
        <v>0</v>
      </c>
      <c r="J2" s="41">
        <v>40167.27847222222</v>
      </c>
      <c r="K2" s="42" t="s">
        <v>490</v>
      </c>
    </row>
    <row r="3" spans="1:11" s="23" customFormat="1">
      <c r="A3" s="121">
        <v>2</v>
      </c>
      <c r="B3" s="43" t="s">
        <v>349</v>
      </c>
      <c r="C3" s="43">
        <v>21</v>
      </c>
      <c r="D3" s="43">
        <v>10</v>
      </c>
      <c r="E3" s="43">
        <v>45</v>
      </c>
      <c r="F3" s="43">
        <v>0</v>
      </c>
      <c r="G3" s="43">
        <v>0</v>
      </c>
      <c r="H3" s="44">
        <v>421</v>
      </c>
      <c r="I3" s="45">
        <v>0</v>
      </c>
      <c r="J3" s="46">
        <v>40219.310416666667</v>
      </c>
      <c r="K3" s="43"/>
    </row>
    <row r="4" spans="1:11" s="23" customFormat="1">
      <c r="A4" s="121"/>
      <c r="B4" s="43" t="s">
        <v>350</v>
      </c>
      <c r="C4" s="43">
        <v>26</v>
      </c>
      <c r="D4" s="43">
        <v>11</v>
      </c>
      <c r="E4" s="43">
        <v>45</v>
      </c>
      <c r="F4" s="43">
        <v>0</v>
      </c>
      <c r="G4" s="43">
        <v>0</v>
      </c>
      <c r="H4" s="44">
        <v>509</v>
      </c>
      <c r="I4" s="45">
        <v>0</v>
      </c>
      <c r="J4" s="45"/>
      <c r="K4" s="43"/>
    </row>
    <row r="5" spans="1:11" s="20" customFormat="1">
      <c r="A5" s="38">
        <v>3</v>
      </c>
      <c r="B5" s="38" t="s">
        <v>351</v>
      </c>
      <c r="C5" s="38">
        <v>-25</v>
      </c>
      <c r="D5" s="38">
        <v>0</v>
      </c>
      <c r="E5" s="38">
        <v>45</v>
      </c>
      <c r="F5" s="38">
        <v>0</v>
      </c>
      <c r="G5" s="38">
        <v>0</v>
      </c>
      <c r="H5" s="39">
        <v>668</v>
      </c>
      <c r="I5" s="40">
        <v>0</v>
      </c>
      <c r="J5" s="41">
        <v>40273.979861111111</v>
      </c>
      <c r="K5" s="38"/>
    </row>
    <row r="6" spans="1:11" s="23" customFormat="1">
      <c r="A6" s="121">
        <v>4</v>
      </c>
      <c r="B6" s="43" t="s">
        <v>352</v>
      </c>
      <c r="C6" s="43">
        <v>11</v>
      </c>
      <c r="D6" s="43">
        <v>34</v>
      </c>
      <c r="E6" s="43">
        <v>45</v>
      </c>
      <c r="F6" s="43">
        <v>0</v>
      </c>
      <c r="G6" s="43">
        <v>0</v>
      </c>
      <c r="H6" s="44">
        <v>871</v>
      </c>
      <c r="I6" s="45">
        <v>0</v>
      </c>
      <c r="J6" s="41">
        <v>40401.296527777777</v>
      </c>
      <c r="K6" s="43"/>
    </row>
    <row r="7" spans="1:11" s="23" customFormat="1">
      <c r="A7" s="121"/>
      <c r="B7" s="47" t="s">
        <v>353</v>
      </c>
      <c r="C7" s="43">
        <v>17</v>
      </c>
      <c r="D7" s="43">
        <v>-52</v>
      </c>
      <c r="E7" s="43">
        <v>45</v>
      </c>
      <c r="F7" s="43">
        <v>0</v>
      </c>
      <c r="G7" s="43">
        <v>0</v>
      </c>
      <c r="H7" s="44">
        <v>1205</v>
      </c>
      <c r="I7" s="45">
        <v>0</v>
      </c>
      <c r="J7" s="45" t="s">
        <v>494</v>
      </c>
      <c r="K7" s="43" t="s">
        <v>493</v>
      </c>
    </row>
    <row r="8" spans="1:11">
      <c r="A8" s="48">
        <v>5</v>
      </c>
      <c r="B8" s="49" t="s">
        <v>354</v>
      </c>
      <c r="C8" s="48">
        <v>16</v>
      </c>
      <c r="D8" s="48">
        <v>-55</v>
      </c>
      <c r="E8" s="38">
        <v>45</v>
      </c>
      <c r="F8" s="38">
        <v>0</v>
      </c>
      <c r="G8" s="38">
        <v>0</v>
      </c>
      <c r="H8" s="39">
        <v>835</v>
      </c>
      <c r="I8" s="40">
        <v>0</v>
      </c>
      <c r="J8" s="41">
        <v>40528.693749999999</v>
      </c>
      <c r="K8" s="48"/>
    </row>
    <row r="9" spans="1:11">
      <c r="A9" s="48">
        <v>6</v>
      </c>
      <c r="B9" s="49" t="s">
        <v>355</v>
      </c>
      <c r="C9" s="48">
        <v>-20</v>
      </c>
      <c r="D9" s="48">
        <v>-12</v>
      </c>
      <c r="E9" s="38">
        <v>45</v>
      </c>
      <c r="F9" s="38">
        <v>0</v>
      </c>
      <c r="G9" s="38">
        <v>0</v>
      </c>
      <c r="H9" s="39">
        <v>669</v>
      </c>
      <c r="I9" s="40">
        <v>0</v>
      </c>
      <c r="J9" s="41">
        <v>40591.495833333334</v>
      </c>
      <c r="K9" s="48"/>
    </row>
    <row r="10" spans="1:11">
      <c r="A10" s="48">
        <v>7</v>
      </c>
      <c r="B10" s="49" t="s">
        <v>356</v>
      </c>
      <c r="C10" s="48">
        <v>31</v>
      </c>
      <c r="D10" s="48">
        <v>-53</v>
      </c>
      <c r="E10" s="38">
        <v>45</v>
      </c>
      <c r="F10" s="38">
        <v>0</v>
      </c>
      <c r="G10" s="38">
        <v>0</v>
      </c>
      <c r="H10" s="39">
        <v>2125</v>
      </c>
      <c r="I10" s="40">
        <v>0</v>
      </c>
      <c r="J10" s="41">
        <v>40612.6</v>
      </c>
      <c r="K10" s="48"/>
    </row>
    <row r="11" spans="1:11" s="23" customFormat="1">
      <c r="A11" s="121">
        <v>8</v>
      </c>
      <c r="B11" s="47" t="s">
        <v>357</v>
      </c>
      <c r="C11" s="43">
        <v>-19</v>
      </c>
      <c r="D11" s="43">
        <v>25</v>
      </c>
      <c r="E11" s="43">
        <v>45</v>
      </c>
      <c r="F11" s="43">
        <v>0</v>
      </c>
      <c r="G11" s="43">
        <v>0</v>
      </c>
      <c r="H11" s="44">
        <v>976</v>
      </c>
      <c r="I11" s="45">
        <v>0</v>
      </c>
      <c r="J11" s="46">
        <v>40697.265972222223</v>
      </c>
      <c r="K11" s="43"/>
    </row>
    <row r="12" spans="1:11" s="23" customFormat="1">
      <c r="A12" s="121"/>
      <c r="B12" s="47" t="s">
        <v>358</v>
      </c>
      <c r="C12" s="43">
        <v>-21</v>
      </c>
      <c r="D12" s="43">
        <v>-54</v>
      </c>
      <c r="E12" s="43">
        <v>45</v>
      </c>
      <c r="F12" s="43">
        <v>0</v>
      </c>
      <c r="G12" s="43">
        <v>0</v>
      </c>
      <c r="H12" s="44">
        <v>1255</v>
      </c>
      <c r="I12" s="45">
        <v>0</v>
      </c>
      <c r="J12" s="45" t="s">
        <v>494</v>
      </c>
      <c r="K12" s="43" t="s">
        <v>493</v>
      </c>
    </row>
    <row r="13" spans="1:11" s="23" customFormat="1">
      <c r="A13" s="121"/>
      <c r="B13" s="47" t="s">
        <v>359</v>
      </c>
      <c r="C13" s="43">
        <v>16</v>
      </c>
      <c r="D13" s="43">
        <v>-8</v>
      </c>
      <c r="E13" s="43">
        <v>45</v>
      </c>
      <c r="F13" s="43">
        <v>0</v>
      </c>
      <c r="G13" s="43">
        <v>0</v>
      </c>
      <c r="H13" s="44">
        <v>719</v>
      </c>
      <c r="I13" s="45">
        <v>0</v>
      </c>
      <c r="J13" s="46">
        <v>40717.877083333333</v>
      </c>
      <c r="K13" s="43"/>
    </row>
    <row r="14" spans="1:11" s="24" customFormat="1">
      <c r="A14" s="118">
        <v>9</v>
      </c>
      <c r="B14" s="50" t="s">
        <v>360</v>
      </c>
      <c r="C14" s="51">
        <v>16</v>
      </c>
      <c r="D14" s="51">
        <v>-30</v>
      </c>
      <c r="E14" s="51">
        <v>45</v>
      </c>
      <c r="F14" s="51">
        <v>0</v>
      </c>
      <c r="G14" s="51">
        <v>0</v>
      </c>
      <c r="H14" s="52">
        <v>610</v>
      </c>
      <c r="I14" s="53">
        <v>0</v>
      </c>
      <c r="J14" s="88">
        <v>40761.995833333334</v>
      </c>
      <c r="K14" s="118" t="s">
        <v>495</v>
      </c>
    </row>
    <row r="15" spans="1:11" s="24" customFormat="1">
      <c r="A15" s="118"/>
      <c r="B15" s="50" t="s">
        <v>361</v>
      </c>
      <c r="C15" s="51">
        <v>19</v>
      </c>
      <c r="D15" s="51">
        <v>-36</v>
      </c>
      <c r="E15" s="51">
        <v>45</v>
      </c>
      <c r="F15" s="51">
        <v>0</v>
      </c>
      <c r="G15" s="51">
        <v>0</v>
      </c>
      <c r="H15" s="52">
        <v>1315</v>
      </c>
      <c r="I15" s="53">
        <v>0</v>
      </c>
      <c r="J15" s="88">
        <v>40761.441666666666</v>
      </c>
      <c r="K15" s="118"/>
    </row>
    <row r="16" spans="1:11" s="24" customFormat="1">
      <c r="A16" s="118"/>
      <c r="B16" s="50" t="s">
        <v>362</v>
      </c>
      <c r="C16" s="51">
        <v>17</v>
      </c>
      <c r="D16" s="51">
        <v>-69</v>
      </c>
      <c r="E16" s="51">
        <v>45</v>
      </c>
      <c r="F16" s="51">
        <v>0</v>
      </c>
      <c r="G16" s="51">
        <v>0</v>
      </c>
      <c r="H16" s="52">
        <v>1610</v>
      </c>
      <c r="I16" s="53">
        <v>0</v>
      </c>
      <c r="J16" s="53" t="s">
        <v>494</v>
      </c>
      <c r="K16" s="51" t="s">
        <v>493</v>
      </c>
    </row>
    <row r="17" spans="1:11" s="25" customFormat="1">
      <c r="A17" s="110">
        <v>10</v>
      </c>
      <c r="B17" s="54" t="s">
        <v>363</v>
      </c>
      <c r="C17" s="14">
        <v>9</v>
      </c>
      <c r="D17" s="14">
        <v>89</v>
      </c>
      <c r="E17" s="14">
        <v>45</v>
      </c>
      <c r="F17" s="14">
        <v>0</v>
      </c>
      <c r="G17" s="14">
        <v>0</v>
      </c>
      <c r="H17" s="55">
        <v>1905</v>
      </c>
      <c r="I17" s="56">
        <v>0</v>
      </c>
      <c r="J17" s="56" t="s">
        <v>494</v>
      </c>
      <c r="K17" s="90" t="s">
        <v>493</v>
      </c>
    </row>
    <row r="18" spans="1:11" s="25" customFormat="1">
      <c r="A18" s="110"/>
      <c r="B18" s="54" t="s">
        <v>364</v>
      </c>
      <c r="C18" s="14">
        <v>10</v>
      </c>
      <c r="D18" s="14">
        <v>56</v>
      </c>
      <c r="E18" s="14">
        <v>45</v>
      </c>
      <c r="F18" s="14">
        <v>0</v>
      </c>
      <c r="G18" s="14">
        <v>0</v>
      </c>
      <c r="H18" s="55">
        <v>1915</v>
      </c>
      <c r="I18" s="56">
        <v>0</v>
      </c>
      <c r="J18" s="86">
        <v>40813.220833333333</v>
      </c>
      <c r="K18" s="14"/>
    </row>
    <row r="19" spans="1:11" s="25" customFormat="1">
      <c r="A19" s="110"/>
      <c r="B19" s="54" t="s">
        <v>365</v>
      </c>
      <c r="C19" s="14">
        <v>12</v>
      </c>
      <c r="D19" s="14">
        <v>42</v>
      </c>
      <c r="E19" s="14">
        <v>45</v>
      </c>
      <c r="F19" s="14">
        <v>0</v>
      </c>
      <c r="G19" s="14">
        <v>0</v>
      </c>
      <c r="H19" s="55">
        <v>972</v>
      </c>
      <c r="I19" s="56">
        <v>0</v>
      </c>
      <c r="J19" s="86">
        <v>40813.852083333331</v>
      </c>
      <c r="K19" s="14"/>
    </row>
    <row r="20" spans="1:11" s="26" customFormat="1">
      <c r="A20" s="119">
        <v>11</v>
      </c>
      <c r="B20" s="57" t="s">
        <v>366</v>
      </c>
      <c r="C20" s="58">
        <v>35</v>
      </c>
      <c r="D20" s="58">
        <v>-40</v>
      </c>
      <c r="E20" s="58">
        <v>45</v>
      </c>
      <c r="F20" s="58">
        <v>0</v>
      </c>
      <c r="G20" s="58">
        <v>0</v>
      </c>
      <c r="H20" s="59">
        <v>593</v>
      </c>
      <c r="I20" s="60">
        <v>0</v>
      </c>
      <c r="J20" s="94">
        <v>40841.607638888891</v>
      </c>
      <c r="K20" s="58"/>
    </row>
    <row r="21" spans="1:11" s="26" customFormat="1">
      <c r="A21" s="119"/>
      <c r="B21" s="57" t="s">
        <v>367</v>
      </c>
      <c r="C21" s="58">
        <v>25</v>
      </c>
      <c r="D21" s="58">
        <v>-77</v>
      </c>
      <c r="E21" s="58">
        <v>45</v>
      </c>
      <c r="F21" s="58">
        <v>0</v>
      </c>
      <c r="G21" s="58">
        <v>0</v>
      </c>
      <c r="H21" s="59">
        <v>1005</v>
      </c>
      <c r="I21" s="60">
        <v>0</v>
      </c>
      <c r="J21" s="60" t="s">
        <v>494</v>
      </c>
      <c r="K21" s="93" t="s">
        <v>493</v>
      </c>
    </row>
    <row r="22" spans="1:11" s="26" customFormat="1">
      <c r="A22" s="119"/>
      <c r="B22" s="57" t="s">
        <v>368</v>
      </c>
      <c r="C22" s="58">
        <v>33</v>
      </c>
      <c r="D22" s="58">
        <v>15</v>
      </c>
      <c r="E22" s="58">
        <v>45</v>
      </c>
      <c r="F22" s="58">
        <v>0</v>
      </c>
      <c r="G22" s="58">
        <v>0</v>
      </c>
      <c r="H22" s="59">
        <v>570</v>
      </c>
      <c r="I22" s="60">
        <v>0</v>
      </c>
      <c r="J22" s="94">
        <v>40846.921527777777</v>
      </c>
      <c r="K22" s="58"/>
    </row>
    <row r="23" spans="1:11" s="27" customFormat="1">
      <c r="A23" s="117">
        <v>12</v>
      </c>
      <c r="B23" s="61" t="s">
        <v>369</v>
      </c>
      <c r="C23" s="62">
        <v>24</v>
      </c>
      <c r="D23" s="62">
        <v>35</v>
      </c>
      <c r="E23" s="62">
        <v>45</v>
      </c>
      <c r="F23" s="62">
        <v>0</v>
      </c>
      <c r="G23" s="62">
        <v>0</v>
      </c>
      <c r="H23" s="63">
        <v>907</v>
      </c>
      <c r="I23" s="64">
        <v>0</v>
      </c>
      <c r="J23" s="95">
        <v>40859.665972222225</v>
      </c>
      <c r="K23" s="62"/>
    </row>
    <row r="24" spans="1:11" s="27" customFormat="1">
      <c r="A24" s="117"/>
      <c r="B24" s="61" t="s">
        <v>370</v>
      </c>
      <c r="C24" s="62">
        <v>17</v>
      </c>
      <c r="D24" s="62">
        <v>-49</v>
      </c>
      <c r="E24" s="62">
        <v>45</v>
      </c>
      <c r="F24" s="62">
        <v>0</v>
      </c>
      <c r="G24" s="62">
        <v>0</v>
      </c>
      <c r="H24" s="63">
        <v>933</v>
      </c>
      <c r="I24" s="64">
        <v>0</v>
      </c>
      <c r="J24" s="95">
        <v>40876.423611111109</v>
      </c>
      <c r="K24" s="62"/>
    </row>
    <row r="25" spans="1:11" s="25" customFormat="1">
      <c r="A25" s="110">
        <v>13</v>
      </c>
      <c r="B25" s="54" t="s">
        <v>371</v>
      </c>
      <c r="C25" s="14">
        <v>34</v>
      </c>
      <c r="D25" s="14">
        <v>86</v>
      </c>
      <c r="E25" s="14">
        <v>45</v>
      </c>
      <c r="F25" s="14">
        <v>0</v>
      </c>
      <c r="G25" s="14">
        <v>0</v>
      </c>
      <c r="H25" s="55">
        <v>1060</v>
      </c>
      <c r="I25" s="56">
        <v>0</v>
      </c>
      <c r="J25" s="56" t="s">
        <v>494</v>
      </c>
      <c r="K25" s="91" t="s">
        <v>493</v>
      </c>
    </row>
    <row r="26" spans="1:11" s="25" customFormat="1">
      <c r="A26" s="110"/>
      <c r="B26" s="54" t="s">
        <v>372</v>
      </c>
      <c r="C26" s="14">
        <v>32</v>
      </c>
      <c r="D26" s="14">
        <v>22</v>
      </c>
      <c r="E26" s="14">
        <v>45</v>
      </c>
      <c r="F26" s="14">
        <v>0</v>
      </c>
      <c r="G26" s="14">
        <v>0</v>
      </c>
      <c r="H26" s="55">
        <v>1120</v>
      </c>
      <c r="I26" s="56">
        <v>0</v>
      </c>
      <c r="J26" s="56"/>
      <c r="K26" s="14"/>
    </row>
    <row r="27" spans="1:11" s="25" customFormat="1">
      <c r="A27" s="110"/>
      <c r="B27" s="54" t="s">
        <v>373</v>
      </c>
      <c r="C27" s="14">
        <v>28</v>
      </c>
      <c r="D27" s="14">
        <v>-21</v>
      </c>
      <c r="E27" s="14">
        <v>45</v>
      </c>
      <c r="F27" s="14">
        <v>0</v>
      </c>
      <c r="G27" s="14">
        <v>0</v>
      </c>
      <c r="H27" s="55">
        <v>2175</v>
      </c>
      <c r="I27" s="56">
        <v>0</v>
      </c>
      <c r="J27" s="56"/>
      <c r="K27" s="14"/>
    </row>
    <row r="28" spans="1:11" s="25" customFormat="1">
      <c r="A28" s="110"/>
      <c r="B28" s="54" t="s">
        <v>374</v>
      </c>
      <c r="C28" s="14">
        <v>41</v>
      </c>
      <c r="D28" s="14">
        <v>-84</v>
      </c>
      <c r="E28" s="14">
        <v>45</v>
      </c>
      <c r="F28" s="14">
        <v>0</v>
      </c>
      <c r="G28" s="14">
        <v>0</v>
      </c>
      <c r="H28" s="55">
        <v>1194</v>
      </c>
      <c r="I28" s="56">
        <v>0</v>
      </c>
      <c r="J28" s="56"/>
      <c r="K28" s="14"/>
    </row>
    <row r="29" spans="1:11" s="25" customFormat="1">
      <c r="A29" s="110"/>
      <c r="B29" s="54" t="s">
        <v>375</v>
      </c>
      <c r="C29" s="14">
        <v>27</v>
      </c>
      <c r="D29" s="14">
        <v>-71</v>
      </c>
      <c r="E29" s="14">
        <v>45</v>
      </c>
      <c r="F29" s="14">
        <v>0</v>
      </c>
      <c r="G29" s="14">
        <v>0</v>
      </c>
      <c r="H29" s="55">
        <v>2508</v>
      </c>
      <c r="I29" s="56">
        <v>0</v>
      </c>
      <c r="J29" s="56"/>
      <c r="K29" s="14"/>
    </row>
    <row r="30" spans="1:11" s="26" customFormat="1">
      <c r="A30" s="119">
        <v>14</v>
      </c>
      <c r="B30" s="57" t="s">
        <v>376</v>
      </c>
      <c r="C30" s="58">
        <v>18</v>
      </c>
      <c r="D30" s="58">
        <v>80</v>
      </c>
      <c r="E30" s="58">
        <v>45</v>
      </c>
      <c r="F30" s="58">
        <v>0</v>
      </c>
      <c r="G30" s="58">
        <v>0</v>
      </c>
      <c r="H30" s="59">
        <v>659</v>
      </c>
      <c r="I30" s="60">
        <v>0</v>
      </c>
      <c r="J30" s="60"/>
      <c r="K30" s="58"/>
    </row>
    <row r="31" spans="1:11" s="26" customFormat="1">
      <c r="A31" s="119"/>
      <c r="B31" s="57" t="s">
        <v>377</v>
      </c>
      <c r="C31" s="58">
        <v>25</v>
      </c>
      <c r="D31" s="58">
        <v>5</v>
      </c>
      <c r="E31" s="58">
        <v>45</v>
      </c>
      <c r="F31" s="58">
        <v>0</v>
      </c>
      <c r="G31" s="58">
        <v>0</v>
      </c>
      <c r="H31" s="59">
        <v>533</v>
      </c>
      <c r="I31" s="60">
        <v>0</v>
      </c>
      <c r="J31" s="60"/>
      <c r="K31" s="58"/>
    </row>
    <row r="32" spans="1:11" s="26" customFormat="1">
      <c r="A32" s="119"/>
      <c r="B32" s="57" t="s">
        <v>378</v>
      </c>
      <c r="C32" s="58">
        <v>27</v>
      </c>
      <c r="D32" s="58">
        <v>-71</v>
      </c>
      <c r="E32" s="58">
        <v>45</v>
      </c>
      <c r="F32" s="58">
        <v>0</v>
      </c>
      <c r="G32" s="58">
        <v>0</v>
      </c>
      <c r="H32" s="59">
        <v>505</v>
      </c>
      <c r="I32" s="60">
        <v>0</v>
      </c>
      <c r="J32" s="60"/>
      <c r="K32" s="58"/>
    </row>
    <row r="33" spans="1:11" s="28" customFormat="1">
      <c r="A33" s="120">
        <v>15</v>
      </c>
      <c r="B33" s="65" t="s">
        <v>379</v>
      </c>
      <c r="C33" s="66">
        <v>19</v>
      </c>
      <c r="D33" s="66">
        <v>61</v>
      </c>
      <c r="E33" s="66">
        <v>45</v>
      </c>
      <c r="F33" s="66">
        <v>0</v>
      </c>
      <c r="G33" s="66">
        <v>0</v>
      </c>
      <c r="H33" s="67">
        <v>1306</v>
      </c>
      <c r="I33" s="68">
        <v>0</v>
      </c>
      <c r="J33" s="68"/>
      <c r="K33" s="66"/>
    </row>
    <row r="34" spans="1:11" s="28" customFormat="1">
      <c r="A34" s="120"/>
      <c r="B34" s="65" t="s">
        <v>380</v>
      </c>
      <c r="C34" s="66">
        <v>17</v>
      </c>
      <c r="D34" s="66">
        <v>52</v>
      </c>
      <c r="E34" s="66">
        <v>45</v>
      </c>
      <c r="F34" s="66">
        <v>0</v>
      </c>
      <c r="G34" s="66">
        <v>0</v>
      </c>
      <c r="H34" s="67">
        <v>1531</v>
      </c>
      <c r="I34" s="68">
        <v>0</v>
      </c>
      <c r="J34" s="68"/>
      <c r="K34" s="66"/>
    </row>
    <row r="35" spans="1:11" s="28" customFormat="1">
      <c r="A35" s="120"/>
      <c r="B35" s="65" t="s">
        <v>381</v>
      </c>
      <c r="C35" s="66">
        <v>17</v>
      </c>
      <c r="D35" s="66">
        <v>27</v>
      </c>
      <c r="E35" s="66">
        <v>45</v>
      </c>
      <c r="F35" s="66">
        <v>0</v>
      </c>
      <c r="G35" s="66">
        <v>0</v>
      </c>
      <c r="H35" s="67">
        <v>2684</v>
      </c>
      <c r="I35" s="68">
        <v>0</v>
      </c>
      <c r="J35" s="68"/>
      <c r="K35" s="66"/>
    </row>
    <row r="36" spans="1:11" s="28" customFormat="1">
      <c r="A36" s="120"/>
      <c r="B36" s="65" t="s">
        <v>382</v>
      </c>
      <c r="C36" s="66">
        <v>15</v>
      </c>
      <c r="D36" s="66">
        <v>26</v>
      </c>
      <c r="E36" s="66">
        <v>45</v>
      </c>
      <c r="F36" s="66">
        <v>0</v>
      </c>
      <c r="G36" s="66">
        <v>0</v>
      </c>
      <c r="H36" s="67">
        <v>1825</v>
      </c>
      <c r="I36" s="68">
        <v>0</v>
      </c>
      <c r="J36" s="68"/>
      <c r="K36" s="66"/>
    </row>
    <row r="37" spans="1:11" s="28" customFormat="1">
      <c r="A37" s="120"/>
      <c r="B37" s="65" t="s">
        <v>383</v>
      </c>
      <c r="C37" s="66">
        <v>15</v>
      </c>
      <c r="D37" s="66">
        <v>-3</v>
      </c>
      <c r="E37" s="66">
        <v>45</v>
      </c>
      <c r="F37" s="66">
        <v>0</v>
      </c>
      <c r="G37" s="66">
        <v>0</v>
      </c>
      <c r="H37" s="67">
        <v>950</v>
      </c>
      <c r="I37" s="68">
        <v>0</v>
      </c>
      <c r="J37" s="68"/>
      <c r="K37" s="66"/>
    </row>
    <row r="38" spans="1:11" s="28" customFormat="1">
      <c r="A38" s="120"/>
      <c r="B38" s="65" t="s">
        <v>384</v>
      </c>
      <c r="C38" s="66">
        <v>17</v>
      </c>
      <c r="D38" s="66">
        <v>-24</v>
      </c>
      <c r="E38" s="66">
        <v>45</v>
      </c>
      <c r="F38" s="66">
        <v>0</v>
      </c>
      <c r="G38" s="66">
        <v>0</v>
      </c>
      <c r="H38" s="67">
        <v>1296</v>
      </c>
      <c r="I38" s="68">
        <v>0</v>
      </c>
      <c r="J38" s="68"/>
      <c r="K38" s="66"/>
    </row>
    <row r="39" spans="1:11" s="28" customFormat="1">
      <c r="A39" s="120"/>
      <c r="B39" s="65" t="s">
        <v>385</v>
      </c>
      <c r="C39" s="66">
        <v>17</v>
      </c>
      <c r="D39" s="66">
        <v>-66</v>
      </c>
      <c r="E39" s="66">
        <v>45</v>
      </c>
      <c r="F39" s="66">
        <v>0</v>
      </c>
      <c r="G39" s="66">
        <v>0</v>
      </c>
      <c r="H39" s="67">
        <v>1884</v>
      </c>
      <c r="I39" s="68">
        <v>0</v>
      </c>
      <c r="J39" s="68"/>
      <c r="K39" s="66"/>
    </row>
    <row r="40" spans="1:11" s="29" customFormat="1">
      <c r="A40" s="116">
        <v>16</v>
      </c>
      <c r="B40" s="69" t="s">
        <v>386</v>
      </c>
      <c r="C40" s="70">
        <v>18</v>
      </c>
      <c r="D40" s="70">
        <v>-29</v>
      </c>
      <c r="E40" s="70">
        <v>45</v>
      </c>
      <c r="F40" s="70">
        <v>0</v>
      </c>
      <c r="G40" s="70">
        <v>0</v>
      </c>
      <c r="H40" s="71">
        <v>828</v>
      </c>
      <c r="I40" s="72">
        <v>0</v>
      </c>
      <c r="J40" s="72"/>
      <c r="K40" s="70"/>
    </row>
    <row r="41" spans="1:11" s="29" customFormat="1">
      <c r="A41" s="116"/>
      <c r="B41" s="69" t="s">
        <v>387</v>
      </c>
      <c r="C41" s="70">
        <v>20</v>
      </c>
      <c r="D41" s="70">
        <v>-65</v>
      </c>
      <c r="E41" s="70">
        <v>45</v>
      </c>
      <c r="F41" s="70">
        <v>0</v>
      </c>
      <c r="G41" s="70">
        <v>0</v>
      </c>
      <c r="H41" s="71">
        <v>921</v>
      </c>
      <c r="I41" s="72">
        <v>0</v>
      </c>
      <c r="J41" s="72"/>
      <c r="K41" s="70"/>
    </row>
    <row r="42" spans="1:11" s="29" customFormat="1">
      <c r="A42" s="116"/>
      <c r="B42" s="69" t="s">
        <v>388</v>
      </c>
      <c r="C42" s="70">
        <v>14</v>
      </c>
      <c r="D42" s="70">
        <v>-17</v>
      </c>
      <c r="E42" s="70">
        <v>45</v>
      </c>
      <c r="F42" s="70">
        <v>0</v>
      </c>
      <c r="G42" s="70">
        <v>0</v>
      </c>
      <c r="H42" s="71">
        <v>528</v>
      </c>
      <c r="I42" s="72">
        <v>0</v>
      </c>
      <c r="J42" s="72"/>
      <c r="K42" s="70"/>
    </row>
    <row r="43" spans="1:11" s="25" customFormat="1">
      <c r="A43" s="110">
        <v>17</v>
      </c>
      <c r="B43" s="54" t="s">
        <v>389</v>
      </c>
      <c r="C43" s="14">
        <v>-12</v>
      </c>
      <c r="D43" s="14">
        <v>8</v>
      </c>
      <c r="E43" s="14">
        <v>45</v>
      </c>
      <c r="F43" s="14">
        <v>0</v>
      </c>
      <c r="G43" s="14">
        <v>0</v>
      </c>
      <c r="H43" s="55">
        <v>805</v>
      </c>
      <c r="I43" s="56">
        <v>0</v>
      </c>
      <c r="J43" s="86">
        <v>41043.697916666664</v>
      </c>
      <c r="K43" s="14"/>
    </row>
    <row r="44" spans="1:11" s="25" customFormat="1">
      <c r="A44" s="110"/>
      <c r="B44" s="54" t="s">
        <v>390</v>
      </c>
      <c r="C44" s="14">
        <v>11</v>
      </c>
      <c r="D44" s="14">
        <v>-76</v>
      </c>
      <c r="E44" s="14">
        <v>45</v>
      </c>
      <c r="F44" s="14">
        <v>0</v>
      </c>
      <c r="G44" s="14">
        <v>0</v>
      </c>
      <c r="H44" s="55">
        <v>1582</v>
      </c>
      <c r="I44" s="56">
        <v>0</v>
      </c>
      <c r="J44" s="56" t="s">
        <v>494</v>
      </c>
      <c r="K44" s="90" t="s">
        <v>493</v>
      </c>
    </row>
    <row r="45" spans="1:11" s="24" customFormat="1">
      <c r="A45" s="118">
        <v>18</v>
      </c>
      <c r="B45" s="50" t="s">
        <v>391</v>
      </c>
      <c r="C45" s="51">
        <v>-17</v>
      </c>
      <c r="D45" s="51">
        <v>6</v>
      </c>
      <c r="E45" s="51">
        <v>45</v>
      </c>
      <c r="F45" s="51">
        <v>0</v>
      </c>
      <c r="G45" s="51">
        <v>0</v>
      </c>
      <c r="H45" s="52">
        <v>987</v>
      </c>
      <c r="I45" s="53">
        <v>0</v>
      </c>
      <c r="J45" s="87">
        <v>41077.04583333333</v>
      </c>
      <c r="K45" s="51"/>
    </row>
    <row r="46" spans="1:11" s="24" customFormat="1">
      <c r="A46" s="118"/>
      <c r="B46" s="50" t="s">
        <v>392</v>
      </c>
      <c r="C46" s="51">
        <v>-11</v>
      </c>
      <c r="D46" s="51">
        <v>60</v>
      </c>
      <c r="E46" s="51">
        <v>45</v>
      </c>
      <c r="F46" s="51">
        <v>0</v>
      </c>
      <c r="G46" s="51">
        <v>0</v>
      </c>
      <c r="H46" s="52">
        <v>1263</v>
      </c>
      <c r="I46" s="53">
        <v>0</v>
      </c>
      <c r="J46" s="53" t="s">
        <v>494</v>
      </c>
      <c r="K46" s="89" t="s">
        <v>493</v>
      </c>
    </row>
    <row r="47" spans="1:11" s="30" customFormat="1">
      <c r="A47" s="111">
        <v>19</v>
      </c>
      <c r="B47" s="73" t="s">
        <v>393</v>
      </c>
      <c r="C47" s="74">
        <v>14</v>
      </c>
      <c r="D47" s="74">
        <v>-34</v>
      </c>
      <c r="E47" s="74">
        <v>45</v>
      </c>
      <c r="F47" s="74">
        <v>0</v>
      </c>
      <c r="G47" s="74">
        <v>0</v>
      </c>
      <c r="H47" s="75">
        <v>662</v>
      </c>
      <c r="I47" s="76">
        <v>0</v>
      </c>
      <c r="J47" s="96">
        <v>41097.668055555558</v>
      </c>
      <c r="K47" s="74"/>
    </row>
    <row r="48" spans="1:11" s="30" customFormat="1">
      <c r="A48" s="111"/>
      <c r="B48" s="73" t="s">
        <v>394</v>
      </c>
      <c r="C48" s="74">
        <v>-13</v>
      </c>
      <c r="D48" s="74">
        <v>-59</v>
      </c>
      <c r="E48" s="74">
        <v>45</v>
      </c>
      <c r="F48" s="74">
        <v>0</v>
      </c>
      <c r="G48" s="74">
        <v>0</v>
      </c>
      <c r="H48" s="75">
        <v>1828</v>
      </c>
      <c r="I48" s="76">
        <v>0</v>
      </c>
      <c r="J48" s="76"/>
      <c r="K48" s="74"/>
    </row>
    <row r="49" spans="1:11" s="30" customFormat="1">
      <c r="A49" s="111"/>
      <c r="B49" s="73" t="s">
        <v>395</v>
      </c>
      <c r="C49" s="74">
        <v>-13</v>
      </c>
      <c r="D49" s="74">
        <v>-88</v>
      </c>
      <c r="E49" s="74">
        <v>45</v>
      </c>
      <c r="F49" s="74">
        <v>0</v>
      </c>
      <c r="G49" s="74">
        <v>0</v>
      </c>
      <c r="H49" s="75">
        <v>1631</v>
      </c>
      <c r="I49" s="76">
        <v>0</v>
      </c>
      <c r="J49" s="76"/>
      <c r="K49" s="74"/>
    </row>
    <row r="50" spans="1:11" s="30" customFormat="1">
      <c r="A50" s="111"/>
      <c r="B50" s="73" t="s">
        <v>396</v>
      </c>
      <c r="C50" s="74">
        <v>-25</v>
      </c>
      <c r="D50" s="74">
        <v>54</v>
      </c>
      <c r="E50" s="74">
        <v>45</v>
      </c>
      <c r="F50" s="74">
        <v>0</v>
      </c>
      <c r="G50" s="74">
        <v>0</v>
      </c>
      <c r="H50" s="75">
        <v>420</v>
      </c>
      <c r="I50" s="76">
        <v>0</v>
      </c>
      <c r="J50" s="76"/>
      <c r="K50" s="74"/>
    </row>
    <row r="51" spans="1:11" s="30" customFormat="1">
      <c r="A51" s="111"/>
      <c r="B51" s="73" t="s">
        <v>397</v>
      </c>
      <c r="C51" s="74">
        <v>19</v>
      </c>
      <c r="D51" s="74">
        <v>59</v>
      </c>
      <c r="E51" s="74">
        <v>45</v>
      </c>
      <c r="F51" s="74">
        <v>0</v>
      </c>
      <c r="G51" s="74">
        <v>0</v>
      </c>
      <c r="H51" s="75">
        <v>567</v>
      </c>
      <c r="I51" s="76">
        <v>0</v>
      </c>
      <c r="J51" s="76"/>
      <c r="K51" s="74"/>
    </row>
    <row r="52" spans="1:11" s="25" customFormat="1">
      <c r="A52" s="110">
        <v>20</v>
      </c>
      <c r="B52" s="54" t="s">
        <v>398</v>
      </c>
      <c r="C52" s="14">
        <v>-19</v>
      </c>
      <c r="D52" s="14">
        <v>39</v>
      </c>
      <c r="E52" s="14">
        <v>45</v>
      </c>
      <c r="F52" s="14">
        <v>0</v>
      </c>
      <c r="G52" s="14">
        <v>0</v>
      </c>
      <c r="H52" s="55">
        <v>856</v>
      </c>
      <c r="I52" s="56">
        <v>0</v>
      </c>
      <c r="J52" s="86">
        <v>41128.993055555555</v>
      </c>
      <c r="K52" s="14"/>
    </row>
    <row r="53" spans="1:11" s="25" customFormat="1">
      <c r="A53" s="110"/>
      <c r="B53" s="54" t="s">
        <v>399</v>
      </c>
      <c r="C53" s="14">
        <v>22</v>
      </c>
      <c r="D53" s="14">
        <v>-3</v>
      </c>
      <c r="E53" s="14">
        <v>45</v>
      </c>
      <c r="F53" s="14">
        <v>0</v>
      </c>
      <c r="G53" s="14">
        <v>0</v>
      </c>
      <c r="H53" s="55">
        <v>435</v>
      </c>
      <c r="I53" s="56">
        <v>0</v>
      </c>
      <c r="J53" s="56"/>
      <c r="K53" s="14"/>
    </row>
    <row r="54" spans="1:11" s="25" customFormat="1">
      <c r="A54" s="110"/>
      <c r="B54" s="54" t="s">
        <v>400</v>
      </c>
      <c r="C54" s="14">
        <v>-25</v>
      </c>
      <c r="D54" s="14">
        <v>59</v>
      </c>
      <c r="E54" s="14">
        <v>45</v>
      </c>
      <c r="F54" s="14">
        <v>0</v>
      </c>
      <c r="G54" s="14">
        <v>0</v>
      </c>
      <c r="H54" s="55">
        <v>1442</v>
      </c>
      <c r="I54" s="56">
        <v>0</v>
      </c>
      <c r="J54" s="56"/>
      <c r="K54" s="14"/>
    </row>
    <row r="55" spans="1:11" s="31" customFormat="1">
      <c r="A55" s="109">
        <v>21</v>
      </c>
      <c r="B55" s="77" t="s">
        <v>401</v>
      </c>
      <c r="C55" s="78">
        <v>3</v>
      </c>
      <c r="D55" s="78">
        <v>-5</v>
      </c>
      <c r="E55" s="78">
        <v>45</v>
      </c>
      <c r="F55" s="78">
        <v>0</v>
      </c>
      <c r="G55" s="78">
        <v>0</v>
      </c>
      <c r="H55" s="79">
        <v>538</v>
      </c>
      <c r="I55" s="80">
        <v>0</v>
      </c>
      <c r="J55" s="80"/>
      <c r="K55" s="78"/>
    </row>
    <row r="56" spans="1:11" s="31" customFormat="1">
      <c r="A56" s="109"/>
      <c r="B56" s="77" t="s">
        <v>402</v>
      </c>
      <c r="C56" s="78">
        <v>6</v>
      </c>
      <c r="D56" s="78">
        <v>-34</v>
      </c>
      <c r="E56" s="78">
        <v>45</v>
      </c>
      <c r="F56" s="78">
        <v>0</v>
      </c>
      <c r="G56" s="78">
        <v>0</v>
      </c>
      <c r="H56" s="79">
        <v>947</v>
      </c>
      <c r="I56" s="80">
        <v>0</v>
      </c>
      <c r="J56" s="80"/>
      <c r="K56" s="78"/>
    </row>
    <row r="57" spans="1:11" s="29" customFormat="1">
      <c r="A57" s="116">
        <v>22</v>
      </c>
      <c r="B57" s="69" t="s">
        <v>403</v>
      </c>
      <c r="C57" s="70">
        <v>13</v>
      </c>
      <c r="D57" s="70">
        <v>89</v>
      </c>
      <c r="E57" s="70">
        <v>45</v>
      </c>
      <c r="F57" s="70">
        <v>0</v>
      </c>
      <c r="G57" s="70">
        <v>0</v>
      </c>
      <c r="H57" s="71">
        <v>855</v>
      </c>
      <c r="I57" s="72">
        <v>0</v>
      </c>
      <c r="J57" s="72"/>
      <c r="K57" s="70"/>
    </row>
    <row r="58" spans="1:11" s="29" customFormat="1">
      <c r="A58" s="116"/>
      <c r="B58" s="69" t="s">
        <v>404</v>
      </c>
      <c r="C58" s="70">
        <v>11</v>
      </c>
      <c r="D58" s="70">
        <v>-99</v>
      </c>
      <c r="E58" s="70">
        <v>45</v>
      </c>
      <c r="F58" s="70">
        <v>0</v>
      </c>
      <c r="G58" s="70">
        <v>0</v>
      </c>
      <c r="H58" s="71">
        <v>920</v>
      </c>
      <c r="I58" s="72">
        <v>0</v>
      </c>
      <c r="J58" s="72"/>
      <c r="K58" s="70"/>
    </row>
    <row r="59" spans="1:11" s="29" customFormat="1">
      <c r="A59" s="116"/>
      <c r="B59" s="69" t="s">
        <v>405</v>
      </c>
      <c r="C59" s="70">
        <v>5</v>
      </c>
      <c r="D59" s="70">
        <v>5</v>
      </c>
      <c r="E59" s="70">
        <v>45</v>
      </c>
      <c r="F59" s="70">
        <v>0</v>
      </c>
      <c r="G59" s="70">
        <v>0</v>
      </c>
      <c r="H59" s="71">
        <v>529</v>
      </c>
      <c r="I59" s="72">
        <v>0</v>
      </c>
      <c r="J59" s="72"/>
      <c r="K59" s="70"/>
    </row>
    <row r="60" spans="1:11" s="29" customFormat="1">
      <c r="A60" s="116"/>
      <c r="B60" s="69" t="s">
        <v>406</v>
      </c>
      <c r="C60" s="70">
        <v>-38</v>
      </c>
      <c r="D60" s="70">
        <v>-10</v>
      </c>
      <c r="E60" s="70">
        <v>45</v>
      </c>
      <c r="F60" s="70">
        <v>0</v>
      </c>
      <c r="G60" s="70">
        <v>0</v>
      </c>
      <c r="H60" s="71">
        <v>519</v>
      </c>
      <c r="I60" s="72">
        <v>0</v>
      </c>
      <c r="J60" s="72"/>
      <c r="K60" s="70"/>
    </row>
    <row r="61" spans="1:11" s="29" customFormat="1">
      <c r="A61" s="116"/>
      <c r="B61" s="69" t="s">
        <v>407</v>
      </c>
      <c r="C61" s="70">
        <v>13</v>
      </c>
      <c r="D61" s="70">
        <v>68</v>
      </c>
      <c r="E61" s="70">
        <v>45</v>
      </c>
      <c r="F61" s="70">
        <v>0</v>
      </c>
      <c r="G61" s="70">
        <v>0</v>
      </c>
      <c r="H61" s="71">
        <v>844</v>
      </c>
      <c r="I61" s="72">
        <v>0</v>
      </c>
      <c r="J61" s="72"/>
      <c r="K61" s="70"/>
    </row>
    <row r="62" spans="1:11" s="30" customFormat="1">
      <c r="A62" s="74">
        <v>23</v>
      </c>
      <c r="B62" s="73" t="s">
        <v>408</v>
      </c>
      <c r="C62" s="74">
        <v>11</v>
      </c>
      <c r="D62" s="74">
        <v>12</v>
      </c>
      <c r="E62" s="74">
        <v>45</v>
      </c>
      <c r="F62" s="74">
        <v>0</v>
      </c>
      <c r="G62" s="74">
        <v>0</v>
      </c>
      <c r="H62" s="75">
        <v>1063</v>
      </c>
      <c r="I62" s="76">
        <v>0</v>
      </c>
      <c r="J62" s="76"/>
      <c r="K62" s="74"/>
    </row>
    <row r="63" spans="1:11" s="31" customFormat="1">
      <c r="A63" s="78">
        <v>24</v>
      </c>
      <c r="B63" s="77" t="s">
        <v>409</v>
      </c>
      <c r="C63" s="78">
        <v>9</v>
      </c>
      <c r="D63" s="78">
        <v>12</v>
      </c>
      <c r="E63" s="78">
        <v>45</v>
      </c>
      <c r="F63" s="78">
        <v>0</v>
      </c>
      <c r="G63" s="78">
        <v>0</v>
      </c>
      <c r="H63" s="79">
        <v>861</v>
      </c>
      <c r="I63" s="80">
        <v>0</v>
      </c>
      <c r="J63" s="80"/>
      <c r="K63" s="78"/>
    </row>
    <row r="64" spans="1:11" s="25" customFormat="1">
      <c r="A64" s="110">
        <v>25</v>
      </c>
      <c r="B64" s="54" t="s">
        <v>410</v>
      </c>
      <c r="C64" s="14">
        <v>11</v>
      </c>
      <c r="D64" s="14">
        <v>85</v>
      </c>
      <c r="E64" s="14">
        <v>45</v>
      </c>
      <c r="F64" s="14">
        <v>0</v>
      </c>
      <c r="G64" s="14">
        <v>0</v>
      </c>
      <c r="H64" s="55">
        <v>1850</v>
      </c>
      <c r="I64" s="56">
        <v>0</v>
      </c>
      <c r="J64" s="56"/>
      <c r="K64" s="14"/>
    </row>
    <row r="65" spans="1:11" s="25" customFormat="1">
      <c r="A65" s="110"/>
      <c r="B65" s="54" t="s">
        <v>411</v>
      </c>
      <c r="C65" s="14">
        <v>8</v>
      </c>
      <c r="D65" s="14">
        <v>77</v>
      </c>
      <c r="E65" s="14">
        <v>45</v>
      </c>
      <c r="F65" s="14">
        <v>0</v>
      </c>
      <c r="G65" s="14">
        <v>0</v>
      </c>
      <c r="H65" s="55">
        <v>2625</v>
      </c>
      <c r="I65" s="56">
        <v>0</v>
      </c>
      <c r="J65" s="56"/>
      <c r="K65" s="14"/>
    </row>
    <row r="66" spans="1:11" s="25" customFormat="1">
      <c r="A66" s="110"/>
      <c r="B66" s="54" t="s">
        <v>412</v>
      </c>
      <c r="C66" s="14">
        <v>12</v>
      </c>
      <c r="D66" s="14">
        <v>57</v>
      </c>
      <c r="E66" s="14">
        <v>45</v>
      </c>
      <c r="F66" s="14">
        <v>0</v>
      </c>
      <c r="G66" s="14">
        <v>0</v>
      </c>
      <c r="H66" s="55">
        <v>1345</v>
      </c>
      <c r="I66" s="56">
        <v>0</v>
      </c>
      <c r="J66" s="56"/>
      <c r="K66" s="14"/>
    </row>
    <row r="67" spans="1:11" s="25" customFormat="1">
      <c r="A67" s="110"/>
      <c r="B67" s="54" t="s">
        <v>413</v>
      </c>
      <c r="C67" s="14">
        <v>15</v>
      </c>
      <c r="D67" s="14">
        <v>-70</v>
      </c>
      <c r="E67" s="14">
        <v>45</v>
      </c>
      <c r="F67" s="14">
        <v>0</v>
      </c>
      <c r="G67" s="14">
        <v>0</v>
      </c>
      <c r="H67" s="55">
        <v>1466</v>
      </c>
      <c r="I67" s="56">
        <v>0</v>
      </c>
      <c r="J67" s="56"/>
      <c r="K67" s="14"/>
    </row>
    <row r="68" spans="1:11" s="31" customFormat="1">
      <c r="A68" s="78">
        <v>26</v>
      </c>
      <c r="B68" s="77" t="s">
        <v>414</v>
      </c>
      <c r="C68" s="78">
        <v>-18</v>
      </c>
      <c r="D68" s="78">
        <v>-19</v>
      </c>
      <c r="E68" s="78">
        <v>45</v>
      </c>
      <c r="F68" s="78">
        <v>0</v>
      </c>
      <c r="G68" s="78">
        <v>0</v>
      </c>
      <c r="H68" s="79">
        <v>1037</v>
      </c>
      <c r="I68" s="80">
        <v>0</v>
      </c>
      <c r="J68" s="80"/>
      <c r="K68" s="78"/>
    </row>
    <row r="69" spans="1:11" s="27" customFormat="1">
      <c r="A69" s="62">
        <v>27</v>
      </c>
      <c r="B69" s="61" t="s">
        <v>415</v>
      </c>
      <c r="C69" s="62">
        <v>19</v>
      </c>
      <c r="D69" s="62">
        <v>14</v>
      </c>
      <c r="E69" s="62">
        <v>45</v>
      </c>
      <c r="F69" s="62">
        <v>0</v>
      </c>
      <c r="G69" s="62">
        <v>0</v>
      </c>
      <c r="H69" s="63">
        <v>449</v>
      </c>
      <c r="I69" s="64">
        <v>0</v>
      </c>
      <c r="J69" s="64"/>
      <c r="K69" s="62"/>
    </row>
    <row r="70" spans="1:11" s="32" customFormat="1">
      <c r="A70" s="112">
        <v>28</v>
      </c>
      <c r="B70" s="81" t="s">
        <v>416</v>
      </c>
      <c r="C70" s="82">
        <v>-5</v>
      </c>
      <c r="D70" s="82">
        <v>-30</v>
      </c>
      <c r="E70" s="82">
        <v>45</v>
      </c>
      <c r="F70" s="82">
        <v>0</v>
      </c>
      <c r="G70" s="82">
        <v>0</v>
      </c>
      <c r="H70" s="83">
        <v>1202</v>
      </c>
      <c r="I70" s="84">
        <v>0</v>
      </c>
      <c r="J70" s="84"/>
      <c r="K70" s="82"/>
    </row>
    <row r="71" spans="1:11" s="32" customFormat="1">
      <c r="A71" s="112"/>
      <c r="B71" s="81" t="s">
        <v>417</v>
      </c>
      <c r="C71" s="82">
        <v>-31</v>
      </c>
      <c r="D71" s="82">
        <v>-18</v>
      </c>
      <c r="E71" s="82">
        <v>45</v>
      </c>
      <c r="F71" s="82">
        <v>0</v>
      </c>
      <c r="G71" s="82">
        <v>0</v>
      </c>
      <c r="H71" s="83">
        <v>784</v>
      </c>
      <c r="I71" s="84">
        <v>0</v>
      </c>
      <c r="J71" s="84"/>
      <c r="K71" s="82"/>
    </row>
    <row r="72" spans="1:11" s="32" customFormat="1">
      <c r="A72" s="112"/>
      <c r="B72" s="81" t="s">
        <v>418</v>
      </c>
      <c r="C72" s="82">
        <v>15</v>
      </c>
      <c r="D72" s="82">
        <v>46</v>
      </c>
      <c r="E72" s="82">
        <v>45</v>
      </c>
      <c r="F72" s="82">
        <v>0</v>
      </c>
      <c r="G72" s="82">
        <v>0</v>
      </c>
      <c r="H72" s="83">
        <v>949</v>
      </c>
      <c r="I72" s="84">
        <v>0</v>
      </c>
      <c r="J72" s="84"/>
      <c r="K72" s="82"/>
    </row>
    <row r="73" spans="1:11" s="30" customFormat="1">
      <c r="A73" s="111">
        <v>29</v>
      </c>
      <c r="B73" s="73" t="s">
        <v>419</v>
      </c>
      <c r="C73" s="74">
        <v>26</v>
      </c>
      <c r="D73" s="74">
        <v>70</v>
      </c>
      <c r="E73" s="74">
        <v>45</v>
      </c>
      <c r="F73" s="74">
        <v>0</v>
      </c>
      <c r="G73" s="74">
        <v>0</v>
      </c>
      <c r="H73" s="75">
        <v>919</v>
      </c>
      <c r="I73" s="76">
        <v>0</v>
      </c>
      <c r="J73" s="76"/>
      <c r="K73" s="74"/>
    </row>
    <row r="74" spans="1:11" s="30" customFormat="1">
      <c r="A74" s="111"/>
      <c r="B74" s="73" t="s">
        <v>420</v>
      </c>
      <c r="C74" s="74">
        <v>17</v>
      </c>
      <c r="D74" s="74">
        <v>-29</v>
      </c>
      <c r="E74" s="74">
        <v>45</v>
      </c>
      <c r="F74" s="74">
        <v>0</v>
      </c>
      <c r="G74" s="74">
        <v>0</v>
      </c>
      <c r="H74" s="75">
        <v>1179</v>
      </c>
      <c r="I74" s="76">
        <v>0</v>
      </c>
      <c r="J74" s="76"/>
      <c r="K74" s="74"/>
    </row>
    <row r="75" spans="1:11" s="25" customFormat="1">
      <c r="A75" s="110">
        <v>30</v>
      </c>
      <c r="B75" s="54" t="s">
        <v>421</v>
      </c>
      <c r="C75" s="14">
        <v>4</v>
      </c>
      <c r="D75" s="14">
        <v>-1</v>
      </c>
      <c r="E75" s="14">
        <v>45</v>
      </c>
      <c r="F75" s="14">
        <v>0</v>
      </c>
      <c r="G75" s="14">
        <v>0</v>
      </c>
      <c r="H75" s="55">
        <v>459</v>
      </c>
      <c r="I75" s="56">
        <v>0</v>
      </c>
      <c r="J75" s="113">
        <v>41573.609722222223</v>
      </c>
      <c r="K75" s="110" t="s">
        <v>495</v>
      </c>
    </row>
    <row r="76" spans="1:11" s="25" customFormat="1">
      <c r="A76" s="110"/>
      <c r="B76" s="54" t="s">
        <v>422</v>
      </c>
      <c r="C76" s="14">
        <v>-10</v>
      </c>
      <c r="D76" s="14">
        <v>8</v>
      </c>
      <c r="E76" s="14">
        <v>45</v>
      </c>
      <c r="F76" s="14">
        <v>0</v>
      </c>
      <c r="G76" s="14">
        <v>0</v>
      </c>
      <c r="H76" s="55">
        <v>399</v>
      </c>
      <c r="I76" s="56">
        <v>0</v>
      </c>
      <c r="J76" s="114"/>
      <c r="K76" s="110"/>
    </row>
    <row r="77" spans="1:11" s="25" customFormat="1">
      <c r="A77" s="110"/>
      <c r="B77" s="54" t="s">
        <v>423</v>
      </c>
      <c r="C77" s="14">
        <v>-8</v>
      </c>
      <c r="D77" s="14">
        <v>73</v>
      </c>
      <c r="E77" s="14">
        <v>45</v>
      </c>
      <c r="F77" s="14">
        <v>0</v>
      </c>
      <c r="G77" s="14">
        <v>0</v>
      </c>
      <c r="H77" s="55">
        <v>587</v>
      </c>
      <c r="I77" s="56">
        <v>0</v>
      </c>
      <c r="J77" s="115"/>
      <c r="K77" s="110"/>
    </row>
    <row r="78" spans="1:11" s="25" customFormat="1">
      <c r="A78" s="110"/>
      <c r="B78" s="54" t="s">
        <v>424</v>
      </c>
      <c r="C78" s="14">
        <v>-6</v>
      </c>
      <c r="D78" s="14">
        <v>69</v>
      </c>
      <c r="E78" s="14">
        <v>45</v>
      </c>
      <c r="F78" s="14">
        <v>0</v>
      </c>
      <c r="G78" s="14">
        <v>0</v>
      </c>
      <c r="H78" s="55">
        <v>1081</v>
      </c>
      <c r="I78" s="56">
        <v>0</v>
      </c>
      <c r="J78" s="56"/>
      <c r="K78" s="14"/>
    </row>
    <row r="79" spans="1:11" s="25" customFormat="1">
      <c r="A79" s="110"/>
      <c r="B79" s="54" t="s">
        <v>425</v>
      </c>
      <c r="C79" s="14">
        <v>-5</v>
      </c>
      <c r="D79" s="14">
        <v>58</v>
      </c>
      <c r="E79" s="14">
        <v>45</v>
      </c>
      <c r="F79" s="14">
        <v>0</v>
      </c>
      <c r="G79" s="14">
        <v>0</v>
      </c>
      <c r="H79" s="55">
        <v>796</v>
      </c>
      <c r="I79" s="56">
        <v>0</v>
      </c>
      <c r="J79" s="56"/>
      <c r="K79" s="14"/>
    </row>
    <row r="80" spans="1:11" s="25" customFormat="1">
      <c r="A80" s="110"/>
      <c r="B80" s="54" t="s">
        <v>426</v>
      </c>
      <c r="C80" s="14">
        <v>4</v>
      </c>
      <c r="D80" s="14">
        <v>-66</v>
      </c>
      <c r="E80" s="14">
        <v>45</v>
      </c>
      <c r="F80" s="14">
        <v>0</v>
      </c>
      <c r="G80" s="14">
        <v>0</v>
      </c>
      <c r="H80" s="55">
        <v>695</v>
      </c>
      <c r="I80" s="56">
        <v>0</v>
      </c>
      <c r="J80" s="56"/>
      <c r="K80" s="14"/>
    </row>
    <row r="81" spans="1:11" s="25" customFormat="1">
      <c r="A81" s="110"/>
      <c r="B81" s="54" t="s">
        <v>427</v>
      </c>
      <c r="C81" s="14">
        <v>-6</v>
      </c>
      <c r="D81" s="14">
        <v>28</v>
      </c>
      <c r="E81" s="14">
        <v>45</v>
      </c>
      <c r="F81" s="14">
        <v>0</v>
      </c>
      <c r="G81" s="14">
        <v>0</v>
      </c>
      <c r="H81" s="55">
        <v>812</v>
      </c>
      <c r="I81" s="56">
        <v>0</v>
      </c>
      <c r="J81" s="56"/>
      <c r="K81" s="14"/>
    </row>
    <row r="82" spans="1:11" s="25" customFormat="1">
      <c r="A82" s="110"/>
      <c r="B82" s="54" t="s">
        <v>428</v>
      </c>
      <c r="C82" s="14">
        <v>5</v>
      </c>
      <c r="D82" s="14">
        <v>-89</v>
      </c>
      <c r="E82" s="14">
        <v>45</v>
      </c>
      <c r="F82" s="14">
        <v>0</v>
      </c>
      <c r="G82" s="14">
        <v>0</v>
      </c>
      <c r="H82" s="55">
        <v>1001</v>
      </c>
      <c r="I82" s="56">
        <v>0</v>
      </c>
      <c r="J82" s="56"/>
      <c r="K82" s="14"/>
    </row>
    <row r="83" spans="1:11" s="31" customFormat="1">
      <c r="A83" s="109">
        <v>31</v>
      </c>
      <c r="B83" s="77" t="s">
        <v>429</v>
      </c>
      <c r="C83" s="78">
        <v>-11</v>
      </c>
      <c r="D83" s="78">
        <v>-97</v>
      </c>
      <c r="E83" s="78">
        <v>45</v>
      </c>
      <c r="F83" s="78">
        <v>0</v>
      </c>
      <c r="G83" s="78">
        <v>0</v>
      </c>
      <c r="H83" s="79">
        <v>1033</v>
      </c>
      <c r="I83" s="80">
        <v>0</v>
      </c>
      <c r="J83" s="80"/>
      <c r="K83" s="78"/>
    </row>
    <row r="84" spans="1:11" s="31" customFormat="1">
      <c r="A84" s="109"/>
      <c r="B84" s="77" t="s">
        <v>430</v>
      </c>
      <c r="C84" s="78">
        <v>-13</v>
      </c>
      <c r="D84" s="78">
        <v>23</v>
      </c>
      <c r="E84" s="78">
        <v>45</v>
      </c>
      <c r="F84" s="78">
        <v>0</v>
      </c>
      <c r="G84" s="78">
        <v>0</v>
      </c>
      <c r="H84" s="79">
        <v>411</v>
      </c>
      <c r="I84" s="80">
        <v>0</v>
      </c>
      <c r="J84" s="80"/>
      <c r="K84" s="78"/>
    </row>
    <row r="85" spans="1:11" s="31" customFormat="1">
      <c r="A85" s="109"/>
      <c r="B85" s="77" t="s">
        <v>431</v>
      </c>
      <c r="C85" s="78">
        <v>-14</v>
      </c>
      <c r="D85" s="78">
        <v>-70</v>
      </c>
      <c r="E85" s="78">
        <v>45</v>
      </c>
      <c r="F85" s="78">
        <v>0</v>
      </c>
      <c r="G85" s="78">
        <v>0</v>
      </c>
      <c r="H85" s="79">
        <v>740</v>
      </c>
      <c r="I85" s="80">
        <v>0</v>
      </c>
      <c r="J85" s="80"/>
      <c r="K85" s="78"/>
    </row>
    <row r="86" spans="1:11" s="27" customFormat="1">
      <c r="A86" s="62">
        <v>32</v>
      </c>
      <c r="B86" s="61" t="s">
        <v>432</v>
      </c>
      <c r="C86" s="62">
        <v>-16</v>
      </c>
      <c r="D86" s="62">
        <v>-49</v>
      </c>
      <c r="E86" s="62">
        <v>45</v>
      </c>
      <c r="F86" s="62">
        <v>0</v>
      </c>
      <c r="G86" s="62">
        <v>0</v>
      </c>
      <c r="H86" s="63">
        <v>1085</v>
      </c>
      <c r="I86" s="64">
        <v>0</v>
      </c>
      <c r="J86" s="64"/>
      <c r="K86" s="62"/>
    </row>
    <row r="87" spans="1:11" s="30" customFormat="1">
      <c r="A87" s="111">
        <v>33</v>
      </c>
      <c r="B87" s="73" t="s">
        <v>433</v>
      </c>
      <c r="C87" s="74">
        <v>-15</v>
      </c>
      <c r="D87" s="74">
        <v>-11</v>
      </c>
      <c r="E87" s="74">
        <v>45</v>
      </c>
      <c r="F87" s="74">
        <v>0</v>
      </c>
      <c r="G87" s="74">
        <v>0</v>
      </c>
      <c r="H87" s="75">
        <v>1830</v>
      </c>
      <c r="I87" s="76">
        <v>0</v>
      </c>
      <c r="J87" s="76"/>
      <c r="K87" s="74"/>
    </row>
    <row r="88" spans="1:11" s="30" customFormat="1">
      <c r="A88" s="111"/>
      <c r="B88" s="73" t="s">
        <v>434</v>
      </c>
      <c r="C88" s="74">
        <v>-7</v>
      </c>
      <c r="D88" s="74">
        <v>67</v>
      </c>
      <c r="E88" s="74">
        <v>45</v>
      </c>
      <c r="F88" s="74">
        <v>0</v>
      </c>
      <c r="G88" s="74">
        <v>0</v>
      </c>
      <c r="H88" s="75">
        <v>721</v>
      </c>
      <c r="I88" s="76">
        <v>0</v>
      </c>
      <c r="J88" s="76"/>
      <c r="K88" s="74"/>
    </row>
    <row r="89" spans="1:11" s="30" customFormat="1">
      <c r="A89" s="111"/>
      <c r="B89" s="73" t="s">
        <v>435</v>
      </c>
      <c r="C89" s="74">
        <v>-12</v>
      </c>
      <c r="D89" s="74">
        <v>52</v>
      </c>
      <c r="E89" s="74">
        <v>45</v>
      </c>
      <c r="F89" s="74">
        <v>0</v>
      </c>
      <c r="G89" s="74">
        <v>0</v>
      </c>
      <c r="H89" s="75">
        <v>458</v>
      </c>
      <c r="I89" s="76">
        <v>0</v>
      </c>
      <c r="J89" s="76"/>
      <c r="K89" s="74"/>
    </row>
    <row r="90" spans="1:11" s="30" customFormat="1">
      <c r="A90" s="111"/>
      <c r="B90" s="73" t="s">
        <v>436</v>
      </c>
      <c r="C90" s="74">
        <v>-13</v>
      </c>
      <c r="D90" s="74">
        <v>58</v>
      </c>
      <c r="E90" s="74">
        <v>45</v>
      </c>
      <c r="F90" s="74">
        <v>0</v>
      </c>
      <c r="G90" s="74">
        <v>0</v>
      </c>
      <c r="H90" s="75">
        <v>1087</v>
      </c>
      <c r="I90" s="76">
        <v>0</v>
      </c>
      <c r="J90" s="76"/>
      <c r="K90" s="74"/>
    </row>
    <row r="91" spans="1:11" s="32" customFormat="1">
      <c r="A91" s="112">
        <v>34</v>
      </c>
      <c r="B91" s="81" t="s">
        <v>437</v>
      </c>
      <c r="C91" s="82">
        <v>-11</v>
      </c>
      <c r="D91" s="82">
        <v>1</v>
      </c>
      <c r="E91" s="82">
        <v>45</v>
      </c>
      <c r="F91" s="82">
        <v>0</v>
      </c>
      <c r="G91" s="82">
        <v>0</v>
      </c>
      <c r="H91" s="83">
        <v>634</v>
      </c>
      <c r="I91" s="84">
        <v>0</v>
      </c>
      <c r="J91" s="97">
        <v>41689.178472222222</v>
      </c>
      <c r="K91" s="82"/>
    </row>
    <row r="92" spans="1:11" s="32" customFormat="1">
      <c r="A92" s="112"/>
      <c r="B92" s="81" t="s">
        <v>438</v>
      </c>
      <c r="C92" s="82">
        <v>-24</v>
      </c>
      <c r="D92" s="82">
        <v>34</v>
      </c>
      <c r="E92" s="82">
        <v>45</v>
      </c>
      <c r="F92" s="82">
        <v>0</v>
      </c>
      <c r="G92" s="82">
        <v>0</v>
      </c>
      <c r="H92" s="83">
        <v>779</v>
      </c>
      <c r="I92" s="84">
        <v>0</v>
      </c>
      <c r="J92" s="84"/>
      <c r="K92" s="82"/>
    </row>
    <row r="93" spans="1:11" s="32" customFormat="1">
      <c r="A93" s="112"/>
      <c r="B93" s="81" t="s">
        <v>439</v>
      </c>
      <c r="C93" s="82">
        <v>-15</v>
      </c>
      <c r="D93" s="82">
        <v>-73</v>
      </c>
      <c r="E93" s="82">
        <v>45</v>
      </c>
      <c r="F93" s="82">
        <v>0</v>
      </c>
      <c r="G93" s="82">
        <v>0</v>
      </c>
      <c r="H93" s="83">
        <v>948</v>
      </c>
      <c r="I93" s="84">
        <v>0</v>
      </c>
      <c r="J93" s="84"/>
      <c r="K93" s="82"/>
    </row>
    <row r="94" spans="1:11" s="32" customFormat="1">
      <c r="A94" s="112"/>
      <c r="B94" s="81" t="s">
        <v>440</v>
      </c>
      <c r="C94" s="82">
        <v>-12</v>
      </c>
      <c r="D94" s="82">
        <v>82</v>
      </c>
      <c r="E94" s="82">
        <v>45</v>
      </c>
      <c r="F94" s="82">
        <v>0</v>
      </c>
      <c r="G94" s="82">
        <v>0</v>
      </c>
      <c r="H94" s="83">
        <v>2147</v>
      </c>
      <c r="I94" s="84">
        <v>0</v>
      </c>
      <c r="J94" s="84"/>
      <c r="K94" s="82"/>
    </row>
    <row r="95" spans="1:11" s="27" customFormat="1">
      <c r="A95" s="117">
        <v>35</v>
      </c>
      <c r="B95" s="61" t="s">
        <v>441</v>
      </c>
      <c r="C95" s="62">
        <v>-14</v>
      </c>
      <c r="D95" s="62">
        <v>35</v>
      </c>
      <c r="E95" s="62">
        <v>45</v>
      </c>
      <c r="F95" s="62">
        <v>0</v>
      </c>
      <c r="G95" s="62">
        <v>0</v>
      </c>
      <c r="H95" s="63">
        <v>740</v>
      </c>
      <c r="I95" s="64">
        <v>0</v>
      </c>
      <c r="J95" s="64"/>
      <c r="K95" s="62"/>
    </row>
    <row r="96" spans="1:11" s="27" customFormat="1">
      <c r="A96" s="117"/>
      <c r="B96" s="61" t="s">
        <v>442</v>
      </c>
      <c r="C96" s="62">
        <v>-12</v>
      </c>
      <c r="D96" s="62">
        <v>40</v>
      </c>
      <c r="E96" s="62">
        <v>45</v>
      </c>
      <c r="F96" s="62">
        <v>0</v>
      </c>
      <c r="G96" s="62">
        <v>0</v>
      </c>
      <c r="H96" s="63">
        <v>820</v>
      </c>
      <c r="I96" s="64">
        <v>0</v>
      </c>
      <c r="J96" s="64"/>
      <c r="K96" s="62"/>
    </row>
    <row r="97" spans="1:11" s="27" customFormat="1">
      <c r="A97" s="117"/>
      <c r="B97" s="61" t="s">
        <v>443</v>
      </c>
      <c r="C97" s="62">
        <v>11</v>
      </c>
      <c r="D97" s="62">
        <v>-32</v>
      </c>
      <c r="E97" s="62">
        <v>45</v>
      </c>
      <c r="F97" s="62">
        <v>0</v>
      </c>
      <c r="G97" s="62">
        <v>0</v>
      </c>
      <c r="H97" s="63">
        <v>528</v>
      </c>
      <c r="I97" s="64">
        <v>0</v>
      </c>
      <c r="J97" s="64"/>
      <c r="K97" s="62"/>
    </row>
    <row r="98" spans="1:11" s="31" customFormat="1">
      <c r="A98" s="109">
        <v>36</v>
      </c>
      <c r="B98" s="77" t="s">
        <v>444</v>
      </c>
      <c r="C98" s="78">
        <v>11</v>
      </c>
      <c r="D98" s="78">
        <v>53</v>
      </c>
      <c r="E98" s="78">
        <v>45</v>
      </c>
      <c r="F98" s="78">
        <v>0</v>
      </c>
      <c r="G98" s="78">
        <v>0</v>
      </c>
      <c r="H98" s="79">
        <v>1471</v>
      </c>
      <c r="I98" s="80">
        <v>0</v>
      </c>
      <c r="J98" s="80"/>
      <c r="K98" s="78"/>
    </row>
    <row r="99" spans="1:11" s="31" customFormat="1">
      <c r="A99" s="109"/>
      <c r="B99" s="77" t="s">
        <v>445</v>
      </c>
      <c r="C99" s="78">
        <v>-20</v>
      </c>
      <c r="D99" s="78">
        <v>-34</v>
      </c>
      <c r="E99" s="78">
        <v>45</v>
      </c>
      <c r="F99" s="78">
        <v>0</v>
      </c>
      <c r="G99" s="78">
        <v>0</v>
      </c>
      <c r="H99" s="79">
        <v>1203</v>
      </c>
      <c r="I99" s="80">
        <v>0</v>
      </c>
      <c r="J99" s="80"/>
      <c r="K99" s="78"/>
    </row>
    <row r="100" spans="1:11" s="31" customFormat="1">
      <c r="A100" s="109"/>
      <c r="B100" s="77" t="s">
        <v>446</v>
      </c>
      <c r="C100" s="78">
        <v>-12</v>
      </c>
      <c r="D100" s="78">
        <v>15</v>
      </c>
      <c r="E100" s="78">
        <v>45</v>
      </c>
      <c r="F100" s="78">
        <v>0</v>
      </c>
      <c r="G100" s="78">
        <v>0</v>
      </c>
      <c r="H100" s="79">
        <v>553</v>
      </c>
      <c r="I100" s="80">
        <v>0</v>
      </c>
      <c r="J100" s="80"/>
      <c r="K100" s="78"/>
    </row>
    <row r="101" spans="1:11" s="25" customFormat="1">
      <c r="A101" s="110">
        <v>37</v>
      </c>
      <c r="B101" s="54" t="s">
        <v>447</v>
      </c>
      <c r="C101" s="14">
        <v>-29</v>
      </c>
      <c r="D101" s="14">
        <v>40</v>
      </c>
      <c r="E101" s="14">
        <v>45</v>
      </c>
      <c r="F101" s="14">
        <v>0</v>
      </c>
      <c r="G101" s="14">
        <v>0</v>
      </c>
      <c r="H101" s="55">
        <v>467</v>
      </c>
      <c r="I101" s="56">
        <v>0</v>
      </c>
      <c r="J101" s="56"/>
      <c r="K101" s="14"/>
    </row>
    <row r="102" spans="1:11" s="25" customFormat="1">
      <c r="A102" s="110"/>
      <c r="B102" s="54" t="s">
        <v>448</v>
      </c>
      <c r="C102" s="14">
        <v>-17</v>
      </c>
      <c r="D102" s="14">
        <v>82</v>
      </c>
      <c r="E102" s="14">
        <v>45</v>
      </c>
      <c r="F102" s="14">
        <v>0</v>
      </c>
      <c r="G102" s="14">
        <v>0</v>
      </c>
      <c r="H102" s="55">
        <v>1469</v>
      </c>
      <c r="I102" s="56">
        <v>0</v>
      </c>
      <c r="J102" s="56"/>
      <c r="K102" s="14"/>
    </row>
    <row r="103" spans="1:11" s="30" customFormat="1">
      <c r="A103" s="74">
        <v>38</v>
      </c>
      <c r="B103" s="73" t="s">
        <v>449</v>
      </c>
      <c r="C103" s="74">
        <v>12</v>
      </c>
      <c r="D103" s="74">
        <v>56</v>
      </c>
      <c r="E103" s="74">
        <v>45</v>
      </c>
      <c r="F103" s="74">
        <v>0</v>
      </c>
      <c r="G103" s="74">
        <v>0</v>
      </c>
      <c r="H103" s="75">
        <v>773</v>
      </c>
      <c r="I103" s="76">
        <v>0</v>
      </c>
      <c r="J103" s="76" t="s">
        <v>494</v>
      </c>
      <c r="K103" s="92" t="s">
        <v>493</v>
      </c>
    </row>
    <row r="104" spans="1:11" s="29" customFormat="1">
      <c r="A104" s="116">
        <v>39</v>
      </c>
      <c r="B104" s="69" t="s">
        <v>450</v>
      </c>
      <c r="C104" s="70">
        <v>-10</v>
      </c>
      <c r="D104" s="70">
        <v>11</v>
      </c>
      <c r="E104" s="70">
        <v>45</v>
      </c>
      <c r="F104" s="70">
        <v>0</v>
      </c>
      <c r="G104" s="70">
        <v>0</v>
      </c>
      <c r="H104" s="71">
        <v>789</v>
      </c>
      <c r="I104" s="72">
        <v>0</v>
      </c>
      <c r="J104" s="85">
        <v>41854.821527777778</v>
      </c>
      <c r="K104" s="70"/>
    </row>
    <row r="105" spans="1:11" s="29" customFormat="1">
      <c r="A105" s="116"/>
      <c r="B105" s="69" t="s">
        <v>451</v>
      </c>
      <c r="C105" s="70">
        <v>-10</v>
      </c>
      <c r="D105" s="70">
        <v>-5</v>
      </c>
      <c r="E105" s="70">
        <v>45</v>
      </c>
      <c r="F105" s="70">
        <v>0</v>
      </c>
      <c r="G105" s="70">
        <v>0</v>
      </c>
      <c r="H105" s="71">
        <v>342</v>
      </c>
      <c r="I105" s="72">
        <v>0</v>
      </c>
      <c r="J105" s="72"/>
      <c r="K105" s="70"/>
    </row>
    <row r="106" spans="1:11" s="29" customFormat="1">
      <c r="A106" s="116"/>
      <c r="B106" s="69" t="s">
        <v>452</v>
      </c>
      <c r="C106" s="70">
        <v>12</v>
      </c>
      <c r="D106" s="70">
        <v>1</v>
      </c>
      <c r="E106" s="70">
        <v>45</v>
      </c>
      <c r="F106" s="70">
        <v>0</v>
      </c>
      <c r="G106" s="70">
        <v>0</v>
      </c>
      <c r="H106" s="71">
        <v>600</v>
      </c>
      <c r="I106" s="72">
        <v>0</v>
      </c>
      <c r="J106" s="72"/>
      <c r="K106" s="70"/>
    </row>
    <row r="107" spans="1:11" s="29" customFormat="1">
      <c r="A107" s="116"/>
      <c r="B107" s="69" t="s">
        <v>453</v>
      </c>
      <c r="C107" s="70">
        <v>-7</v>
      </c>
      <c r="D107" s="70">
        <v>75</v>
      </c>
      <c r="E107" s="70">
        <v>45</v>
      </c>
      <c r="F107" s="70">
        <v>0</v>
      </c>
      <c r="G107" s="70">
        <v>0</v>
      </c>
      <c r="H107" s="71">
        <v>551</v>
      </c>
      <c r="I107" s="72">
        <v>0</v>
      </c>
      <c r="J107" s="72"/>
      <c r="K107" s="70"/>
    </row>
    <row r="108" spans="1:11" s="29" customFormat="1">
      <c r="A108" s="116"/>
      <c r="B108" s="69" t="s">
        <v>454</v>
      </c>
      <c r="C108" s="70">
        <v>5</v>
      </c>
      <c r="D108" s="70">
        <v>-36</v>
      </c>
      <c r="E108" s="70">
        <v>45</v>
      </c>
      <c r="F108" s="70">
        <v>0</v>
      </c>
      <c r="G108" s="70">
        <v>0</v>
      </c>
      <c r="H108" s="71">
        <v>555</v>
      </c>
      <c r="I108" s="72">
        <v>0</v>
      </c>
      <c r="J108" s="72"/>
      <c r="K108" s="70"/>
    </row>
    <row r="109" spans="1:11" s="30" customFormat="1">
      <c r="A109" s="111">
        <v>40</v>
      </c>
      <c r="B109" s="73" t="s">
        <v>455</v>
      </c>
      <c r="C109" s="74">
        <v>12</v>
      </c>
      <c r="D109" s="74">
        <v>29</v>
      </c>
      <c r="E109" s="74">
        <v>45</v>
      </c>
      <c r="F109" s="74">
        <v>0</v>
      </c>
      <c r="G109" s="74">
        <v>0</v>
      </c>
      <c r="H109" s="75">
        <v>920</v>
      </c>
      <c r="I109" s="76">
        <v>0</v>
      </c>
      <c r="J109" s="76"/>
      <c r="K109" s="74"/>
    </row>
    <row r="110" spans="1:11" s="30" customFormat="1">
      <c r="A110" s="111"/>
      <c r="B110" s="73" t="s">
        <v>456</v>
      </c>
      <c r="C110" s="74">
        <v>14</v>
      </c>
      <c r="D110" s="74">
        <v>2</v>
      </c>
      <c r="E110" s="74">
        <v>45</v>
      </c>
      <c r="F110" s="74">
        <v>0</v>
      </c>
      <c r="G110" s="74">
        <v>0</v>
      </c>
      <c r="H110" s="75">
        <v>1267</v>
      </c>
      <c r="I110" s="76">
        <v>0</v>
      </c>
      <c r="J110" s="76"/>
      <c r="K110" s="74"/>
    </row>
    <row r="111" spans="1:11" s="32" customFormat="1">
      <c r="A111" s="112">
        <v>41</v>
      </c>
      <c r="B111" s="81" t="s">
        <v>457</v>
      </c>
      <c r="C111" s="82">
        <v>-20</v>
      </c>
      <c r="D111" s="82">
        <v>9</v>
      </c>
      <c r="E111" s="82">
        <v>45</v>
      </c>
      <c r="F111" s="82">
        <v>0</v>
      </c>
      <c r="G111" s="82">
        <v>0</v>
      </c>
      <c r="H111" s="83">
        <v>587</v>
      </c>
      <c r="I111" s="84">
        <v>0</v>
      </c>
      <c r="J111" s="84"/>
      <c r="K111" s="82"/>
    </row>
    <row r="112" spans="1:11" s="32" customFormat="1">
      <c r="A112" s="112"/>
      <c r="B112" s="81" t="s">
        <v>458</v>
      </c>
      <c r="C112" s="82">
        <v>-11</v>
      </c>
      <c r="D112" s="82">
        <v>15</v>
      </c>
      <c r="E112" s="82">
        <v>45</v>
      </c>
      <c r="F112" s="82">
        <v>0</v>
      </c>
      <c r="G112" s="82">
        <v>0</v>
      </c>
      <c r="H112" s="83">
        <v>1195</v>
      </c>
      <c r="I112" s="84">
        <v>0</v>
      </c>
      <c r="J112" s="84"/>
      <c r="K112" s="82"/>
    </row>
    <row r="113" spans="1:11" s="32" customFormat="1">
      <c r="A113" s="112"/>
      <c r="B113" s="81" t="s">
        <v>459</v>
      </c>
      <c r="C113" s="82">
        <v>-14</v>
      </c>
      <c r="D113" s="82">
        <v>-25</v>
      </c>
      <c r="E113" s="82">
        <v>45</v>
      </c>
      <c r="F113" s="82">
        <v>0</v>
      </c>
      <c r="G113" s="82">
        <v>0</v>
      </c>
      <c r="H113" s="83">
        <v>669</v>
      </c>
      <c r="I113" s="84">
        <v>0</v>
      </c>
      <c r="J113" s="84"/>
      <c r="K113" s="82"/>
    </row>
    <row r="114" spans="1:11" s="27" customFormat="1">
      <c r="A114" s="62">
        <v>42</v>
      </c>
      <c r="B114" s="61" t="s">
        <v>460</v>
      </c>
      <c r="C114" s="62">
        <v>12</v>
      </c>
      <c r="D114" s="62">
        <v>61</v>
      </c>
      <c r="E114" s="62">
        <v>45</v>
      </c>
      <c r="F114" s="62">
        <v>0</v>
      </c>
      <c r="G114" s="62">
        <v>0</v>
      </c>
      <c r="H114" s="63">
        <v>1106</v>
      </c>
      <c r="I114" s="64">
        <v>0</v>
      </c>
      <c r="J114" s="64"/>
      <c r="K114" s="62"/>
    </row>
    <row r="115" spans="1:11" s="31" customFormat="1">
      <c r="A115" s="109">
        <v>43</v>
      </c>
      <c r="B115" s="77" t="s">
        <v>461</v>
      </c>
      <c r="C115" s="78">
        <v>-19</v>
      </c>
      <c r="D115" s="78">
        <v>74</v>
      </c>
      <c r="E115" s="78">
        <v>45</v>
      </c>
      <c r="F115" s="78">
        <v>0</v>
      </c>
      <c r="G115" s="78">
        <v>0</v>
      </c>
      <c r="H115" s="79">
        <v>1261</v>
      </c>
      <c r="I115" s="80">
        <v>0</v>
      </c>
      <c r="J115" s="80"/>
      <c r="K115" s="78"/>
    </row>
    <row r="116" spans="1:11" s="31" customFormat="1">
      <c r="A116" s="109"/>
      <c r="B116" s="77" t="s">
        <v>462</v>
      </c>
      <c r="C116" s="78">
        <v>-18</v>
      </c>
      <c r="D116" s="78">
        <v>45</v>
      </c>
      <c r="E116" s="78">
        <v>45</v>
      </c>
      <c r="F116" s="78">
        <v>0</v>
      </c>
      <c r="G116" s="78">
        <v>0</v>
      </c>
      <c r="H116" s="79">
        <v>995</v>
      </c>
      <c r="I116" s="80">
        <v>0</v>
      </c>
      <c r="J116" s="80"/>
      <c r="K116" s="78"/>
    </row>
    <row r="117" spans="1:11" s="31" customFormat="1">
      <c r="A117" s="109"/>
      <c r="B117" s="77" t="s">
        <v>463</v>
      </c>
      <c r="C117" s="78">
        <v>-15</v>
      </c>
      <c r="D117" s="78">
        <v>40</v>
      </c>
      <c r="E117" s="78">
        <v>45</v>
      </c>
      <c r="F117" s="78">
        <v>0</v>
      </c>
      <c r="G117" s="78">
        <v>0</v>
      </c>
      <c r="H117" s="79">
        <v>1040</v>
      </c>
      <c r="I117" s="80">
        <v>0</v>
      </c>
      <c r="J117" s="80"/>
      <c r="K117" s="78"/>
    </row>
    <row r="118" spans="1:11" s="31" customFormat="1">
      <c r="A118" s="109"/>
      <c r="B118" s="77" t="s">
        <v>464</v>
      </c>
      <c r="C118" s="78">
        <v>-22</v>
      </c>
      <c r="D118" s="78">
        <v>-25</v>
      </c>
      <c r="E118" s="78">
        <v>45</v>
      </c>
      <c r="F118" s="78">
        <v>0</v>
      </c>
      <c r="G118" s="78">
        <v>0</v>
      </c>
      <c r="H118" s="79">
        <v>719</v>
      </c>
      <c r="I118" s="80">
        <v>0</v>
      </c>
      <c r="J118" s="80"/>
      <c r="K118" s="78"/>
    </row>
    <row r="119" spans="1:11" s="25" customFormat="1">
      <c r="A119" s="14">
        <v>44</v>
      </c>
      <c r="B119" s="54" t="s">
        <v>465</v>
      </c>
      <c r="C119" s="14">
        <v>12</v>
      </c>
      <c r="D119" s="14">
        <v>-89</v>
      </c>
      <c r="E119" s="14">
        <v>45</v>
      </c>
      <c r="F119" s="14">
        <v>0</v>
      </c>
      <c r="G119" s="14">
        <v>0</v>
      </c>
      <c r="H119" s="55">
        <v>857</v>
      </c>
      <c r="I119" s="56">
        <v>0</v>
      </c>
      <c r="J119" s="56"/>
      <c r="K119" s="14"/>
    </row>
    <row r="120" spans="1:11" s="30" customFormat="1">
      <c r="A120" s="111">
        <v>45</v>
      </c>
      <c r="B120" s="73" t="s">
        <v>466</v>
      </c>
      <c r="C120" s="74">
        <v>-44</v>
      </c>
      <c r="D120" s="74">
        <v>11</v>
      </c>
      <c r="E120" s="74">
        <v>45</v>
      </c>
      <c r="F120" s="74">
        <v>0</v>
      </c>
      <c r="G120" s="74">
        <v>0</v>
      </c>
      <c r="H120" s="75">
        <v>335</v>
      </c>
      <c r="I120" s="76">
        <v>0</v>
      </c>
      <c r="J120" s="76"/>
      <c r="K120" s="74"/>
    </row>
    <row r="121" spans="1:11" s="30" customFormat="1">
      <c r="A121" s="111"/>
      <c r="B121" s="73" t="s">
        <v>467</v>
      </c>
      <c r="C121" s="74">
        <v>15</v>
      </c>
      <c r="D121" s="74">
        <v>79</v>
      </c>
      <c r="E121" s="74">
        <v>45</v>
      </c>
      <c r="F121" s="74">
        <v>0</v>
      </c>
      <c r="G121" s="74">
        <v>0</v>
      </c>
      <c r="H121" s="75">
        <v>715</v>
      </c>
      <c r="I121" s="76">
        <v>0</v>
      </c>
      <c r="J121" s="76"/>
      <c r="K121" s="74"/>
    </row>
    <row r="122" spans="1:11" s="30" customFormat="1">
      <c r="A122" s="111"/>
      <c r="B122" s="73" t="s">
        <v>468</v>
      </c>
      <c r="C122" s="74">
        <v>13</v>
      </c>
      <c r="D122" s="74">
        <v>-16</v>
      </c>
      <c r="E122" s="74">
        <v>45</v>
      </c>
      <c r="F122" s="74">
        <v>0</v>
      </c>
      <c r="G122" s="74">
        <v>0</v>
      </c>
      <c r="H122" s="75">
        <v>438</v>
      </c>
      <c r="I122" s="76">
        <v>0</v>
      </c>
      <c r="J122" s="76"/>
      <c r="K122" s="74"/>
    </row>
    <row r="123" spans="1:11" s="29" customFormat="1">
      <c r="A123" s="116">
        <v>46</v>
      </c>
      <c r="B123" s="69" t="s">
        <v>469</v>
      </c>
      <c r="C123" s="70">
        <v>15</v>
      </c>
      <c r="D123" s="70">
        <v>50</v>
      </c>
      <c r="E123" s="70">
        <v>45</v>
      </c>
      <c r="F123" s="70">
        <v>0</v>
      </c>
      <c r="G123" s="70">
        <v>0</v>
      </c>
      <c r="H123" s="71">
        <v>1305</v>
      </c>
      <c r="I123" s="72">
        <v>0</v>
      </c>
      <c r="J123" s="72"/>
      <c r="K123" s="70"/>
    </row>
    <row r="124" spans="1:11" s="29" customFormat="1">
      <c r="A124" s="116"/>
      <c r="B124" s="69" t="s">
        <v>470</v>
      </c>
      <c r="C124" s="70">
        <v>-27</v>
      </c>
      <c r="D124" s="70">
        <v>6</v>
      </c>
      <c r="E124" s="70">
        <v>45</v>
      </c>
      <c r="F124" s="70">
        <v>0</v>
      </c>
      <c r="G124" s="70">
        <v>0</v>
      </c>
      <c r="H124" s="71">
        <v>584</v>
      </c>
      <c r="I124" s="72">
        <v>0</v>
      </c>
      <c r="J124" s="72"/>
      <c r="K124" s="70"/>
    </row>
    <row r="125" spans="1:11" s="29" customFormat="1">
      <c r="A125" s="116"/>
      <c r="B125" s="69" t="s">
        <v>471</v>
      </c>
      <c r="C125" s="70">
        <v>12</v>
      </c>
      <c r="D125" s="70">
        <v>-8</v>
      </c>
      <c r="E125" s="70">
        <v>45</v>
      </c>
      <c r="F125" s="70">
        <v>0</v>
      </c>
      <c r="G125" s="70">
        <v>0</v>
      </c>
      <c r="H125" s="71">
        <v>1209</v>
      </c>
      <c r="I125" s="72">
        <v>0</v>
      </c>
      <c r="J125" s="72"/>
      <c r="K125" s="70"/>
    </row>
    <row r="126" spans="1:11" s="29" customFormat="1">
      <c r="A126" s="116"/>
      <c r="B126" s="69" t="s">
        <v>472</v>
      </c>
      <c r="C126" s="70">
        <v>9</v>
      </c>
      <c r="D126" s="70">
        <v>-42</v>
      </c>
      <c r="E126" s="70">
        <v>45</v>
      </c>
      <c r="F126" s="70">
        <v>0</v>
      </c>
      <c r="G126" s="70">
        <v>0</v>
      </c>
      <c r="H126" s="71">
        <v>1627</v>
      </c>
      <c r="I126" s="72">
        <v>0</v>
      </c>
      <c r="J126" s="72"/>
      <c r="K126" s="70"/>
    </row>
    <row r="127" spans="1:11" s="31" customFormat="1">
      <c r="A127" s="78">
        <v>47</v>
      </c>
      <c r="B127" s="77" t="s">
        <v>473</v>
      </c>
      <c r="C127" s="78">
        <v>-15</v>
      </c>
      <c r="D127" s="78">
        <v>13</v>
      </c>
      <c r="E127" s="78">
        <v>45</v>
      </c>
      <c r="F127" s="78">
        <v>0</v>
      </c>
      <c r="G127" s="78">
        <v>0</v>
      </c>
      <c r="H127" s="79">
        <v>547</v>
      </c>
      <c r="I127" s="80">
        <v>0</v>
      </c>
      <c r="J127" s="80"/>
      <c r="K127" s="78"/>
    </row>
    <row r="128" spans="1:11" s="25" customFormat="1">
      <c r="A128" s="14">
        <v>48</v>
      </c>
      <c r="B128" s="54" t="s">
        <v>474</v>
      </c>
      <c r="C128" s="14">
        <v>-20</v>
      </c>
      <c r="D128" s="14">
        <v>-24</v>
      </c>
      <c r="E128" s="14">
        <v>45</v>
      </c>
      <c r="F128" s="14">
        <v>0</v>
      </c>
      <c r="G128" s="14">
        <v>0</v>
      </c>
      <c r="H128" s="55">
        <v>1239</v>
      </c>
      <c r="I128" s="56">
        <v>0</v>
      </c>
      <c r="J128" s="86">
        <v>42269.251388888886</v>
      </c>
      <c r="K128" s="14"/>
    </row>
    <row r="129" spans="1:11" s="26" customFormat="1">
      <c r="A129" s="58">
        <v>49</v>
      </c>
      <c r="B129" s="57" t="s">
        <v>475</v>
      </c>
      <c r="C129" s="58">
        <v>-11</v>
      </c>
      <c r="D129" s="58">
        <v>-27</v>
      </c>
      <c r="E129" s="58">
        <v>45</v>
      </c>
      <c r="F129" s="58">
        <v>0</v>
      </c>
      <c r="G129" s="58">
        <v>0</v>
      </c>
      <c r="H129" s="59">
        <v>817</v>
      </c>
      <c r="I129" s="60">
        <v>0</v>
      </c>
      <c r="J129" s="60"/>
      <c r="K129" s="58"/>
    </row>
    <row r="130" spans="1:11" s="29" customFormat="1">
      <c r="A130" s="70">
        <v>50</v>
      </c>
      <c r="B130" s="69" t="s">
        <v>476</v>
      </c>
      <c r="C130" s="70">
        <v>-13</v>
      </c>
      <c r="D130" s="70">
        <v>-4</v>
      </c>
      <c r="E130" s="70">
        <v>45</v>
      </c>
      <c r="F130" s="70">
        <v>0</v>
      </c>
      <c r="G130" s="70">
        <v>0</v>
      </c>
      <c r="H130" s="71">
        <v>579</v>
      </c>
      <c r="I130" s="72">
        <v>0</v>
      </c>
      <c r="J130" s="85">
        <v>42356.879166666666</v>
      </c>
      <c r="K130" s="70"/>
    </row>
    <row r="131" spans="1:11" s="30" customFormat="1">
      <c r="A131" s="74">
        <v>51</v>
      </c>
      <c r="B131" s="73" t="s">
        <v>477</v>
      </c>
      <c r="C131" s="74">
        <v>-25</v>
      </c>
      <c r="D131" s="74">
        <v>-82</v>
      </c>
      <c r="E131" s="74">
        <v>45</v>
      </c>
      <c r="F131" s="74">
        <v>0</v>
      </c>
      <c r="G131" s="74">
        <v>0</v>
      </c>
      <c r="H131" s="75">
        <v>1730</v>
      </c>
      <c r="I131" s="76">
        <v>0</v>
      </c>
      <c r="J131" s="76" t="s">
        <v>494</v>
      </c>
      <c r="K131" s="74" t="s">
        <v>493</v>
      </c>
    </row>
    <row r="132" spans="1:11" s="25" customFormat="1">
      <c r="A132" s="14">
        <v>52</v>
      </c>
      <c r="B132" s="54" t="s">
        <v>478</v>
      </c>
      <c r="C132" s="14">
        <v>11</v>
      </c>
      <c r="D132" s="14">
        <v>-7</v>
      </c>
      <c r="E132" s="14">
        <v>45</v>
      </c>
      <c r="F132" s="14">
        <v>0</v>
      </c>
      <c r="G132" s="14">
        <v>0</v>
      </c>
      <c r="H132" s="55">
        <v>719</v>
      </c>
      <c r="I132" s="56">
        <v>0</v>
      </c>
      <c r="J132" s="86">
        <v>42414.636805555558</v>
      </c>
      <c r="K132" s="14"/>
    </row>
    <row r="133" spans="1:11" s="29" customFormat="1">
      <c r="A133" s="70">
        <v>53</v>
      </c>
      <c r="B133" s="69" t="s">
        <v>479</v>
      </c>
      <c r="C133" s="70">
        <v>14</v>
      </c>
      <c r="D133" s="70">
        <v>77</v>
      </c>
      <c r="E133" s="70">
        <v>45</v>
      </c>
      <c r="F133" s="70">
        <v>0</v>
      </c>
      <c r="G133" s="70">
        <v>0</v>
      </c>
      <c r="H133" s="71">
        <v>926</v>
      </c>
      <c r="I133" s="72">
        <v>0</v>
      </c>
      <c r="J133" s="72" t="s">
        <v>494</v>
      </c>
      <c r="K133" s="70" t="s">
        <v>493</v>
      </c>
    </row>
    <row r="134" spans="1:11" s="24" customFormat="1">
      <c r="A134" s="51">
        <v>54</v>
      </c>
      <c r="B134" s="50" t="s">
        <v>480</v>
      </c>
      <c r="C134" s="51">
        <v>-6</v>
      </c>
      <c r="D134" s="51">
        <v>-29</v>
      </c>
      <c r="E134" s="51">
        <v>45</v>
      </c>
      <c r="F134" s="51">
        <v>0</v>
      </c>
      <c r="G134" s="51">
        <v>0</v>
      </c>
      <c r="H134" s="52">
        <v>1200</v>
      </c>
      <c r="I134" s="53">
        <v>0</v>
      </c>
      <c r="J134" s="87">
        <v>42932.356249999997</v>
      </c>
      <c r="K134" s="51"/>
    </row>
    <row r="135" spans="1:11" s="32" customFormat="1">
      <c r="A135" s="112">
        <v>55</v>
      </c>
      <c r="B135" s="81" t="s">
        <v>481</v>
      </c>
      <c r="C135" s="82">
        <v>-10</v>
      </c>
      <c r="D135" s="82">
        <v>-12</v>
      </c>
      <c r="E135" s="82">
        <v>45</v>
      </c>
      <c r="F135" s="82">
        <v>0</v>
      </c>
      <c r="G135" s="82">
        <v>0</v>
      </c>
      <c r="H135" s="83">
        <v>1418</v>
      </c>
      <c r="I135" s="84">
        <v>0</v>
      </c>
      <c r="J135" s="84"/>
      <c r="K135" s="82"/>
    </row>
    <row r="136" spans="1:11" s="32" customFormat="1">
      <c r="A136" s="112"/>
      <c r="B136" s="81" t="s">
        <v>482</v>
      </c>
      <c r="C136" s="82">
        <v>-8</v>
      </c>
      <c r="D136" s="82">
        <v>-33</v>
      </c>
      <c r="E136" s="82">
        <v>45</v>
      </c>
      <c r="F136" s="82">
        <v>0</v>
      </c>
      <c r="G136" s="82">
        <v>0</v>
      </c>
      <c r="H136" s="83">
        <v>1571</v>
      </c>
      <c r="I136" s="84">
        <v>0</v>
      </c>
      <c r="J136" s="84"/>
      <c r="K136" s="82"/>
    </row>
  </sheetData>
  <mergeCells count="37">
    <mergeCell ref="K14:K15"/>
    <mergeCell ref="A3:A4"/>
    <mergeCell ref="A6:A7"/>
    <mergeCell ref="A11:A13"/>
    <mergeCell ref="A14:A16"/>
    <mergeCell ref="A45:A46"/>
    <mergeCell ref="A47:A51"/>
    <mergeCell ref="A17:A19"/>
    <mergeCell ref="A20:A22"/>
    <mergeCell ref="A23:A24"/>
    <mergeCell ref="A25:A29"/>
    <mergeCell ref="A30:A32"/>
    <mergeCell ref="A33:A39"/>
    <mergeCell ref="A40:A42"/>
    <mergeCell ref="A43:A44"/>
    <mergeCell ref="A135:A136"/>
    <mergeCell ref="A123:A126"/>
    <mergeCell ref="A120:A122"/>
    <mergeCell ref="A115:A118"/>
    <mergeCell ref="A111:A113"/>
    <mergeCell ref="A109:A110"/>
    <mergeCell ref="A104:A108"/>
    <mergeCell ref="A101:A102"/>
    <mergeCell ref="A98:A100"/>
    <mergeCell ref="A95:A97"/>
    <mergeCell ref="K75:K77"/>
    <mergeCell ref="J75:J77"/>
    <mergeCell ref="A91:A94"/>
    <mergeCell ref="A87:A90"/>
    <mergeCell ref="A57:A61"/>
    <mergeCell ref="A55:A56"/>
    <mergeCell ref="A52:A54"/>
    <mergeCell ref="A83:A85"/>
    <mergeCell ref="A75:A82"/>
    <mergeCell ref="A73:A74"/>
    <mergeCell ref="A70:A72"/>
    <mergeCell ref="A64:A67"/>
  </mergeCells>
  <hyperlinks>
    <hyperlink ref="H2" r:id="rId1" tooltip="view height-time plot" display="http://cdaw.gsfc.nasa.gov/CME_list/UNIVERSAL/2009_12/htpng/20091216.043003.p047g.htp.html"/>
    <hyperlink ref="H3" r:id="rId2" tooltip="view height-time plot" display="http://cdaw.gsfc.nasa.gov/CME_list/UNIVERSAL/2010_02/htpng/20100207.035403.p113g.htp.html"/>
    <hyperlink ref="H4" r:id="rId3" tooltip="view height-time plot" display="http://cdaw.gsfc.nasa.gov/CME_list/UNIVERSAL/2010_02/htpng/20100212.134204.p044g.htp.html"/>
    <hyperlink ref="H5" r:id="rId4" tooltip="view height-time plot" display="http://cdaw.gsfc.nasa.gov/CME_list/UNIVERSAL/2010_04/htpng/20100403.103358.p171g.htp.html"/>
    <hyperlink ref="H6" r:id="rId5" tooltip="view height-time plot" display="http://cdaw.gsfc.nasa.gov/CME_list/UNIVERSAL/2010_08/htpng/20100807.183606.p094g.htp.html"/>
    <hyperlink ref="H7" r:id="rId6" tooltip="view height-time plot" display="http://cdaw.gsfc.nasa.gov/CME_list/UNIVERSAL/2010_08/htpng/20100814.101205.p224g.htp.html"/>
    <hyperlink ref="H8" r:id="rId7" tooltip="view height-time plot" display="http://cdaw.gsfc.nasa.gov/CME_list/UNIVERSAL/2010_12/htpng/20101214.153605.p343g.htp.html"/>
    <hyperlink ref="H9" r:id="rId8" tooltip="view height-time plot" display="http://cdaw.gsfc.nasa.gov/CME_list/UNIVERSAL/2011_02/htpng/20110215.022405.p189g.htp.html"/>
    <hyperlink ref="H10" r:id="rId9" tooltip="view height-time plot" display="http://cdaw.gsfc.nasa.gov/CME_list/UNIVERSAL/2011_03/htpng/20110307.200005.p313g.htp.html"/>
    <hyperlink ref="H11" r:id="rId10" tooltip="view height-time plot" display="http://cdaw.gsfc.nasa.gov/CME_list/UNIVERSAL/2011_06/htpng/20110602.081206.p098g.htp.html"/>
    <hyperlink ref="H12" r:id="rId11" tooltip="view height-time plot" display="http://cdaw.gsfc.nasa.gov/CME_list/UNIVERSAL/2011_06/htpng/20110607.064912.p250g.htp.html"/>
    <hyperlink ref="H13" r:id="rId12" tooltip="view height-time plot" display="http://cdaw.gsfc.nasa.gov/CME_list/UNIVERSAL/2011_06/htpng/20110621.031610.p065g.htp.html"/>
    <hyperlink ref="H14" r:id="rId13" tooltip="view height-time plot" display="http://cdaw.gsfc.nasa.gov/CME_list/UNIVERSAL/2011_08/htpng/20110803.140007.p307g.htp.html"/>
    <hyperlink ref="H15" r:id="rId14" tooltip="view height-time plot" display="http://cdaw.gsfc.nasa.gov/CME_list/UNIVERSAL/2011_08/htpng/20110804.041205.p298g.htp.html"/>
    <hyperlink ref="H16" r:id="rId15" tooltip="view height-time plot" display="http://cdaw.gsfc.nasa.gov/CME_list/UNIVERSAL/2011_08/htpng/20110809.081206.p279g.htp.html"/>
    <hyperlink ref="H17" r:id="rId16" tooltip="view height-time plot" display="http://cdaw.gsfc.nasa.gov/CME_list/UNIVERSAL/2011_09/htpng/20110922.104806.p072g.htp.html"/>
    <hyperlink ref="H18" r:id="rId17" tooltip="view height-time plot" display="http://cdaw.gsfc.nasa.gov/CME_list/UNIVERSAL/2011_09/htpng/20110924.124807.p078g.htp.html"/>
    <hyperlink ref="H19" r:id="rId18" tooltip="view height-time plot" display="http://cdaw.gsfc.nasa.gov/CME_list/UNIVERSAL/2011_09/htpng/20110924.193606.p043g.htp.html"/>
    <hyperlink ref="H20" r:id="rId19" tooltip="view height-time plot" display="http://cdaw.gsfc.nasa.gov/CME_list/UNIVERSAL/2011_10/htpng/20111022.012553.p354g.htp.html"/>
    <hyperlink ref="H21" r:id="rId20" tooltip="view height-time plot" display="http://cdaw.gsfc.nasa.gov/CME_list/UNIVERSAL/2011_10/htpng/20111022.102405.p311g.htp.html"/>
    <hyperlink ref="H22" r:id="rId21" tooltip="view height-time plot" display="http://cdaw.gsfc.nasa.gov/CME_list/UNIVERSAL/2011_10/htpng/20111027.120006.p054g.htp.html"/>
    <hyperlink ref="H23" r:id="rId22" tooltip="view height-time plot" display="http://cdaw.gsfc.nasa.gov/CME_list/UNIVERSAL/2011_11/htpng/20111109.133605.p048g.htp.html"/>
    <hyperlink ref="H24" r:id="rId23" tooltip="view height-time plot" display="http://cdaw.gsfc.nasa.gov/CME_list/UNIVERSAL/2011_11/htpng/20111126.071206.p327g.htp.html"/>
    <hyperlink ref="H25" r:id="rId24" tooltip="view height-time plot" display="http://cdaw.gsfc.nasa.gov/CME_list/UNIVERSAL/2012_01/htpng/20120116.031210.p039g.htp.html"/>
    <hyperlink ref="H26" r:id="rId25" tooltip="view height-time plot" display="http://cdaw.gsfc.nasa.gov/CME_list/UNIVERSAL/2012_01/htpng/20120119.143605.p020g.htp.html"/>
    <hyperlink ref="H27" r:id="rId26" tooltip="view height-time plot" display="http://cdaw.gsfc.nasa.gov/CME_list/UNIVERSAL/2012_01/htpng/20120123.040005.p326g.htp.html"/>
    <hyperlink ref="H28" r:id="rId27" tooltip="view height-time plot" display="http://cdaw.gsfc.nasa.gov/CME_list/UNIVERSAL/2012_01/htpng/20120126.043605.p327g.htp.html"/>
    <hyperlink ref="H29" r:id="rId28" tooltip="view height-time plot" display="http://cdaw.gsfc.nasa.gov/CME_list/UNIVERSAL/2012_01/htpng/20120127.182752.p296g.htp.html"/>
    <hyperlink ref="H30" r:id="rId29" tooltip="view height-time plot" display="http://cdaw.gsfc.nasa.gov/CME_list/UNIVERSAL/2012_02/htpng/20120209.211736.p039g.htp.html"/>
    <hyperlink ref="H31" r:id="rId30" tooltip="view height-time plot" display="http://cdaw.gsfc.nasa.gov/CME_list/UNIVERSAL/2012_02/htpng/20120210.200005.p039g.htp.html"/>
    <hyperlink ref="H32" r:id="rId31" tooltip="view height-time plot" display="http://cdaw.gsfc.nasa.gov/CME_list/UNIVERSAL/2012_02/htpng/20120223.081206.p300g.htp.html"/>
    <hyperlink ref="H33" r:id="rId32" tooltip="view height-time plot" display="http://cdaw.gsfc.nasa.gov/CME_list/UNIVERSAL/2012_03/htpng/20120304.110007.p052g.htp.html"/>
    <hyperlink ref="H34" r:id="rId33" tooltip="view height-time plot" display="http://cdaw.gsfc.nasa.gov/CME_list/UNIVERSAL/2012_03/htpng/20120305.040005.p061g.htp.html"/>
    <hyperlink ref="H35" r:id="rId34" tooltip="view height-time plot" display="http://cdaw.gsfc.nasa.gov/CME_list/UNIVERSAL/2012_03/htpng/20120307.002406.p057g.htp.html"/>
    <hyperlink ref="H36" r:id="rId35" tooltip="view height-time plot" display="http://cdaw.gsfc.nasa.gov/CME_list/UNIVERSAL/2012_03/htpng/20120307.013024.p082g.htp.html"/>
    <hyperlink ref="H37" r:id="rId36" tooltip="view height-time plot" display="http://cdaw.gsfc.nasa.gov/CME_list/UNIVERSAL/2012_03/htpng/20120309.042609.p029g.htp.html"/>
    <hyperlink ref="H38" r:id="rId37" tooltip="view height-time plot" display="http://cdaw.gsfc.nasa.gov/CME_list/UNIVERSAL/2012_03/htpng/20120310.180005.p005g.htp.html"/>
    <hyperlink ref="H39" r:id="rId38" tooltip="view height-time plot" display="http://cdaw.gsfc.nasa.gov/CME_list/UNIVERSAL/2012_03/htpng/20120313.173605.p286g.htp.html"/>
    <hyperlink ref="H40" r:id="rId39" tooltip="view height-time plot" display="http://cdaw.gsfc.nasa.gov/CME_list/UNIVERSAL/2012_04/htpng/20120405.212507.p311g.htp.html"/>
    <hyperlink ref="H41" r:id="rId40" tooltip="view height-time plot" display="http://cdaw.gsfc.nasa.gov/CME_list/UNIVERSAL/2012_04/htpng/20120409.123607.p310g.htp.html"/>
    <hyperlink ref="H42" r:id="rId41" tooltip="view height-time plot" display="http://cdaw.gsfc.nasa.gov/CME_list/UNIVERSAL/2012_04/htpng/20120423.182405.p234g.htp.html"/>
    <hyperlink ref="H43" r:id="rId42" tooltip="view height-time plot" display="http://cdaw.gsfc.nasa.gov/CME_list/UNIVERSAL/2012_05/htpng/20120512.000005.p107g.htp.html"/>
    <hyperlink ref="H44" r:id="rId43" tooltip="view height-time plot" display="http://cdaw.gsfc.nasa.gov/CME_list/UNIVERSAL/2012_05/htpng/20120517.014805.p261g.htp.html"/>
    <hyperlink ref="H45" r:id="rId44" tooltip="view height-time plot" display="http://cdaw.gsfc.nasa.gov/CME_list/UNIVERSAL/2012_06/htpng/20120614.141207.p144g.htp.html"/>
    <hyperlink ref="H46" r:id="rId45" tooltip="view height-time plot" display="http://cdaw.gsfc.nasa.gov/CME_list/UNIVERSAL/2012_06/htpng/20120623.072405.p290g.htp.html"/>
    <hyperlink ref="H47" r:id="rId46" tooltip="view height-time plot" display="http://cdaw.gsfc.nasa.gov/CME_list/UNIVERSAL/2012_07/htpng/20120704.172404.p124g.htp.html"/>
    <hyperlink ref="H48" r:id="rId47" tooltip="view height-time plot" display="http://cdaw.gsfc.nasa.gov/CME_list/UNIVERSAL/2012_07/htpng/20120706.232406.p233g.htp.html"/>
    <hyperlink ref="H49" r:id="rId48" tooltip="view height-time plot" display="http://cdaw.gsfc.nasa.gov/CME_list/UNIVERSAL/2012_07/htpng/20120719.052405.p275g.htp.html"/>
    <hyperlink ref="H50" r:id="rId49" tooltip="view height-time plot" display="http://cdaw.gsfc.nasa.gov/CME_list/UNIVERSAL/2012_07/htpng/20120728.211208.p134g.htp.html"/>
    <hyperlink ref="H51" r:id="rId50" tooltip="view height-time plot" display="http://cdaw.gsfc.nasa.gov/CME_list/UNIVERSAL/2012_07/htpng/20120731.112406.p051g.htp.html"/>
    <hyperlink ref="H52" r:id="rId51" tooltip="view height-time plot" display="http://cdaw.gsfc.nasa.gov/CME_list/UNIVERSAL/2012_08/htpng/20120804.133623.p110g.htp.html"/>
    <hyperlink ref="H53" r:id="rId52" tooltip="view height-time plot" display="http://cdaw.gsfc.nasa.gov/CME_list/UNIVERSAL/2012_08/htpng/20120813.132549.p359g.htp.html"/>
    <hyperlink ref="H54" r:id="rId53" tooltip="view height-time plot" display="http://cdaw.gsfc.nasa.gov/CME_list/UNIVERSAL/2012_08/htpng/20120831.200005.p090g.htp.html"/>
    <hyperlink ref="H55" r:id="rId54" tooltip="view height-time plot" display="http://cdaw.gsfc.nasa.gov/CME_list/UNIVERSAL/2012_09/htpng/20120902.040006.p090g.htp.html"/>
    <hyperlink ref="H56" r:id="rId55" tooltip="view height-time plot" display="http://cdaw.gsfc.nasa.gov/CME_list/UNIVERSAL/2012_09/htpng/20120928.001205.p251g.htp.html"/>
    <hyperlink ref="H57" r:id="rId56" tooltip="view height-time plot" display="http://cdaw.gsfc.nasa.gov/CME_list/UNIVERSAL/2012_11/htpng/20121108.023606.p046g.htp.html"/>
    <hyperlink ref="H59" r:id="rId57" tooltip="view height-time plot" display="http://cdaw.gsfc.nasa.gov/CME_list/UNIVERSAL/2012_11/htpng/20121121.160005.p194g.htp.html"/>
    <hyperlink ref="H60" r:id="rId58" tooltip="view height-time plot" display="http://cdaw.gsfc.nasa.gov/CME_list/UNIVERSAL/2012_11/htpng/20121123.134806.p136g.htp.html"/>
    <hyperlink ref="H61" r:id="rId59" tooltip="view height-time plot" display="http://cdaw.gsfc.nasa.gov/CME_list/UNIVERSAL/2012_11/htpng/20121127.023605.p042g.htp.html"/>
    <hyperlink ref="H62" r:id="rId60" tooltip="view height-time plot" display="http://cdaw.gsfc.nasa.gov/CME_list/UNIVERSAL/2013_03/htpng/20130315.071205.p112g.htp.html"/>
    <hyperlink ref="H63" r:id="rId61" tooltip="view height-time plot" display="http://cdaw.gsfc.nasa.gov/CME_list/UNIVERSAL/2013_04/htpng/20130411.072406.p085g.htp.html"/>
    <hyperlink ref="H64" r:id="rId62" tooltip="view height-time plot" display="http://cdaw.gsfc.nasa.gov/CME_list/UNIVERSAL/2013_05/htpng/20130513.160755.p063g.htp.html"/>
    <hyperlink ref="H65" r:id="rId63" tooltip="view height-time plot" display="http://cdaw.gsfc.nasa.gov/CME_list/UNIVERSAL/2013_05/htpng/20130514.012551.p089g.htp.html"/>
    <hyperlink ref="H66" r:id="rId64" tooltip="view height-time plot" display="http://cdaw.gsfc.nasa.gov/CME_list/UNIVERSAL/2013_05/htpng/20130517.091210.p050g.htp.html"/>
    <hyperlink ref="H67" r:id="rId65" tooltip="view height-time plot" display="http://cdaw.gsfc.nasa.gov/CME_list/UNIVERSAL/2013_05/htpng/20130522.132550.p287g.htp.html"/>
    <hyperlink ref="H68" r:id="rId66" tooltip="view height-time plot" display="http://cdaw.gsfc.nasa.gov/CME_list/UNIVERSAL/2013_06/htpng/20130628.020005.p214g.htp.html"/>
    <hyperlink ref="H69" r:id="rId67" tooltip="view height-time plot" display="http://cdaw.gsfc.nasa.gov/CME_list/UNIVERSAL/2013_07/htpng/20130709.151209.p174g.htp.html"/>
    <hyperlink ref="H70" r:id="rId68" tooltip="view height-time plot" display="http://cdaw.gsfc.nasa.gov/CME_list/UNIVERSAL/2013_08/htpng/20130817.191206.p274g.htp.html"/>
    <hyperlink ref="H71" r:id="rId69" tooltip="view height-time plot" display="http://cdaw.gsfc.nasa.gov/CME_list/UNIVERSAL/2013_08/htpng/20130820.081205.p210g.htp.html"/>
    <hyperlink ref="H72" r:id="rId70" tooltip="view height-time plot" display="http://cdaw.gsfc.nasa.gov/CME_list/UNIVERSAL/2013_08/htpng/20130830.024805.p055g.htp.html"/>
    <hyperlink ref="H73" r:id="rId71" tooltip="view height-time plot" display="http://cdaw.gsfc.nasa.gov/CME_list/UNIVERSAL/2013_09/htpng/20130924.203605.p043g.htp.html"/>
    <hyperlink ref="H74" r:id="rId72" tooltip="view height-time plot" display="http://cdaw.gsfc.nasa.gov/CME_list/UNIVERSAL/2013_09/htpng/20130929.221205.p343g.htp.html"/>
    <hyperlink ref="H75" r:id="rId73" tooltip="view height-time plot" display="http://cdaw.gsfc.nasa.gov/CME_list/UNIVERSAL/2013_10/htpng/20131022.214806.p190g.htp.html"/>
    <hyperlink ref="H76" r:id="rId74" tooltip="view height-time plot" display="http://cdaw.gsfc.nasa.gov/CME_list/UNIVERSAL/2013_10/htpng/20131024.012529.p217s.htp.html"/>
    <hyperlink ref="H77" r:id="rId75" tooltip="view height-time plot" display="http://cdaw.gsfc.nasa.gov/CME_list/UNIVERSAL/2013_10/htpng/20131025.081205.p109g.htp.html"/>
    <hyperlink ref="H78" r:id="rId76" tooltip="view height-time plot" display="http://cdaw.gsfc.nasa.gov/CME_list/UNIVERSAL/2013_10/htpng/20131025.151209.p068g.htp.html"/>
    <hyperlink ref="H79" r:id="rId77" tooltip="view height-time plot" display="http://cdaw.gsfc.nasa.gov/CME_list/UNIVERSAL/2013_10/htpng/20131026.112405.p075g.htp.html"/>
    <hyperlink ref="H80" r:id="rId78" tooltip="view height-time plot" display="http://cdaw.gsfc.nasa.gov/CME_list/UNIVERSAL/2013_10/htpng/20131028.022405.p296g.htp.html"/>
    <hyperlink ref="H81" r:id="rId79" tooltip="view height-time plot" display="http://cdaw.gsfc.nasa.gov/CME_list/UNIVERSAL/2013_10/htpng/20131028.153605.p086g.htp.html"/>
    <hyperlink ref="H82" r:id="rId80" tooltip="view height-time plot" display="http://cdaw.gsfc.nasa.gov/CME_list/UNIVERSAL/2013_10/htpng/20131029.220006.p249g.htp.html"/>
    <hyperlink ref="H83" r:id="rId81" tooltip="view height-time plot" display="http://cdaw.gsfc.nasa.gov/CME_list/UNIVERSAL/2013_11/htpng/20131107.000006.p233g.htp.html"/>
    <hyperlink ref="H84" r:id="rId82" tooltip="view height-time plot" display="http://cdaw.gsfc.nasa.gov/CME_list/UNIVERSAL/2013_11/htpng/20131107.151210.p130s.htp.html"/>
    <hyperlink ref="H85" r:id="rId83" tooltip="view height-time plot" display="http://cdaw.gsfc.nasa.gov/CME_list/UNIVERSAL/2013_11/htpng/20131119.103605.p222g.htp.html"/>
    <hyperlink ref="H86" r:id="rId84" tooltip="view height-time plot" display="http://cdaw.gsfc.nasa.gov/CME_list/UNIVERSAL/2013_12/htpng/20131207.073605.p274g.htp.html"/>
    <hyperlink ref="H87" r:id="rId85" tooltip="view height-time plot" display="http://cdaw.gsfc.nasa.gov/CME_list/UNIVERSAL/2014_01/htpng/20140107.182405.p231g.htp.html"/>
    <hyperlink ref="H88" r:id="rId86" tooltip="view height-time plot" display="http://cdaw.gsfc.nasa.gov/CME_list/UNIVERSAL/2014_01/htpng/20140120.220005.p097g.htp.html"/>
    <hyperlink ref="H89" r:id="rId87" tooltip="view height-time plot" display="http://cdaw.gsfc.nasa.gov/CME_list/UNIVERSAL/2014_01/htpng/20140130.082405.p112g.htp.html"/>
    <hyperlink ref="H90" r:id="rId88" tooltip="view height-time plot" display="http://cdaw.gsfc.nasa.gov/CME_list/UNIVERSAL/2014_01/htpng/20140130.162405.p117g.htp.html"/>
    <hyperlink ref="H91" r:id="rId89" tooltip="view height-time plot" display="http://cdaw.gsfc.nasa.gov/CME_list/UNIVERSAL/2014_02/htpng/20140216.100005.p227g.htp.html"/>
    <hyperlink ref="H92" r:id="rId90" tooltip="view height-time plot" display="http://cdaw.gsfc.nasa.gov/CME_list/UNIVERSAL/2014_02/htpng/20140218.013621.p044g.htp.html"/>
    <hyperlink ref="H93" r:id="rId91" tooltip="view height-time plot" display="http://cdaw.gsfc.nasa.gov/CME_list/UNIVERSAL/2014_02/htpng/20140220.080007.p268g.htp.html"/>
    <hyperlink ref="H94" r:id="rId92" tooltip="view height-time plot" display="http://cdaw.gsfc.nasa.gov/CME_list/UNIVERSAL/2014_02/htpng/20140225.012550.p073g.htp.html"/>
    <hyperlink ref="H95" r:id="rId93" tooltip="view height-time plot" display="http://cdaw.gsfc.nasa.gov/CME_list/UNIVERSAL/2014_03/htpng/20140320.043606.p140g.htp.html"/>
    <hyperlink ref="H96" r:id="rId94" tooltip="view height-time plot" display="http://cdaw.gsfc.nasa.gov/CME_list/UNIVERSAL/2014_03/htpng/20140323.033605.p097g.htp.html"/>
    <hyperlink ref="H97" r:id="rId95" tooltip="view height-time plot" display="http://cdaw.gsfc.nasa.gov/CME_list/UNIVERSAL/2014_03/htpng/20140329.181205.p325g.htp.html"/>
    <hyperlink ref="H98" r:id="rId96" tooltip="view height-time plot" display="http://cdaw.gsfc.nasa.gov/CME_list/UNIVERSAL/2014_04/htpng/20140402.133620.p060g.htp.html"/>
    <hyperlink ref="H99" r:id="rId97" tooltip="view height-time plot" display="http://cdaw.gsfc.nasa.gov/CME_list/UNIVERSAL/2014_04/htpng/20140418.132551.p238g.htp.html"/>
    <hyperlink ref="H100" r:id="rId98" tooltip="view height-time plot" display="http://cdaw.gsfc.nasa.gov/CME_list/UNIVERSAL/2014_04/htpng/20140429.232405.p180g.htp.html"/>
    <hyperlink ref="H101" r:id="rId99" tooltip="view height-time plot" display="http://cdaw.gsfc.nasa.gov/CME_list/UNIVERSAL/2014_06/htpng/20140604.124805.p160g.htp.html"/>
    <hyperlink ref="H102" r:id="rId100" tooltip="view height-time plot" display="http://cdaw.gsfc.nasa.gov/CME_list/UNIVERSAL/2014_06/htpng/20140610.133023.p156g.htp.html"/>
    <hyperlink ref="H103" r:id="rId101" tooltip="view height-time plot" display="http://cdaw.gsfc.nasa.gov/CME_list/UNIVERSAL/2014_07/htpng/20140708.163605.p067g.htp.html"/>
    <hyperlink ref="H104" r:id="rId102" tooltip="view height-time plot" display="http://cdaw.gsfc.nasa.gov/CME_list/UNIVERSAL/2014_08/htpng/20140801.183605.p131g.htp.html"/>
    <hyperlink ref="H105" r:id="rId103" tooltip="view height-time plot" display="http://cdaw.gsfc.nasa.gov/CME_list/UNIVERSAL/2014_08/htpng/20140815.174807.p323g.htp.html"/>
    <hyperlink ref="H106" r:id="rId104" tooltip="view height-time plot" display="http://cdaw.gsfc.nasa.gov/CME_list/UNIVERSAL/2014_08/htpng/20140822.111205.p359g.htp.html"/>
    <hyperlink ref="H107" r:id="rId105" tooltip="view height-time plot" display="http://cdaw.gsfc.nasa.gov/CME_list/UNIVERSAL/2014_08/htpng/20140824.123605.p100g.htp.html"/>
    <hyperlink ref="H108" r:id="rId106" tooltip="view height-time plot" display="http://cdaw.gsfc.nasa.gov/CME_list/UNIVERSAL/2014_08/htpng/20140825.153605.p270g.htp.html"/>
    <hyperlink ref="H109" r:id="rId107" tooltip="view height-time plot" display="http://cdaw.gsfc.nasa.gov/CME_list/UNIVERSAL/2014_09/htpng/20140909.000626.p059g.htp.html"/>
    <hyperlink ref="H110" r:id="rId108" tooltip="view height-time plot" display="http://cdaw.gsfc.nasa.gov/CME_list/UNIVERSAL/2014_09/htpng/20140910.180005.p175g.htp.html"/>
    <hyperlink ref="H111" r:id="rId109" tooltip="view height-time plot" display="http://cdaw.gsfc.nasa.gov/CME_list/UNIVERSAL/2014_12/htpng/20141217.050005.p162g.htp.html"/>
    <hyperlink ref="H112" r:id="rId110" tooltip="view height-time plot" display="http://cdaw.gsfc.nasa.gov/CME_list/UNIVERSAL/2014_12/htpng/20141219.010442.p098g.htp.html"/>
    <hyperlink ref="H113" r:id="rId111" tooltip="view height-time plot" display="http://cdaw.gsfc.nasa.gov/CME_list/UNIVERSAL/2014_12/htpng/20141221.121205.p189g.htp.html"/>
    <hyperlink ref="H114" r:id="rId112" tooltip="view height-time plot" display="http://cdaw.gsfc.nasa.gov/CME_list/UNIVERSAL/2015_02/htpng/20150209.232405.p051g.htp.html"/>
    <hyperlink ref="H115" r:id="rId113" tooltip="view height-time plot" display="http://cdaw.gsfc.nasa.gov/CME_list/UNIVERSAL/2015_03/htpng/20150307.221205.p125g.htp.html"/>
    <hyperlink ref="H116" r:id="rId114" tooltip="view height-time plot" display="http://cdaw.gsfc.nasa.gov/CME_list/UNIVERSAL/2015_03/htpng/20150310.000005.p107g.htp.html"/>
    <hyperlink ref="H117" r:id="rId115" tooltip="view height-time plot" display="http://cdaw.gsfc.nasa.gov/CME_list/UNIVERSAL/2015_03/htpng/20150310.033605.p071g.htp.html"/>
    <hyperlink ref="H118" r:id="rId116" tooltip="view height-time plot" display="http://cdaw.gsfc.nasa.gov/CME_list/UNIVERSAL/2015_03/htpng/20150315.014805.p240g.htp.html"/>
    <hyperlink ref="H119" r:id="rId117" tooltip="view height-time plot" display="http://cdaw.gsfc.nasa.gov/CME_list/UNIVERSAL/2015_04/htpng/20150423.093605.p291g.htp.html"/>
    <hyperlink ref="H120" r:id="rId118" tooltip="view height-time plot" display="http://cdaw.gsfc.nasa.gov/CME_list/UNIVERSAL/2015_05/htpng/20150502.202405.p115g.htp.html"/>
    <hyperlink ref="H121" r:id="rId119" tooltip="view height-time plot" display="http://cdaw.gsfc.nasa.gov/CME_list/UNIVERSAL/2015_05/htpng/20150505.222405.p041g.htp.html"/>
    <hyperlink ref="H122" r:id="rId120" tooltip="view height-time plot" display="http://cdaw.gsfc.nasa.gov/CME_list/UNIVERSAL/2015_05/htpng/20150513.184805.p353g.htp.html"/>
    <hyperlink ref="H123" r:id="rId121" tooltip="view height-time plot" display="http://cdaw.gsfc.nasa.gov/CME_list/UNIVERSAL/2015_06/htpng/20150618.172424.p092g.htp.html"/>
    <hyperlink ref="H124" r:id="rId122" tooltip="view height-time plot" display="http://cdaw.gsfc.nasa.gov/CME_list/UNIVERSAL/2015_06/htpng/20150619.064250.p177g.htp.html"/>
    <hyperlink ref="H125" r:id="rId123" tooltip="view height-time plot" display="http://cdaw.gsfc.nasa.gov/CME_list/UNIVERSAL/2015_06/htpng/20150622.183605.p358g.htp.html"/>
    <hyperlink ref="H126" r:id="rId124" tooltip="view height-time plot" display="http://cdaw.gsfc.nasa.gov/CME_list/UNIVERSAL/2015_06/htpng/20150625.083605.p330g.htp.html"/>
    <hyperlink ref="H127" r:id="rId125" tooltip="view height-time plot" display="http://cdaw.gsfc.nasa.gov/CME_list/UNIVERSAL/2015_08/htpng/20150822.071204.p095g.htp.html"/>
    <hyperlink ref="H128" r:id="rId126" tooltip="view height-time plot" display="http://cdaw.gsfc.nasa.gov/CME_list/UNIVERSAL/2015_09/htpng/20150920.181204.p219g.htp.html"/>
    <hyperlink ref="H129" r:id="rId127" tooltip="view height-time plot" display="http://cdaw.gsfc.nasa.gov/CME_list/UNIVERSAL/2015_10/htpng/20151022.031207.p206g.htp.html"/>
    <hyperlink ref="H130" r:id="rId128" tooltip="view height-time plot" display="http://cdaw.gsfc.nasa.gov/CME_list/UNIVERSAL/2015_12/htpng/20151216.093604.p334g.htp.html"/>
    <hyperlink ref="H131" r:id="rId129" tooltip="view height-time plot" display="http://cdaw.gsfc.nasa.gov/CME_list/UNIVERSAL/2016_01/htpng/20160101.232404.p227g.htp.html"/>
    <hyperlink ref="H132" r:id="rId130" tooltip="view height-time plot" display="http://cdaw.gsfc.nasa.gov/CME_list/UNIVERSAL/2016_02/htpng/20160211.211732.p260g.htp.html"/>
    <hyperlink ref="H136" r:id="rId131" tooltip="view height-time plot" display="http://cdaw.gsfc.nasa.gov/CME_list/UNIVERSAL/2017_09/htpng/20170906.122405.p201g.htp.html"/>
    <hyperlink ref="H135" r:id="rId132" tooltip="view height-time plot" display="http://cdaw.gsfc.nasa.gov/CME_list/UNIVERSAL/2017_09/htpng/20170904.203605.p184g.htp.html"/>
    <hyperlink ref="H134" r:id="rId133" tooltip="view height-time plot" display="http://cdaw.gsfc.nasa.gov/CME_list/UNIVERSAL/2017_07/htpng/20170714.012541.p230g.htp.html"/>
    <hyperlink ref="H133" r:id="rId134" tooltip="view height-time plot" display="http://cdaw.gsfc.nasa.gov/CME_list/UNIVERSAL/2017_04/htpng/20170418.194805.p067g.htp.html"/>
    <hyperlink ref="H58" r:id="rId135" tooltip="view height-time plot" display="http://cdaw.gsfc.nasa.gov/CME_list/UNIVERSAL/2012_11/htpng/20121121.042407.p317g.htp.html"/>
  </hyperlinks>
  <pageMargins left="0.7" right="0.7" top="0.75" bottom="0.75" header="0.3" footer="0.3"/>
  <pageSetup orientation="portrait" horizontalDpi="0" verticalDpi="0" r:id="rId1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topLeftCell="D1" zoomScaleNormal="100" workbookViewId="0">
      <pane ySplit="1" topLeftCell="A2" activePane="bottomLeft" state="frozen"/>
      <selection pane="bottomLeft" activeCell="P10" sqref="P10"/>
    </sheetView>
  </sheetViews>
  <sheetFormatPr defaultColWidth="9.109375" defaultRowHeight="14.4"/>
  <cols>
    <col min="1" max="1" width="19.33203125" style="20" customWidth="1"/>
    <col min="2" max="2" width="12.6640625" style="103" customWidth="1"/>
    <col min="3" max="3" width="13.109375" style="16" customWidth="1"/>
    <col min="4" max="4" width="10.33203125" style="104" customWidth="1"/>
    <col min="5" max="5" width="9.33203125" style="18" bestFit="1" customWidth="1"/>
    <col min="6" max="6" width="9.33203125" style="18" customWidth="1"/>
    <col min="7" max="9" width="9.33203125" style="18" bestFit="1" customWidth="1"/>
    <col min="10" max="12" width="9.109375" style="16"/>
    <col min="14" max="15" width="9.109375" style="18"/>
    <col min="16" max="18" width="9.33203125" style="18" bestFit="1" customWidth="1"/>
    <col min="19" max="20" width="9.109375" style="16"/>
    <col min="21" max="16384" width="9.109375" style="18"/>
  </cols>
  <sheetData>
    <row r="1" spans="1:20" s="17" customFormat="1">
      <c r="A1" s="19" t="s">
        <v>504</v>
      </c>
      <c r="B1" s="98" t="s">
        <v>502</v>
      </c>
      <c r="C1" s="15" t="s">
        <v>347</v>
      </c>
      <c r="D1" s="99" t="s">
        <v>503</v>
      </c>
      <c r="E1" s="8" t="s">
        <v>496</v>
      </c>
      <c r="F1" s="8" t="s">
        <v>501</v>
      </c>
      <c r="G1" s="9" t="s">
        <v>268</v>
      </c>
      <c r="H1" s="9" t="s">
        <v>497</v>
      </c>
      <c r="I1" s="9" t="s">
        <v>498</v>
      </c>
      <c r="J1" s="15" t="s">
        <v>499</v>
      </c>
      <c r="K1" s="15" t="s">
        <v>500</v>
      </c>
      <c r="L1" s="15"/>
      <c r="P1" s="8" t="s">
        <v>496</v>
      </c>
      <c r="Q1" s="9" t="s">
        <v>497</v>
      </c>
      <c r="R1" s="9" t="s">
        <v>498</v>
      </c>
      <c r="S1" s="15" t="s">
        <v>499</v>
      </c>
      <c r="T1" s="15" t="s">
        <v>500</v>
      </c>
    </row>
    <row r="2" spans="1:20" s="20" customFormat="1">
      <c r="A2" s="108">
        <f t="shared" ref="A2:A33" si="0" xml:space="preserve"> DATE(YEAR(B2), MONTH(B2), DAY(B2)) + TIME(HOUR(D2), MINUTE(D2), SECOND(D2))</f>
        <v>40163.187534722223</v>
      </c>
      <c r="B2" s="105">
        <v>40163</v>
      </c>
      <c r="C2" s="21">
        <f t="shared" ref="C2:C33" si="1" xml:space="preserve"> B2 + 5</f>
        <v>40168</v>
      </c>
      <c r="D2" s="106">
        <v>0.18753472222222223</v>
      </c>
      <c r="E2" s="107">
        <v>276</v>
      </c>
      <c r="F2" s="3">
        <v>360</v>
      </c>
      <c r="G2" s="4">
        <v>395</v>
      </c>
      <c r="H2" s="4">
        <v>3.6</v>
      </c>
      <c r="I2" s="4">
        <v>47</v>
      </c>
      <c r="J2" s="16" t="s">
        <v>278</v>
      </c>
      <c r="K2" s="16">
        <v>-6</v>
      </c>
      <c r="L2" s="16"/>
    </row>
    <row r="3" spans="1:20" s="20" customFormat="1">
      <c r="A3" s="108">
        <f t="shared" si="0"/>
        <v>40216.162534722222</v>
      </c>
      <c r="B3" s="105">
        <v>40216</v>
      </c>
      <c r="C3" s="21">
        <f t="shared" si="1"/>
        <v>40221</v>
      </c>
      <c r="D3" s="106">
        <v>0.16253472222222223</v>
      </c>
      <c r="E3" s="107">
        <v>421</v>
      </c>
      <c r="F3" s="3">
        <v>360</v>
      </c>
      <c r="G3" s="4">
        <v>672</v>
      </c>
      <c r="H3" s="4">
        <v>0.5</v>
      </c>
      <c r="I3" s="4">
        <v>113</v>
      </c>
      <c r="J3" s="16" t="s">
        <v>279</v>
      </c>
      <c r="K3" s="16" t="s">
        <v>280</v>
      </c>
      <c r="L3" s="16"/>
    </row>
    <row r="4" spans="1:20" s="20" customFormat="1">
      <c r="A4" s="108">
        <f t="shared" si="0"/>
        <v>40221.570879629631</v>
      </c>
      <c r="B4" s="105">
        <v>40221</v>
      </c>
      <c r="C4" s="21">
        <f t="shared" si="1"/>
        <v>40226</v>
      </c>
      <c r="D4" s="106">
        <v>0.57087962962962957</v>
      </c>
      <c r="E4" s="107">
        <v>509</v>
      </c>
      <c r="F4" s="3">
        <v>360</v>
      </c>
      <c r="G4" s="4">
        <v>692</v>
      </c>
      <c r="H4" s="4">
        <f>-18.3*1</f>
        <v>-18.3</v>
      </c>
      <c r="I4" s="4">
        <v>44</v>
      </c>
      <c r="J4" s="16" t="s">
        <v>281</v>
      </c>
      <c r="K4" s="16" t="s">
        <v>282</v>
      </c>
      <c r="L4" s="16"/>
    </row>
    <row r="5" spans="1:20" s="20" customFormat="1">
      <c r="A5" s="108">
        <f t="shared" si="0"/>
        <v>40271.440254629626</v>
      </c>
      <c r="B5" s="105">
        <v>40271</v>
      </c>
      <c r="C5" s="21">
        <f t="shared" si="1"/>
        <v>40276</v>
      </c>
      <c r="D5" s="106">
        <v>0.44025462962962963</v>
      </c>
      <c r="E5" s="107">
        <v>668</v>
      </c>
      <c r="F5" s="3">
        <v>360</v>
      </c>
      <c r="G5" s="4">
        <v>939</v>
      </c>
      <c r="H5" s="4">
        <f>-1*1</f>
        <v>-1</v>
      </c>
      <c r="I5" s="4">
        <v>171</v>
      </c>
      <c r="J5" s="16">
        <v>-25</v>
      </c>
      <c r="K5" s="16" t="s">
        <v>283</v>
      </c>
      <c r="L5" s="16"/>
    </row>
    <row r="6" spans="1:20">
      <c r="A6" s="108">
        <f t="shared" si="0"/>
        <v>40397.775069444448</v>
      </c>
      <c r="B6" s="100">
        <v>40397</v>
      </c>
      <c r="C6" s="21">
        <f t="shared" si="1"/>
        <v>40402</v>
      </c>
      <c r="D6" s="101">
        <v>0.77506944444444448</v>
      </c>
      <c r="E6" s="102">
        <v>871</v>
      </c>
      <c r="F6" s="3">
        <v>360</v>
      </c>
      <c r="G6" s="4">
        <v>1102</v>
      </c>
      <c r="H6" s="4">
        <v>-11.9</v>
      </c>
      <c r="I6" s="4">
        <v>94</v>
      </c>
      <c r="J6" s="16" t="s">
        <v>282</v>
      </c>
      <c r="K6" s="16" t="s">
        <v>284</v>
      </c>
      <c r="S6" s="18"/>
      <c r="T6" s="18"/>
    </row>
    <row r="7" spans="1:20">
      <c r="A7" s="108">
        <f t="shared" si="0"/>
        <v>40404.425057870372</v>
      </c>
      <c r="B7" s="100">
        <v>40404</v>
      </c>
      <c r="C7" s="21">
        <f t="shared" si="1"/>
        <v>40409</v>
      </c>
      <c r="D7" s="101">
        <v>0.42505787037037041</v>
      </c>
      <c r="E7" s="102">
        <v>1205</v>
      </c>
      <c r="F7" s="3">
        <v>360</v>
      </c>
      <c r="G7" s="4">
        <v>1280</v>
      </c>
      <c r="H7" s="4">
        <v>-43</v>
      </c>
      <c r="I7" s="4">
        <v>224</v>
      </c>
      <c r="J7" s="16" t="s">
        <v>285</v>
      </c>
      <c r="K7" s="16">
        <v>-52</v>
      </c>
      <c r="S7" s="18"/>
      <c r="T7" s="18"/>
    </row>
    <row r="8" spans="1:20">
      <c r="A8" s="108">
        <f t="shared" si="0"/>
        <v>40526.650057870371</v>
      </c>
      <c r="B8" s="100">
        <v>40526</v>
      </c>
      <c r="C8" s="21">
        <f t="shared" si="1"/>
        <v>40531</v>
      </c>
      <c r="D8" s="101">
        <v>0.65005787037037044</v>
      </c>
      <c r="E8" s="102">
        <v>835</v>
      </c>
      <c r="F8" s="3">
        <v>360</v>
      </c>
      <c r="G8" s="4">
        <v>910</v>
      </c>
      <c r="H8" s="4">
        <v>4.5999999999999996</v>
      </c>
      <c r="I8" s="4">
        <v>343</v>
      </c>
      <c r="J8" s="16" t="s">
        <v>286</v>
      </c>
      <c r="K8" s="16">
        <v>-55</v>
      </c>
      <c r="S8" s="18"/>
      <c r="T8" s="18"/>
    </row>
    <row r="9" spans="1:20">
      <c r="A9" s="108">
        <f t="shared" si="0"/>
        <v>40589.100057870368</v>
      </c>
      <c r="B9" s="100">
        <v>40589</v>
      </c>
      <c r="C9" s="21">
        <f t="shared" si="1"/>
        <v>40594</v>
      </c>
      <c r="D9" s="101">
        <v>0.10005787037037038</v>
      </c>
      <c r="E9" s="102">
        <v>669</v>
      </c>
      <c r="F9" s="3">
        <v>360</v>
      </c>
      <c r="G9" s="4">
        <v>960</v>
      </c>
      <c r="H9" s="4">
        <v>-18.3</v>
      </c>
      <c r="I9" s="4">
        <v>189</v>
      </c>
      <c r="J9" s="16">
        <v>-20</v>
      </c>
      <c r="K9" s="16">
        <v>-12</v>
      </c>
      <c r="S9" s="18"/>
      <c r="T9" s="18"/>
    </row>
    <row r="10" spans="1:20">
      <c r="A10" s="108">
        <f t="shared" si="0"/>
        <v>40609.833391203705</v>
      </c>
      <c r="B10" s="100">
        <v>40609</v>
      </c>
      <c r="C10" s="21">
        <f t="shared" si="1"/>
        <v>40614</v>
      </c>
      <c r="D10" s="101">
        <v>0.83339120370370379</v>
      </c>
      <c r="E10" s="102">
        <v>2125</v>
      </c>
      <c r="F10" s="3">
        <v>360</v>
      </c>
      <c r="G10" s="4">
        <v>2223</v>
      </c>
      <c r="H10" s="4">
        <v>-63.1</v>
      </c>
      <c r="I10" s="4">
        <v>313</v>
      </c>
      <c r="J10" s="16" t="s">
        <v>288</v>
      </c>
      <c r="K10" s="16">
        <v>-53</v>
      </c>
      <c r="S10" s="18"/>
      <c r="T10" s="18"/>
    </row>
    <row r="11" spans="1:20">
      <c r="A11" s="108">
        <f t="shared" si="0"/>
        <v>40696.341736111113</v>
      </c>
      <c r="B11" s="100">
        <v>40696</v>
      </c>
      <c r="C11" s="21">
        <f t="shared" si="1"/>
        <v>40701</v>
      </c>
      <c r="D11" s="101">
        <v>0.34173611111111107</v>
      </c>
      <c r="E11" s="102">
        <v>976</v>
      </c>
      <c r="F11" s="3">
        <v>360</v>
      </c>
      <c r="G11" s="4">
        <v>1147</v>
      </c>
      <c r="H11" s="4">
        <v>3.6</v>
      </c>
      <c r="I11" s="4">
        <v>98</v>
      </c>
      <c r="J11" s="16">
        <v>-19</v>
      </c>
      <c r="K11" s="16" t="s">
        <v>291</v>
      </c>
      <c r="S11" s="18"/>
      <c r="T11" s="18"/>
    </row>
    <row r="12" spans="1:20">
      <c r="A12" s="108">
        <f t="shared" si="0"/>
        <v>40701.284166666665</v>
      </c>
      <c r="B12" s="100">
        <v>40701</v>
      </c>
      <c r="C12" s="21">
        <f t="shared" si="1"/>
        <v>40706</v>
      </c>
      <c r="D12" s="101">
        <v>0.28416666666666668</v>
      </c>
      <c r="E12" s="102">
        <v>1255</v>
      </c>
      <c r="F12" s="3">
        <v>360</v>
      </c>
      <c r="G12" s="4">
        <v>1321</v>
      </c>
      <c r="H12" s="4">
        <v>0.3</v>
      </c>
      <c r="I12" s="4">
        <v>250</v>
      </c>
      <c r="J12" s="16">
        <v>-21</v>
      </c>
      <c r="K12" s="16">
        <v>-54</v>
      </c>
      <c r="S12" s="18"/>
      <c r="T12" s="18"/>
    </row>
    <row r="13" spans="1:20">
      <c r="A13" s="108">
        <f t="shared" si="0"/>
        <v>40715.13622685185</v>
      </c>
      <c r="B13" s="100">
        <v>40715</v>
      </c>
      <c r="C13" s="21">
        <f t="shared" si="1"/>
        <v>40720</v>
      </c>
      <c r="D13" s="101">
        <v>0.13622685185185185</v>
      </c>
      <c r="E13" s="102">
        <v>719</v>
      </c>
      <c r="F13" s="3">
        <v>360</v>
      </c>
      <c r="G13" s="4">
        <v>882</v>
      </c>
      <c r="H13" s="4">
        <v>-1.3</v>
      </c>
      <c r="I13" s="4">
        <v>65</v>
      </c>
      <c r="J13" s="16" t="s">
        <v>286</v>
      </c>
      <c r="K13" s="16">
        <v>-8</v>
      </c>
      <c r="S13" s="18"/>
      <c r="T13" s="18"/>
    </row>
    <row r="14" spans="1:20">
      <c r="A14" s="108">
        <f t="shared" si="0"/>
        <v>40758.583414351851</v>
      </c>
      <c r="B14" s="100">
        <v>40758</v>
      </c>
      <c r="C14" s="21">
        <f t="shared" si="1"/>
        <v>40763</v>
      </c>
      <c r="D14" s="101">
        <v>0.58341435185185186</v>
      </c>
      <c r="E14" s="102">
        <v>610</v>
      </c>
      <c r="F14" s="3">
        <v>360</v>
      </c>
      <c r="G14" s="4">
        <v>785</v>
      </c>
      <c r="H14" s="4">
        <f>-12.2*1</f>
        <v>-12.2</v>
      </c>
      <c r="I14" s="4">
        <v>307</v>
      </c>
      <c r="J14" s="16" t="s">
        <v>286</v>
      </c>
      <c r="K14" s="16">
        <v>-30</v>
      </c>
      <c r="S14" s="18"/>
      <c r="T14" s="18"/>
    </row>
    <row r="15" spans="1:20">
      <c r="A15" s="108">
        <f t="shared" si="0"/>
        <v>40759.175057870372</v>
      </c>
      <c r="B15" s="100">
        <v>40759</v>
      </c>
      <c r="C15" s="21">
        <f t="shared" si="1"/>
        <v>40764</v>
      </c>
      <c r="D15" s="101">
        <v>0.17505787037037038</v>
      </c>
      <c r="E15" s="102">
        <v>1315</v>
      </c>
      <c r="F15" s="3">
        <v>360</v>
      </c>
      <c r="G15" s="4">
        <v>1477</v>
      </c>
      <c r="H15" s="4">
        <v>-41.1</v>
      </c>
      <c r="I15" s="4">
        <v>298</v>
      </c>
      <c r="J15" s="16" t="s">
        <v>292</v>
      </c>
      <c r="K15" s="16">
        <v>-36</v>
      </c>
      <c r="S15" s="18"/>
      <c r="T15" s="18"/>
    </row>
    <row r="16" spans="1:20">
      <c r="A16" s="108">
        <f t="shared" si="0"/>
        <v>40764.341736111113</v>
      </c>
      <c r="B16" s="100">
        <v>40764</v>
      </c>
      <c r="C16" s="21">
        <f t="shared" si="1"/>
        <v>40769</v>
      </c>
      <c r="D16" s="101">
        <v>0.34173611111111107</v>
      </c>
      <c r="E16" s="102">
        <v>1610</v>
      </c>
      <c r="F16" s="3">
        <v>360</v>
      </c>
      <c r="G16" s="4">
        <v>1640</v>
      </c>
      <c r="H16" s="4">
        <v>-40.6</v>
      </c>
      <c r="I16" s="4">
        <v>279</v>
      </c>
      <c r="J16" s="16" t="s">
        <v>285</v>
      </c>
      <c r="K16" s="16">
        <v>-69</v>
      </c>
      <c r="S16" s="18"/>
      <c r="T16" s="18"/>
    </row>
    <row r="17" spans="1:20">
      <c r="A17" s="108">
        <f t="shared" si="0"/>
        <v>40808.450069444443</v>
      </c>
      <c r="B17" s="100">
        <v>40808</v>
      </c>
      <c r="C17" s="21">
        <f t="shared" si="1"/>
        <v>40813</v>
      </c>
      <c r="D17" s="101">
        <v>0.45006944444444441</v>
      </c>
      <c r="E17" s="102">
        <v>1905</v>
      </c>
      <c r="F17" s="3">
        <v>360</v>
      </c>
      <c r="G17" s="4">
        <v>1905</v>
      </c>
      <c r="H17" s="4">
        <v>-68.3</v>
      </c>
      <c r="I17" s="4">
        <v>72</v>
      </c>
      <c r="J17" s="16" t="s">
        <v>293</v>
      </c>
      <c r="K17" s="16" t="s">
        <v>294</v>
      </c>
      <c r="S17" s="18"/>
      <c r="T17" s="18"/>
    </row>
    <row r="18" spans="1:20">
      <c r="A18" s="108">
        <f t="shared" si="0"/>
        <v>40810.533414351848</v>
      </c>
      <c r="B18" s="100">
        <v>40810</v>
      </c>
      <c r="C18" s="21">
        <f t="shared" si="1"/>
        <v>40815</v>
      </c>
      <c r="D18" s="101">
        <v>0.53341435185185182</v>
      </c>
      <c r="E18" s="102">
        <v>1915</v>
      </c>
      <c r="F18" s="3">
        <v>360</v>
      </c>
      <c r="G18" s="4">
        <v>2018</v>
      </c>
      <c r="H18" s="4">
        <v>79.599999999999994</v>
      </c>
      <c r="I18" s="4">
        <v>78</v>
      </c>
      <c r="J18" s="16" t="s">
        <v>280</v>
      </c>
      <c r="K18" s="16" t="s">
        <v>295</v>
      </c>
      <c r="S18" s="18"/>
      <c r="T18" s="18"/>
    </row>
    <row r="19" spans="1:20">
      <c r="A19" s="108">
        <f t="shared" si="0"/>
        <v>40810.816736111112</v>
      </c>
      <c r="B19" s="100">
        <v>40810</v>
      </c>
      <c r="C19" s="21">
        <f t="shared" si="1"/>
        <v>40815</v>
      </c>
      <c r="D19" s="101">
        <v>0.81673611111111111</v>
      </c>
      <c r="E19" s="102">
        <v>972</v>
      </c>
      <c r="F19" s="3">
        <v>360</v>
      </c>
      <c r="G19" s="4">
        <v>1076</v>
      </c>
      <c r="H19" s="4">
        <f>-38.2*1</f>
        <v>-38.200000000000003</v>
      </c>
      <c r="I19" s="4">
        <v>43</v>
      </c>
      <c r="J19" s="16" t="s">
        <v>296</v>
      </c>
      <c r="K19" s="16" t="s">
        <v>297</v>
      </c>
      <c r="S19" s="18"/>
      <c r="T19" s="18"/>
    </row>
    <row r="20" spans="1:20">
      <c r="A20" s="108">
        <f t="shared" si="0"/>
        <v>40838.059641203705</v>
      </c>
      <c r="B20" s="100">
        <v>40838</v>
      </c>
      <c r="C20" s="21">
        <f t="shared" si="1"/>
        <v>40843</v>
      </c>
      <c r="D20" s="101">
        <v>5.9641203703703703E-2</v>
      </c>
      <c r="E20" s="102">
        <v>593</v>
      </c>
      <c r="F20" s="3">
        <v>360</v>
      </c>
      <c r="G20" s="4">
        <v>666</v>
      </c>
      <c r="H20" s="4">
        <v>9.5</v>
      </c>
      <c r="I20" s="4">
        <v>354</v>
      </c>
      <c r="J20" s="16" t="s">
        <v>298</v>
      </c>
      <c r="K20" s="16">
        <v>-40</v>
      </c>
      <c r="S20" s="18"/>
      <c r="T20" s="18"/>
    </row>
    <row r="21" spans="1:20">
      <c r="A21" s="108">
        <f t="shared" si="0"/>
        <v>40838.433391203704</v>
      </c>
      <c r="B21" s="100">
        <v>40838</v>
      </c>
      <c r="C21" s="21">
        <f t="shared" si="1"/>
        <v>40843</v>
      </c>
      <c r="D21" s="101">
        <v>0.43339120370370371</v>
      </c>
      <c r="E21" s="102">
        <v>1005</v>
      </c>
      <c r="F21" s="3">
        <v>360</v>
      </c>
      <c r="G21" s="4">
        <v>1011</v>
      </c>
      <c r="H21" s="4">
        <v>17.7</v>
      </c>
      <c r="I21" s="4">
        <v>311</v>
      </c>
      <c r="J21" s="16" t="s">
        <v>291</v>
      </c>
      <c r="K21" s="16">
        <v>-77</v>
      </c>
      <c r="S21" s="18"/>
      <c r="T21" s="18"/>
    </row>
    <row r="22" spans="1:20">
      <c r="A22" s="108">
        <f t="shared" si="0"/>
        <v>40843.500069444446</v>
      </c>
      <c r="B22" s="100">
        <v>40843</v>
      </c>
      <c r="C22" s="21">
        <f t="shared" si="1"/>
        <v>40848</v>
      </c>
      <c r="D22" s="101">
        <v>0.50006944444444446</v>
      </c>
      <c r="E22" s="102">
        <v>570</v>
      </c>
      <c r="F22" s="3">
        <v>360</v>
      </c>
      <c r="G22" s="4">
        <v>718</v>
      </c>
      <c r="H22" s="4">
        <f>-5*1</f>
        <v>-5</v>
      </c>
      <c r="I22" s="4">
        <v>54</v>
      </c>
      <c r="J22" s="16" t="s">
        <v>299</v>
      </c>
      <c r="K22" s="16" t="s">
        <v>300</v>
      </c>
      <c r="S22" s="18"/>
      <c r="T22" s="18"/>
    </row>
    <row r="23" spans="1:20">
      <c r="A23" s="108">
        <f t="shared" si="0"/>
        <v>40856.566724537035</v>
      </c>
      <c r="B23" s="100">
        <v>40856</v>
      </c>
      <c r="C23" s="21">
        <f t="shared" si="1"/>
        <v>40861</v>
      </c>
      <c r="D23" s="101">
        <v>0.56672453703703707</v>
      </c>
      <c r="E23" s="102">
        <v>907</v>
      </c>
      <c r="F23" s="3">
        <v>360</v>
      </c>
      <c r="G23" s="4">
        <v>1012</v>
      </c>
      <c r="H23" s="4">
        <v>-12.1</v>
      </c>
      <c r="I23" s="4">
        <v>48</v>
      </c>
      <c r="J23" s="16" t="s">
        <v>290</v>
      </c>
      <c r="K23" s="16" t="s">
        <v>298</v>
      </c>
      <c r="S23" s="18"/>
      <c r="T23" s="18"/>
    </row>
    <row r="24" spans="1:20">
      <c r="A24" s="108">
        <f t="shared" si="0"/>
        <v>40873.300069444442</v>
      </c>
      <c r="B24" s="100">
        <v>40873</v>
      </c>
      <c r="C24" s="21">
        <f t="shared" si="1"/>
        <v>40878</v>
      </c>
      <c r="D24" s="101">
        <v>0.30006944444444444</v>
      </c>
      <c r="E24" s="102">
        <v>933</v>
      </c>
      <c r="F24" s="3">
        <v>360</v>
      </c>
      <c r="G24" s="4">
        <v>1001</v>
      </c>
      <c r="H24" s="4">
        <v>9</v>
      </c>
      <c r="I24" s="4">
        <v>327</v>
      </c>
      <c r="J24" s="16" t="s">
        <v>285</v>
      </c>
      <c r="K24" s="16">
        <v>-49</v>
      </c>
      <c r="S24" s="18"/>
      <c r="T24" s="18"/>
    </row>
    <row r="25" spans="1:20">
      <c r="A25" s="108">
        <f t="shared" si="0"/>
        <v>40924.133449074077</v>
      </c>
      <c r="B25" s="100">
        <v>40924</v>
      </c>
      <c r="C25" s="21">
        <f t="shared" si="1"/>
        <v>40929</v>
      </c>
      <c r="D25" s="101">
        <v>0.13344907407407408</v>
      </c>
      <c r="E25" s="102">
        <v>1060</v>
      </c>
      <c r="F25" s="3">
        <v>360</v>
      </c>
      <c r="G25" s="4">
        <v>1060</v>
      </c>
      <c r="H25" s="4">
        <v>10.9</v>
      </c>
      <c r="I25" s="4">
        <v>39</v>
      </c>
      <c r="J25" s="16" t="s">
        <v>284</v>
      </c>
      <c r="K25" s="16" t="s">
        <v>306</v>
      </c>
      <c r="S25" s="18"/>
      <c r="T25" s="18"/>
    </row>
    <row r="26" spans="1:20">
      <c r="A26" s="108">
        <f t="shared" si="0"/>
        <v>40927.608391203707</v>
      </c>
      <c r="B26" s="100">
        <v>40927</v>
      </c>
      <c r="C26" s="21">
        <f t="shared" si="1"/>
        <v>40932</v>
      </c>
      <c r="D26" s="101">
        <v>0.6083912037037037</v>
      </c>
      <c r="E26" s="102">
        <v>1120</v>
      </c>
      <c r="F26" s="3">
        <v>360</v>
      </c>
      <c r="G26" s="4">
        <v>1269</v>
      </c>
      <c r="H26" s="4">
        <v>54.1</v>
      </c>
      <c r="I26" s="4">
        <v>20</v>
      </c>
      <c r="J26" s="16" t="s">
        <v>307</v>
      </c>
      <c r="K26" s="16" t="s">
        <v>308</v>
      </c>
      <c r="S26" s="18"/>
      <c r="T26" s="18"/>
    </row>
    <row r="27" spans="1:20">
      <c r="A27" s="108">
        <f t="shared" si="0"/>
        <v>40931.166724537034</v>
      </c>
      <c r="B27" s="100">
        <v>40931</v>
      </c>
      <c r="C27" s="21">
        <f t="shared" si="1"/>
        <v>40936</v>
      </c>
      <c r="D27" s="101">
        <v>0.16672453703703705</v>
      </c>
      <c r="E27" s="102">
        <v>2175</v>
      </c>
      <c r="F27" s="3">
        <v>360</v>
      </c>
      <c r="G27" s="4">
        <v>2511</v>
      </c>
      <c r="H27" s="4">
        <v>28</v>
      </c>
      <c r="I27" s="4">
        <v>326</v>
      </c>
      <c r="J27" s="16" t="s">
        <v>309</v>
      </c>
      <c r="K27" s="16">
        <v>-21</v>
      </c>
      <c r="S27" s="18"/>
      <c r="T27" s="18"/>
    </row>
    <row r="28" spans="1:20">
      <c r="A28" s="108">
        <f t="shared" si="0"/>
        <v>40934.191724537035</v>
      </c>
      <c r="B28" s="100">
        <v>40934</v>
      </c>
      <c r="C28" s="21">
        <f t="shared" si="1"/>
        <v>40939</v>
      </c>
      <c r="D28" s="101">
        <v>0.19172453703703704</v>
      </c>
      <c r="E28" s="102">
        <v>1194</v>
      </c>
      <c r="F28" s="3">
        <v>360</v>
      </c>
      <c r="G28" s="4">
        <v>1195</v>
      </c>
      <c r="H28" s="4">
        <v>46.2</v>
      </c>
      <c r="I28" s="4">
        <v>327</v>
      </c>
      <c r="J28" s="16" t="s">
        <v>310</v>
      </c>
      <c r="K28" s="16">
        <v>-84</v>
      </c>
      <c r="S28" s="18"/>
      <c r="T28" s="18"/>
    </row>
    <row r="29" spans="1:20">
      <c r="A29" s="108">
        <f t="shared" si="0"/>
        <v>40935.76935185185</v>
      </c>
      <c r="B29" s="100">
        <v>40935</v>
      </c>
      <c r="C29" s="21">
        <f t="shared" si="1"/>
        <v>40940</v>
      </c>
      <c r="D29" s="101">
        <v>0.76935185185185195</v>
      </c>
      <c r="E29" s="102">
        <v>2508</v>
      </c>
      <c r="F29" s="3">
        <v>360</v>
      </c>
      <c r="G29" s="4">
        <v>2541</v>
      </c>
      <c r="H29" s="4">
        <v>165.9</v>
      </c>
      <c r="I29" s="4">
        <v>296</v>
      </c>
      <c r="J29" s="16" t="s">
        <v>311</v>
      </c>
      <c r="K29" s="16">
        <v>-71</v>
      </c>
      <c r="S29" s="18"/>
      <c r="T29" s="18"/>
    </row>
    <row r="30" spans="1:20">
      <c r="A30" s="108">
        <f t="shared" si="0"/>
        <v>40948.88722222222</v>
      </c>
      <c r="B30" s="100">
        <v>40948</v>
      </c>
      <c r="C30" s="21">
        <f t="shared" si="1"/>
        <v>40953</v>
      </c>
      <c r="D30" s="101">
        <v>0.88722222222222225</v>
      </c>
      <c r="E30" s="102">
        <v>659</v>
      </c>
      <c r="F30" s="3">
        <v>360</v>
      </c>
      <c r="G30" s="4">
        <v>663</v>
      </c>
      <c r="H30" s="4">
        <v>1.2</v>
      </c>
      <c r="I30" s="4">
        <v>39</v>
      </c>
      <c r="J30" s="16" t="s">
        <v>302</v>
      </c>
      <c r="K30" s="16" t="s">
        <v>312</v>
      </c>
      <c r="S30" s="18"/>
      <c r="T30" s="18"/>
    </row>
    <row r="31" spans="1:20">
      <c r="A31" s="108">
        <f t="shared" si="0"/>
        <v>40949.833391203705</v>
      </c>
      <c r="B31" s="100">
        <v>40949</v>
      </c>
      <c r="C31" s="21">
        <f t="shared" si="1"/>
        <v>40954</v>
      </c>
      <c r="D31" s="101">
        <v>0.83339120370370379</v>
      </c>
      <c r="E31" s="102">
        <v>533</v>
      </c>
      <c r="F31" s="3">
        <v>360</v>
      </c>
      <c r="G31" s="4">
        <v>745</v>
      </c>
      <c r="H31" s="4">
        <v>3.8</v>
      </c>
      <c r="I31" s="4">
        <v>39</v>
      </c>
      <c r="J31" s="16" t="s">
        <v>291</v>
      </c>
      <c r="K31" s="16" t="s">
        <v>313</v>
      </c>
      <c r="S31" s="18"/>
      <c r="T31" s="18"/>
    </row>
    <row r="32" spans="1:20">
      <c r="A32" s="108">
        <f t="shared" si="0"/>
        <v>40962.341736111113</v>
      </c>
      <c r="B32" s="100">
        <v>40962</v>
      </c>
      <c r="C32" s="21">
        <f t="shared" si="1"/>
        <v>40967</v>
      </c>
      <c r="D32" s="101">
        <v>0.34173611111111107</v>
      </c>
      <c r="E32" s="102">
        <v>505</v>
      </c>
      <c r="F32" s="3">
        <v>360</v>
      </c>
      <c r="G32" s="4">
        <v>516</v>
      </c>
      <c r="H32" s="4">
        <v>5.5</v>
      </c>
      <c r="I32" s="4">
        <v>300</v>
      </c>
      <c r="J32" s="16" t="s">
        <v>311</v>
      </c>
      <c r="K32" s="16">
        <v>-71</v>
      </c>
      <c r="S32" s="18"/>
      <c r="T32" s="18"/>
    </row>
    <row r="33" spans="1:20">
      <c r="A33" s="108">
        <f t="shared" si="0"/>
        <v>40972.458414351851</v>
      </c>
      <c r="B33" s="100">
        <v>40972</v>
      </c>
      <c r="C33" s="21">
        <f t="shared" si="1"/>
        <v>40977</v>
      </c>
      <c r="D33" s="101">
        <v>0.45841435185185181</v>
      </c>
      <c r="E33" s="102">
        <v>1306</v>
      </c>
      <c r="F33" s="3">
        <v>360</v>
      </c>
      <c r="G33" s="4">
        <v>1352</v>
      </c>
      <c r="H33" s="4">
        <v>28.3</v>
      </c>
      <c r="I33" s="4">
        <v>52</v>
      </c>
      <c r="J33" s="16" t="s">
        <v>292</v>
      </c>
      <c r="K33" s="16" t="s">
        <v>314</v>
      </c>
      <c r="S33" s="18"/>
      <c r="T33" s="18"/>
    </row>
    <row r="34" spans="1:20">
      <c r="A34" s="108">
        <f t="shared" ref="A34:A65" si="2" xml:space="preserve"> DATE(YEAR(B34), MONTH(B34), DAY(B34)) + TIME(HOUR(D34), MINUTE(D34), SECOND(D34))</f>
        <v>40973.166724537034</v>
      </c>
      <c r="B34" s="100">
        <v>40973</v>
      </c>
      <c r="C34" s="21">
        <f t="shared" ref="C34:C65" si="3" xml:space="preserve"> B34 + 5</f>
        <v>40978</v>
      </c>
      <c r="D34" s="101">
        <v>0.16672453703703705</v>
      </c>
      <c r="E34" s="102">
        <v>1531</v>
      </c>
      <c r="F34" s="3">
        <v>360</v>
      </c>
      <c r="G34" s="4">
        <v>1627</v>
      </c>
      <c r="H34" s="4">
        <v>-24.6</v>
      </c>
      <c r="I34" s="4">
        <v>61</v>
      </c>
      <c r="J34" s="16" t="s">
        <v>285</v>
      </c>
      <c r="K34" s="16" t="s">
        <v>315</v>
      </c>
      <c r="S34" s="18"/>
      <c r="T34" s="18"/>
    </row>
    <row r="35" spans="1:20">
      <c r="A35" s="108">
        <f t="shared" si="2"/>
        <v>40975.016736111109</v>
      </c>
      <c r="B35" s="100">
        <v>40975</v>
      </c>
      <c r="C35" s="21">
        <f t="shared" si="3"/>
        <v>40980</v>
      </c>
      <c r="D35" s="101">
        <v>1.6736111111111111E-2</v>
      </c>
      <c r="E35" s="102">
        <v>2684</v>
      </c>
      <c r="F35" s="3">
        <v>360</v>
      </c>
      <c r="G35" s="4">
        <v>3146</v>
      </c>
      <c r="H35" s="4">
        <v>-88.2</v>
      </c>
      <c r="I35" s="4">
        <v>57</v>
      </c>
      <c r="J35" s="16" t="s">
        <v>285</v>
      </c>
      <c r="K35" s="16" t="s">
        <v>311</v>
      </c>
      <c r="S35" s="18"/>
      <c r="T35" s="18"/>
    </row>
    <row r="36" spans="1:20">
      <c r="A36" s="108">
        <f t="shared" si="2"/>
        <v>40975.062777777777</v>
      </c>
      <c r="B36" s="100">
        <v>40975</v>
      </c>
      <c r="C36" s="21">
        <f t="shared" si="3"/>
        <v>40980</v>
      </c>
      <c r="D36" s="101">
        <v>6.277777777777778E-2</v>
      </c>
      <c r="E36" s="102">
        <v>1825</v>
      </c>
      <c r="F36" s="3">
        <v>360</v>
      </c>
      <c r="G36" s="4">
        <v>2160</v>
      </c>
      <c r="H36" s="4">
        <v>-160.9</v>
      </c>
      <c r="I36" s="4">
        <v>82</v>
      </c>
      <c r="J36" s="16" t="s">
        <v>300</v>
      </c>
      <c r="K36" s="16" t="s">
        <v>281</v>
      </c>
      <c r="S36" s="18"/>
      <c r="T36" s="18"/>
    </row>
    <row r="37" spans="1:20">
      <c r="A37" s="108">
        <f t="shared" si="2"/>
        <v>40977.18482638889</v>
      </c>
      <c r="B37" s="100">
        <v>40977</v>
      </c>
      <c r="C37" s="21">
        <f t="shared" si="3"/>
        <v>40982</v>
      </c>
      <c r="D37" s="101">
        <v>0.18482638888888889</v>
      </c>
      <c r="E37" s="102">
        <v>950</v>
      </c>
      <c r="F37" s="3">
        <v>360</v>
      </c>
      <c r="G37" s="4">
        <v>1229</v>
      </c>
      <c r="H37" s="4">
        <f>-13.5*1</f>
        <v>-13.5</v>
      </c>
      <c r="I37" s="4">
        <v>29</v>
      </c>
      <c r="J37" s="16" t="s">
        <v>300</v>
      </c>
      <c r="K37" s="16">
        <v>-3</v>
      </c>
      <c r="S37" s="18"/>
      <c r="T37" s="18"/>
    </row>
    <row r="38" spans="1:20">
      <c r="A38" s="108">
        <f t="shared" si="2"/>
        <v>40978.750057870369</v>
      </c>
      <c r="B38" s="100">
        <v>40978</v>
      </c>
      <c r="C38" s="21">
        <f t="shared" si="3"/>
        <v>40983</v>
      </c>
      <c r="D38" s="101">
        <v>0.75005787037037042</v>
      </c>
      <c r="E38" s="102">
        <v>1296</v>
      </c>
      <c r="F38" s="3">
        <v>360</v>
      </c>
      <c r="G38" s="4">
        <v>1638</v>
      </c>
      <c r="H38" s="4">
        <v>-10.9</v>
      </c>
      <c r="I38" s="4">
        <v>5</v>
      </c>
      <c r="J38" s="16" t="s">
        <v>285</v>
      </c>
      <c r="K38" s="16">
        <v>-24</v>
      </c>
      <c r="S38" s="18"/>
      <c r="T38" s="18"/>
    </row>
    <row r="39" spans="1:20">
      <c r="A39" s="108">
        <f t="shared" si="2"/>
        <v>40981.733391203707</v>
      </c>
      <c r="B39" s="100">
        <v>40981</v>
      </c>
      <c r="C39" s="21">
        <f t="shared" si="3"/>
        <v>40986</v>
      </c>
      <c r="D39" s="101">
        <v>0.7333912037037037</v>
      </c>
      <c r="E39" s="102">
        <v>1884</v>
      </c>
      <c r="F39" s="3">
        <v>360</v>
      </c>
      <c r="G39" s="4">
        <v>1931</v>
      </c>
      <c r="H39" s="4">
        <v>45.6</v>
      </c>
      <c r="I39" s="4">
        <v>286</v>
      </c>
      <c r="J39" s="16" t="s">
        <v>285</v>
      </c>
      <c r="K39" s="16">
        <v>-66</v>
      </c>
      <c r="S39" s="18"/>
      <c r="T39" s="18"/>
    </row>
    <row r="40" spans="1:20">
      <c r="A40" s="108">
        <f t="shared" si="2"/>
        <v>41004.892442129632</v>
      </c>
      <c r="B40" s="100">
        <v>41004</v>
      </c>
      <c r="C40" s="21">
        <f t="shared" si="3"/>
        <v>41009</v>
      </c>
      <c r="D40" s="101">
        <v>0.89244212962962965</v>
      </c>
      <c r="E40" s="102">
        <v>828</v>
      </c>
      <c r="F40" s="3">
        <v>360</v>
      </c>
      <c r="G40" s="4">
        <v>1065</v>
      </c>
      <c r="H40" s="4">
        <v>-2.6</v>
      </c>
      <c r="I40" s="4">
        <v>311</v>
      </c>
      <c r="J40" s="16" t="s">
        <v>302</v>
      </c>
      <c r="K40" s="16">
        <v>-29</v>
      </c>
      <c r="S40" s="18"/>
      <c r="T40" s="18"/>
    </row>
    <row r="41" spans="1:20">
      <c r="A41" s="108">
        <f t="shared" si="2"/>
        <v>41008.525081018517</v>
      </c>
      <c r="B41" s="100">
        <v>41008</v>
      </c>
      <c r="C41" s="21">
        <f t="shared" si="3"/>
        <v>41013</v>
      </c>
      <c r="D41" s="101">
        <v>0.52508101851851852</v>
      </c>
      <c r="E41" s="102">
        <v>921</v>
      </c>
      <c r="F41" s="3">
        <v>360</v>
      </c>
      <c r="G41" s="4">
        <v>945</v>
      </c>
      <c r="H41" s="4">
        <v>-2.8</v>
      </c>
      <c r="I41" s="4">
        <v>310</v>
      </c>
      <c r="J41" s="16" t="s">
        <v>301</v>
      </c>
      <c r="K41" s="16">
        <v>-65</v>
      </c>
      <c r="S41" s="18"/>
      <c r="T41" s="18"/>
    </row>
    <row r="42" spans="1:20">
      <c r="A42" s="108">
        <f t="shared" si="2"/>
        <v>41022.766724537039</v>
      </c>
      <c r="B42" s="100">
        <v>41022</v>
      </c>
      <c r="C42" s="21">
        <f t="shared" si="3"/>
        <v>41027</v>
      </c>
      <c r="D42" s="101">
        <v>0.76672453703703702</v>
      </c>
      <c r="E42" s="102">
        <v>528</v>
      </c>
      <c r="F42" s="3">
        <v>360</v>
      </c>
      <c r="G42" s="4">
        <v>769</v>
      </c>
      <c r="H42" s="4">
        <f>-1.1*1</f>
        <v>-1.1000000000000001</v>
      </c>
      <c r="I42" s="4">
        <v>234</v>
      </c>
      <c r="J42" s="16" t="s">
        <v>316</v>
      </c>
      <c r="K42" s="16">
        <v>-17</v>
      </c>
      <c r="S42" s="18"/>
      <c r="T42" s="18"/>
    </row>
    <row r="43" spans="1:20">
      <c r="A43" s="108">
        <f t="shared" si="2"/>
        <v>41041.000057870369</v>
      </c>
      <c r="B43" s="100">
        <v>41041</v>
      </c>
      <c r="C43" s="21">
        <f t="shared" si="3"/>
        <v>41046</v>
      </c>
      <c r="D43" s="101">
        <v>5.7870370370370366E-5</v>
      </c>
      <c r="E43" s="102">
        <v>805</v>
      </c>
      <c r="F43" s="3">
        <v>360</v>
      </c>
      <c r="G43" s="4">
        <v>1289</v>
      </c>
      <c r="H43" s="4">
        <f>-6.6*1</f>
        <v>-6.6</v>
      </c>
      <c r="I43" s="4">
        <v>107</v>
      </c>
      <c r="J43" s="16">
        <v>-12</v>
      </c>
      <c r="K43" s="16" t="s">
        <v>304</v>
      </c>
      <c r="S43" s="18"/>
      <c r="T43" s="18"/>
    </row>
    <row r="44" spans="1:20">
      <c r="A44" s="108">
        <f t="shared" si="2"/>
        <v>41046.075057870374</v>
      </c>
      <c r="B44" s="100">
        <v>41046</v>
      </c>
      <c r="C44" s="21">
        <f t="shared" si="3"/>
        <v>41051</v>
      </c>
      <c r="D44" s="101">
        <v>7.5057870370370372E-2</v>
      </c>
      <c r="E44" s="102">
        <v>1582</v>
      </c>
      <c r="F44" s="3">
        <v>360</v>
      </c>
      <c r="G44" s="4">
        <v>1596</v>
      </c>
      <c r="H44" s="4">
        <v>-51.8</v>
      </c>
      <c r="I44" s="4">
        <v>261</v>
      </c>
      <c r="J44" s="16" t="s">
        <v>282</v>
      </c>
      <c r="K44" s="16">
        <v>-76</v>
      </c>
      <c r="S44" s="18"/>
      <c r="T44" s="18"/>
    </row>
    <row r="45" spans="1:20">
      <c r="A45" s="108">
        <f t="shared" si="2"/>
        <v>41074.591747685183</v>
      </c>
      <c r="B45" s="100">
        <v>41074</v>
      </c>
      <c r="C45" s="21">
        <f t="shared" si="3"/>
        <v>41079</v>
      </c>
      <c r="D45" s="101">
        <v>0.59174768518518517</v>
      </c>
      <c r="E45" s="102">
        <v>987</v>
      </c>
      <c r="F45" s="3">
        <v>360</v>
      </c>
      <c r="G45" s="4">
        <v>1254</v>
      </c>
      <c r="H45" s="4">
        <v>-1.2</v>
      </c>
      <c r="I45" s="4">
        <v>144</v>
      </c>
      <c r="J45" s="16">
        <v>-17</v>
      </c>
      <c r="K45" s="16" t="s">
        <v>303</v>
      </c>
      <c r="S45" s="18"/>
      <c r="T45" s="18"/>
    </row>
    <row r="46" spans="1:20">
      <c r="A46" s="108">
        <f t="shared" si="2"/>
        <v>41083.308391203704</v>
      </c>
      <c r="B46" s="100">
        <v>41083</v>
      </c>
      <c r="C46" s="21">
        <f t="shared" si="3"/>
        <v>41088</v>
      </c>
      <c r="D46" s="101">
        <v>0.30839120370370371</v>
      </c>
      <c r="E46" s="102">
        <v>1263</v>
      </c>
      <c r="F46" s="3">
        <v>360</v>
      </c>
      <c r="G46" s="4">
        <v>1315</v>
      </c>
      <c r="H46" s="4">
        <v>-29.1</v>
      </c>
      <c r="I46" s="4">
        <v>290</v>
      </c>
      <c r="J46" s="16">
        <v>-11</v>
      </c>
      <c r="K46" s="16" t="s">
        <v>317</v>
      </c>
      <c r="S46" s="18"/>
      <c r="T46" s="18"/>
    </row>
    <row r="47" spans="1:20">
      <c r="A47" s="108">
        <f t="shared" si="2"/>
        <v>41094.725046296298</v>
      </c>
      <c r="B47" s="100">
        <v>41094</v>
      </c>
      <c r="C47" s="21">
        <f t="shared" si="3"/>
        <v>41099</v>
      </c>
      <c r="D47" s="101">
        <v>0.72504629629629624</v>
      </c>
      <c r="E47" s="102">
        <v>662</v>
      </c>
      <c r="F47" s="3">
        <v>360</v>
      </c>
      <c r="G47" s="4">
        <v>830</v>
      </c>
      <c r="H47" s="4">
        <f>-37.6*1</f>
        <v>-37.6</v>
      </c>
      <c r="I47" s="4">
        <v>124</v>
      </c>
      <c r="J47" s="16" t="s">
        <v>316</v>
      </c>
      <c r="K47" s="16">
        <v>-34</v>
      </c>
      <c r="S47" s="18"/>
      <c r="T47" s="18"/>
    </row>
    <row r="48" spans="1:20">
      <c r="A48" s="108">
        <f t="shared" si="2"/>
        <v>41096.975069444445</v>
      </c>
      <c r="B48" s="100">
        <v>41096</v>
      </c>
      <c r="C48" s="21">
        <f t="shared" si="3"/>
        <v>41101</v>
      </c>
      <c r="D48" s="101">
        <v>0.97506944444444443</v>
      </c>
      <c r="E48" s="102">
        <v>1828</v>
      </c>
      <c r="F48" s="3">
        <v>360</v>
      </c>
      <c r="G48" s="4">
        <v>1907</v>
      </c>
      <c r="H48" s="4">
        <v>-56.1</v>
      </c>
      <c r="I48" s="4">
        <v>233</v>
      </c>
      <c r="J48" s="16">
        <v>-13</v>
      </c>
      <c r="K48" s="16">
        <v>-59</v>
      </c>
      <c r="S48" s="18"/>
      <c r="T48" s="18"/>
    </row>
    <row r="49" spans="1:20">
      <c r="A49" s="108">
        <f t="shared" si="2"/>
        <v>41109.225057870368</v>
      </c>
      <c r="B49" s="100">
        <v>41109</v>
      </c>
      <c r="C49" s="21">
        <f t="shared" si="3"/>
        <v>41114</v>
      </c>
      <c r="D49" s="101">
        <v>0.22505787037037037</v>
      </c>
      <c r="E49" s="102">
        <v>1631</v>
      </c>
      <c r="F49" s="3">
        <v>360</v>
      </c>
      <c r="G49" s="4">
        <v>1631</v>
      </c>
      <c r="H49" s="4">
        <v>-8</v>
      </c>
      <c r="I49" s="4">
        <v>275</v>
      </c>
      <c r="J49" s="16">
        <v>-13</v>
      </c>
      <c r="K49" s="16">
        <v>-88</v>
      </c>
      <c r="S49" s="18"/>
      <c r="T49" s="18"/>
    </row>
    <row r="50" spans="1:20">
      <c r="A50" s="108">
        <f t="shared" si="2"/>
        <v>41118.883425925924</v>
      </c>
      <c r="B50" s="100">
        <v>41118</v>
      </c>
      <c r="C50" s="21">
        <f t="shared" si="3"/>
        <v>41123</v>
      </c>
      <c r="D50" s="101">
        <v>0.88342592592592595</v>
      </c>
      <c r="E50" s="102">
        <v>420</v>
      </c>
      <c r="F50" s="3">
        <v>360</v>
      </c>
      <c r="G50" s="4">
        <v>463</v>
      </c>
      <c r="H50" s="4">
        <v>-6.8</v>
      </c>
      <c r="I50" s="4">
        <v>134</v>
      </c>
      <c r="J50" s="16">
        <v>-25</v>
      </c>
      <c r="K50" s="16" t="s">
        <v>318</v>
      </c>
      <c r="S50" s="18"/>
      <c r="T50" s="18"/>
    </row>
    <row r="51" spans="1:20">
      <c r="A51" s="108">
        <f t="shared" si="2"/>
        <v>41121.475069444445</v>
      </c>
      <c r="B51" s="100">
        <v>41121</v>
      </c>
      <c r="C51" s="21">
        <f t="shared" si="3"/>
        <v>41126</v>
      </c>
      <c r="D51" s="101">
        <v>0.47506944444444449</v>
      </c>
      <c r="E51" s="102">
        <v>567</v>
      </c>
      <c r="F51" s="3">
        <v>360</v>
      </c>
      <c r="G51" s="4">
        <v>605</v>
      </c>
      <c r="H51" s="4">
        <v>-9.3000000000000007</v>
      </c>
      <c r="I51" s="4">
        <v>51</v>
      </c>
      <c r="J51" s="16" t="s">
        <v>292</v>
      </c>
      <c r="K51" s="16" t="s">
        <v>319</v>
      </c>
      <c r="S51" s="18"/>
      <c r="T51" s="18"/>
    </row>
    <row r="52" spans="1:20">
      <c r="A52" s="108">
        <f t="shared" si="2"/>
        <v>41125.566932870373</v>
      </c>
      <c r="B52" s="100">
        <v>41125</v>
      </c>
      <c r="C52" s="21">
        <f t="shared" si="3"/>
        <v>41130</v>
      </c>
      <c r="D52" s="101">
        <v>0.56693287037037032</v>
      </c>
      <c r="E52" s="102">
        <v>856</v>
      </c>
      <c r="F52" s="3">
        <v>360</v>
      </c>
      <c r="G52" s="4">
        <v>1020</v>
      </c>
      <c r="H52" s="4">
        <v>8.9</v>
      </c>
      <c r="I52" s="4">
        <v>110</v>
      </c>
      <c r="J52" s="16">
        <v>-19</v>
      </c>
      <c r="K52" s="16" t="s">
        <v>320</v>
      </c>
      <c r="S52" s="18"/>
      <c r="T52" s="18"/>
    </row>
    <row r="53" spans="1:20">
      <c r="A53" s="108">
        <f t="shared" si="2"/>
        <v>41134.559594907405</v>
      </c>
      <c r="B53" s="100">
        <v>41134</v>
      </c>
      <c r="C53" s="21">
        <f t="shared" si="3"/>
        <v>41139</v>
      </c>
      <c r="D53" s="101">
        <v>0.55959490740740747</v>
      </c>
      <c r="E53" s="102">
        <v>435</v>
      </c>
      <c r="F53" s="3">
        <v>360</v>
      </c>
      <c r="G53" s="4">
        <v>705</v>
      </c>
      <c r="H53" s="4">
        <f>-3.5*1</f>
        <v>-3.5</v>
      </c>
      <c r="I53" s="4">
        <v>359</v>
      </c>
      <c r="J53" s="16" t="s">
        <v>308</v>
      </c>
      <c r="K53" s="16">
        <v>-3</v>
      </c>
      <c r="S53" s="18"/>
      <c r="T53" s="18"/>
    </row>
    <row r="54" spans="1:20">
      <c r="A54" s="108">
        <f t="shared" si="2"/>
        <v>41152.833391203705</v>
      </c>
      <c r="B54" s="100">
        <v>41152</v>
      </c>
      <c r="C54" s="21">
        <f t="shared" si="3"/>
        <v>41157</v>
      </c>
      <c r="D54" s="101">
        <v>0.83339120370370379</v>
      </c>
      <c r="E54" s="102">
        <v>1442</v>
      </c>
      <c r="F54" s="3">
        <v>360</v>
      </c>
      <c r="G54" s="4">
        <v>1495</v>
      </c>
      <c r="H54" s="4">
        <v>2</v>
      </c>
      <c r="I54" s="4">
        <v>90</v>
      </c>
      <c r="J54" s="16">
        <v>-25</v>
      </c>
      <c r="K54" s="16" t="s">
        <v>319</v>
      </c>
      <c r="S54" s="18"/>
      <c r="T54" s="18"/>
    </row>
    <row r="55" spans="1:20">
      <c r="A55" s="108">
        <f t="shared" si="2"/>
        <v>41154.16673611111</v>
      </c>
      <c r="B55" s="100">
        <v>41154</v>
      </c>
      <c r="C55" s="21">
        <f t="shared" si="3"/>
        <v>41159</v>
      </c>
      <c r="D55" s="101">
        <v>0.16673611111111111</v>
      </c>
      <c r="E55" s="102">
        <v>538</v>
      </c>
      <c r="F55" s="3">
        <v>360</v>
      </c>
      <c r="G55" s="4">
        <v>977</v>
      </c>
      <c r="H55" s="4">
        <f>-6.9*1</f>
        <v>-6.9</v>
      </c>
      <c r="I55" s="4">
        <v>90</v>
      </c>
      <c r="J55" s="16" t="s">
        <v>321</v>
      </c>
      <c r="K55" s="16">
        <v>-5</v>
      </c>
      <c r="S55" s="18"/>
      <c r="T55" s="18"/>
    </row>
    <row r="56" spans="1:20">
      <c r="A56" s="108">
        <f t="shared" si="2"/>
        <v>41180.008391203701</v>
      </c>
      <c r="B56" s="100">
        <v>41180</v>
      </c>
      <c r="C56" s="21">
        <f t="shared" si="3"/>
        <v>41185</v>
      </c>
      <c r="D56" s="101">
        <v>8.3912037037037045E-3</v>
      </c>
      <c r="E56" s="102">
        <v>947</v>
      </c>
      <c r="F56" s="3">
        <v>360</v>
      </c>
      <c r="G56" s="4">
        <v>1093</v>
      </c>
      <c r="H56" s="4">
        <v>-27.1</v>
      </c>
      <c r="I56" s="4">
        <v>251</v>
      </c>
      <c r="J56" s="16" t="s">
        <v>303</v>
      </c>
      <c r="K56" s="16">
        <v>-34</v>
      </c>
      <c r="S56" s="18"/>
      <c r="T56" s="18"/>
    </row>
    <row r="57" spans="1:20">
      <c r="A57" s="108">
        <f t="shared" si="2"/>
        <v>41221.108402777776</v>
      </c>
      <c r="B57" s="100">
        <v>41221</v>
      </c>
      <c r="C57" s="21">
        <f t="shared" si="3"/>
        <v>41226</v>
      </c>
      <c r="D57" s="101">
        <v>0.10840277777777778</v>
      </c>
      <c r="E57" s="102">
        <v>855</v>
      </c>
      <c r="F57" s="3">
        <v>360</v>
      </c>
      <c r="G57" s="4">
        <v>855</v>
      </c>
      <c r="H57" s="4">
        <v>-15.2</v>
      </c>
      <c r="I57" s="4">
        <v>46</v>
      </c>
      <c r="J57" s="16" t="s">
        <v>289</v>
      </c>
      <c r="K57" s="16" t="s">
        <v>294</v>
      </c>
      <c r="S57" s="18"/>
      <c r="T57" s="18"/>
    </row>
    <row r="58" spans="1:20">
      <c r="A58" s="108">
        <f t="shared" si="2"/>
        <v>41234.18341435185</v>
      </c>
      <c r="B58" s="100">
        <v>41234</v>
      </c>
      <c r="C58" s="21">
        <f t="shared" si="3"/>
        <v>41239</v>
      </c>
      <c r="D58" s="101">
        <v>0.18341435185185184</v>
      </c>
      <c r="E58" s="102">
        <v>920</v>
      </c>
      <c r="F58" s="3">
        <v>360</v>
      </c>
      <c r="G58" s="4">
        <v>923</v>
      </c>
      <c r="H58" s="4">
        <f>-16.2*1</f>
        <v>-16.2</v>
      </c>
      <c r="I58" s="4">
        <v>317</v>
      </c>
      <c r="J58" s="16" t="s">
        <v>282</v>
      </c>
      <c r="K58" s="16">
        <v>-99</v>
      </c>
      <c r="S58" s="18"/>
      <c r="T58" s="18"/>
    </row>
    <row r="59" spans="1:20">
      <c r="A59" s="108">
        <f t="shared" si="2"/>
        <v>41234.666724537034</v>
      </c>
      <c r="B59" s="100">
        <v>41234</v>
      </c>
      <c r="C59" s="21">
        <f t="shared" si="3"/>
        <v>41239</v>
      </c>
      <c r="D59" s="101">
        <v>0.66672453703703705</v>
      </c>
      <c r="E59" s="102">
        <v>529</v>
      </c>
      <c r="F59" s="3">
        <v>360</v>
      </c>
      <c r="G59" s="4">
        <v>942</v>
      </c>
      <c r="H59" s="4">
        <f>-9.4*1</f>
        <v>-9.4</v>
      </c>
      <c r="I59" s="4">
        <v>194</v>
      </c>
      <c r="J59" s="16" t="s">
        <v>313</v>
      </c>
      <c r="K59" s="16" t="s">
        <v>313</v>
      </c>
      <c r="S59" s="18"/>
      <c r="T59" s="18"/>
    </row>
    <row r="60" spans="1:20">
      <c r="A60" s="108">
        <f t="shared" si="2"/>
        <v>41236.575069444443</v>
      </c>
      <c r="B60" s="100">
        <v>41236</v>
      </c>
      <c r="C60" s="21">
        <f t="shared" si="3"/>
        <v>41241</v>
      </c>
      <c r="D60" s="101">
        <v>0.57506944444444441</v>
      </c>
      <c r="E60" s="102">
        <v>519</v>
      </c>
      <c r="F60" s="3">
        <v>360</v>
      </c>
      <c r="G60" s="4">
        <v>636</v>
      </c>
      <c r="H60" s="4">
        <f>-1.9*1</f>
        <v>-1.9</v>
      </c>
      <c r="I60" s="4">
        <v>136</v>
      </c>
      <c r="J60" s="16">
        <v>-38</v>
      </c>
      <c r="K60" s="16">
        <v>-10</v>
      </c>
      <c r="S60" s="18"/>
      <c r="T60" s="18"/>
    </row>
    <row r="61" spans="1:20">
      <c r="A61" s="108">
        <f t="shared" si="2"/>
        <v>41240.108391203707</v>
      </c>
      <c r="B61" s="100">
        <v>41240</v>
      </c>
      <c r="C61" s="21">
        <f t="shared" si="3"/>
        <v>41245</v>
      </c>
      <c r="D61" s="101">
        <v>0.1083912037037037</v>
      </c>
      <c r="E61" s="102">
        <v>844</v>
      </c>
      <c r="F61" s="3">
        <v>360</v>
      </c>
      <c r="G61" s="4">
        <v>874</v>
      </c>
      <c r="H61" s="4">
        <v>2.6</v>
      </c>
      <c r="I61" s="4">
        <v>42</v>
      </c>
      <c r="J61" s="16" t="s">
        <v>289</v>
      </c>
      <c r="K61" s="16" t="s">
        <v>322</v>
      </c>
      <c r="S61" s="18"/>
      <c r="T61" s="18"/>
    </row>
    <row r="62" spans="1:20">
      <c r="A62" s="108">
        <f t="shared" si="2"/>
        <v>41348.300057870372</v>
      </c>
      <c r="B62" s="100">
        <v>41348</v>
      </c>
      <c r="C62" s="21">
        <f t="shared" si="3"/>
        <v>41353</v>
      </c>
      <c r="D62" s="101">
        <v>0.30005787037037041</v>
      </c>
      <c r="E62" s="102">
        <v>1063</v>
      </c>
      <c r="F62" s="3">
        <v>360</v>
      </c>
      <c r="G62" s="4">
        <v>1366</v>
      </c>
      <c r="H62" s="4">
        <v>25.8</v>
      </c>
      <c r="I62" s="4">
        <v>112</v>
      </c>
      <c r="J62" s="16" t="s">
        <v>282</v>
      </c>
      <c r="K62" s="16" t="s">
        <v>296</v>
      </c>
      <c r="S62" s="18"/>
      <c r="T62" s="18"/>
    </row>
    <row r="63" spans="1:20">
      <c r="A63" s="108">
        <f t="shared" si="2"/>
        <v>41375.30840277778</v>
      </c>
      <c r="B63" s="100">
        <v>41375</v>
      </c>
      <c r="C63" s="21">
        <f t="shared" si="3"/>
        <v>41380</v>
      </c>
      <c r="D63" s="101">
        <v>0.30840277777777775</v>
      </c>
      <c r="E63" s="102">
        <v>861</v>
      </c>
      <c r="F63" s="3">
        <v>360</v>
      </c>
      <c r="G63" s="4">
        <v>1369</v>
      </c>
      <c r="H63" s="4">
        <v>-8.1</v>
      </c>
      <c r="I63" s="4">
        <v>85</v>
      </c>
      <c r="J63" s="16" t="s">
        <v>293</v>
      </c>
      <c r="K63" s="16" t="s">
        <v>296</v>
      </c>
      <c r="S63" s="18"/>
      <c r="T63" s="18"/>
    </row>
    <row r="64" spans="1:20">
      <c r="A64" s="108">
        <f t="shared" si="2"/>
        <v>41407.672164351854</v>
      </c>
      <c r="B64" s="100">
        <v>41407</v>
      </c>
      <c r="C64" s="21">
        <f t="shared" si="3"/>
        <v>41412</v>
      </c>
      <c r="D64" s="101">
        <v>0.67216435185185175</v>
      </c>
      <c r="E64" s="102">
        <v>1850</v>
      </c>
      <c r="F64" s="3">
        <v>360</v>
      </c>
      <c r="G64" s="4">
        <v>1852</v>
      </c>
      <c r="H64" s="4">
        <v>-76.599999999999994</v>
      </c>
      <c r="I64" s="4">
        <v>63</v>
      </c>
      <c r="J64" s="16" t="s">
        <v>282</v>
      </c>
      <c r="K64" s="16" t="s">
        <v>323</v>
      </c>
      <c r="S64" s="18"/>
      <c r="T64" s="18"/>
    </row>
    <row r="65" spans="1:20">
      <c r="A65" s="108">
        <f t="shared" si="2"/>
        <v>41408.059618055559</v>
      </c>
      <c r="B65" s="100">
        <v>41408</v>
      </c>
      <c r="C65" s="21">
        <f t="shared" si="3"/>
        <v>41413</v>
      </c>
      <c r="D65" s="101">
        <v>5.9618055555555556E-2</v>
      </c>
      <c r="E65" s="102">
        <v>2625</v>
      </c>
      <c r="F65" s="3">
        <v>360</v>
      </c>
      <c r="G65" s="4">
        <v>2645</v>
      </c>
      <c r="H65" s="4">
        <v>-51</v>
      </c>
      <c r="I65" s="4">
        <v>89</v>
      </c>
      <c r="J65" s="16" t="s">
        <v>304</v>
      </c>
      <c r="K65" s="16" t="s">
        <v>324</v>
      </c>
      <c r="S65" s="18"/>
      <c r="T65" s="18"/>
    </row>
    <row r="66" spans="1:20">
      <c r="A66" s="108">
        <f t="shared" ref="A66:A97" si="4" xml:space="preserve"> DATE(YEAR(B66), MONTH(B66), DAY(B66)) + TIME(HOUR(D66), MINUTE(D66), SECOND(D66))</f>
        <v>41411.383449074077</v>
      </c>
      <c r="B66" s="100">
        <v>41411</v>
      </c>
      <c r="C66" s="21">
        <f t="shared" ref="C66:C97" si="5" xml:space="preserve"> B66 + 5</f>
        <v>41416</v>
      </c>
      <c r="D66" s="101">
        <v>0.38344907407407408</v>
      </c>
      <c r="E66" s="102">
        <v>1345</v>
      </c>
      <c r="F66" s="3">
        <v>360</v>
      </c>
      <c r="G66" s="4">
        <v>1412</v>
      </c>
      <c r="H66" s="4">
        <v>-3.7</v>
      </c>
      <c r="I66" s="4">
        <v>50</v>
      </c>
      <c r="J66" s="16" t="s">
        <v>296</v>
      </c>
      <c r="K66" s="16" t="s">
        <v>325</v>
      </c>
      <c r="S66" s="18"/>
      <c r="T66" s="18"/>
    </row>
    <row r="67" spans="1:20">
      <c r="A67" s="108">
        <f t="shared" si="4"/>
        <v>41416.559606481482</v>
      </c>
      <c r="B67" s="100">
        <v>41416</v>
      </c>
      <c r="C67" s="21">
        <f t="shared" si="5"/>
        <v>41421</v>
      </c>
      <c r="D67" s="101">
        <v>0.55960648148148151</v>
      </c>
      <c r="E67" s="102">
        <v>1466</v>
      </c>
      <c r="F67" s="3">
        <v>360</v>
      </c>
      <c r="G67" s="4">
        <v>1491</v>
      </c>
      <c r="H67" s="4">
        <v>-13.2</v>
      </c>
      <c r="I67" s="4">
        <v>287</v>
      </c>
      <c r="J67" s="16" t="s">
        <v>300</v>
      </c>
      <c r="K67" s="16">
        <v>-70</v>
      </c>
      <c r="S67" s="18"/>
      <c r="T67" s="18"/>
    </row>
    <row r="68" spans="1:20">
      <c r="A68" s="108">
        <f t="shared" si="4"/>
        <v>41453.083391203705</v>
      </c>
      <c r="B68" s="100">
        <v>41453</v>
      </c>
      <c r="C68" s="21">
        <f t="shared" si="5"/>
        <v>41458</v>
      </c>
      <c r="D68" s="101">
        <v>8.3391203703703717E-2</v>
      </c>
      <c r="E68" s="102">
        <v>1037</v>
      </c>
      <c r="F68" s="3">
        <v>360</v>
      </c>
      <c r="G68" s="4">
        <v>1254</v>
      </c>
      <c r="H68" s="4">
        <v>-22.8</v>
      </c>
      <c r="I68" s="4">
        <v>214</v>
      </c>
      <c r="J68" s="16">
        <v>-18</v>
      </c>
      <c r="K68" s="16">
        <v>-19</v>
      </c>
      <c r="S68" s="18"/>
      <c r="T68" s="18"/>
    </row>
    <row r="69" spans="1:20">
      <c r="A69" s="108">
        <f t="shared" si="4"/>
        <v>41464.633437500001</v>
      </c>
      <c r="B69" s="100">
        <v>41464</v>
      </c>
      <c r="C69" s="21">
        <f t="shared" si="5"/>
        <v>41469</v>
      </c>
      <c r="D69" s="101">
        <v>0.63343749999999999</v>
      </c>
      <c r="E69" s="102">
        <v>449</v>
      </c>
      <c r="F69" s="3">
        <v>360</v>
      </c>
      <c r="G69" s="4">
        <v>713</v>
      </c>
      <c r="H69" s="4">
        <f>-7.7*1</f>
        <v>-7.7</v>
      </c>
      <c r="I69" s="4">
        <v>174</v>
      </c>
      <c r="J69" s="16" t="s">
        <v>292</v>
      </c>
      <c r="K69" s="16" t="s">
        <v>316</v>
      </c>
      <c r="S69" s="18"/>
      <c r="T69" s="18"/>
    </row>
    <row r="70" spans="1:20">
      <c r="A70" s="108">
        <f t="shared" si="4"/>
        <v>41503.800069444442</v>
      </c>
      <c r="B70" s="100">
        <v>41503</v>
      </c>
      <c r="C70" s="21">
        <f t="shared" si="5"/>
        <v>41508</v>
      </c>
      <c r="D70" s="101">
        <v>0.8000694444444445</v>
      </c>
      <c r="E70" s="102">
        <v>1202</v>
      </c>
      <c r="F70" s="3">
        <v>360</v>
      </c>
      <c r="G70" s="4">
        <v>1418</v>
      </c>
      <c r="H70" s="4">
        <v>1.7</v>
      </c>
      <c r="I70" s="4">
        <v>274</v>
      </c>
      <c r="J70" s="16">
        <v>-5</v>
      </c>
      <c r="K70" s="16">
        <v>-30</v>
      </c>
      <c r="S70" s="18"/>
      <c r="T70" s="18"/>
    </row>
    <row r="71" spans="1:20">
      <c r="A71" s="108">
        <f t="shared" si="4"/>
        <v>41506.341724537036</v>
      </c>
      <c r="B71" s="100">
        <v>41506</v>
      </c>
      <c r="C71" s="21">
        <f t="shared" si="5"/>
        <v>41511</v>
      </c>
      <c r="D71" s="101">
        <v>0.34172453703703703</v>
      </c>
      <c r="E71" s="102">
        <v>784</v>
      </c>
      <c r="F71" s="3">
        <v>360</v>
      </c>
      <c r="G71" s="4">
        <v>993</v>
      </c>
      <c r="H71" s="4">
        <v>0.6</v>
      </c>
      <c r="I71" s="4">
        <v>210</v>
      </c>
      <c r="J71" s="16">
        <v>-31</v>
      </c>
      <c r="K71" s="16">
        <v>-18</v>
      </c>
      <c r="S71" s="18"/>
      <c r="T71" s="18"/>
    </row>
    <row r="72" spans="1:20">
      <c r="A72" s="108">
        <f t="shared" si="4"/>
        <v>41516.116724537038</v>
      </c>
      <c r="B72" s="100">
        <v>41516</v>
      </c>
      <c r="C72" s="21">
        <f t="shared" si="5"/>
        <v>41521</v>
      </c>
      <c r="D72" s="101">
        <v>0.11672453703703704</v>
      </c>
      <c r="E72" s="102">
        <v>949</v>
      </c>
      <c r="F72" s="3">
        <v>360</v>
      </c>
      <c r="G72" s="4">
        <v>1031</v>
      </c>
      <c r="H72" s="4">
        <v>-17.100000000000001</v>
      </c>
      <c r="I72" s="4">
        <v>55</v>
      </c>
      <c r="J72" s="16" t="s">
        <v>300</v>
      </c>
      <c r="K72" s="16" t="s">
        <v>326</v>
      </c>
      <c r="S72" s="18"/>
      <c r="T72" s="18"/>
    </row>
    <row r="73" spans="1:20">
      <c r="A73" s="108">
        <f t="shared" si="4"/>
        <v>41541.858391203707</v>
      </c>
      <c r="B73" s="100">
        <v>41541</v>
      </c>
      <c r="C73" s="21">
        <f t="shared" si="5"/>
        <v>41546</v>
      </c>
      <c r="D73" s="101">
        <v>0.8583912037037037</v>
      </c>
      <c r="E73" s="102">
        <v>919</v>
      </c>
      <c r="F73" s="3">
        <v>360</v>
      </c>
      <c r="G73" s="4">
        <v>932</v>
      </c>
      <c r="H73" s="4">
        <v>-0.4</v>
      </c>
      <c r="I73" s="4">
        <v>43</v>
      </c>
      <c r="J73" s="16" t="s">
        <v>281</v>
      </c>
      <c r="K73" s="16" t="s">
        <v>327</v>
      </c>
      <c r="S73" s="18"/>
      <c r="T73" s="18"/>
    </row>
    <row r="74" spans="1:20">
      <c r="A74" s="108">
        <f t="shared" si="4"/>
        <v>41546.925057870372</v>
      </c>
      <c r="B74" s="100">
        <v>41546</v>
      </c>
      <c r="C74" s="21">
        <f t="shared" si="5"/>
        <v>41551</v>
      </c>
      <c r="D74" s="101">
        <v>0.92505787037037035</v>
      </c>
      <c r="E74" s="102">
        <v>1179</v>
      </c>
      <c r="F74" s="3">
        <v>360</v>
      </c>
      <c r="G74" s="4">
        <v>1370</v>
      </c>
      <c r="H74" s="4">
        <v>-5.3</v>
      </c>
      <c r="I74" s="4">
        <v>343</v>
      </c>
      <c r="J74" s="16" t="s">
        <v>285</v>
      </c>
      <c r="K74" s="16">
        <v>-29</v>
      </c>
      <c r="S74" s="18"/>
      <c r="T74" s="18"/>
    </row>
    <row r="75" spans="1:20">
      <c r="A75" s="108">
        <f t="shared" si="4"/>
        <v>41569.908402777779</v>
      </c>
      <c r="B75" s="100">
        <v>41569</v>
      </c>
      <c r="C75" s="21">
        <f t="shared" si="5"/>
        <v>41574</v>
      </c>
      <c r="D75" s="101">
        <v>0.90840277777777778</v>
      </c>
      <c r="E75" s="102">
        <v>459</v>
      </c>
      <c r="F75" s="3">
        <v>360</v>
      </c>
      <c r="G75" s="4">
        <v>1070</v>
      </c>
      <c r="H75" s="4">
        <f>-10.1*1</f>
        <v>-10.1</v>
      </c>
      <c r="I75" s="4">
        <v>190</v>
      </c>
      <c r="J75" s="16" t="s">
        <v>328</v>
      </c>
      <c r="K75" s="16">
        <v>-1</v>
      </c>
      <c r="S75" s="18"/>
      <c r="T75" s="18"/>
    </row>
    <row r="76" spans="1:20">
      <c r="A76" s="108">
        <f t="shared" si="4"/>
        <v>41571.059363425928</v>
      </c>
      <c r="B76" s="100">
        <v>41571</v>
      </c>
      <c r="C76" s="21">
        <f t="shared" si="5"/>
        <v>41576</v>
      </c>
      <c r="D76" s="101">
        <v>5.9363425925925924E-2</v>
      </c>
      <c r="E76" s="102">
        <v>399</v>
      </c>
      <c r="F76" s="3">
        <v>360</v>
      </c>
      <c r="G76" s="4">
        <v>766</v>
      </c>
      <c r="H76" s="4">
        <f>-17*1</f>
        <v>-17</v>
      </c>
      <c r="I76" s="4">
        <v>217</v>
      </c>
      <c r="J76" s="16">
        <v>-10</v>
      </c>
      <c r="K76" s="16" t="s">
        <v>304</v>
      </c>
      <c r="S76" s="18"/>
      <c r="T76" s="18"/>
    </row>
    <row r="77" spans="1:20">
      <c r="A77" s="108">
        <f t="shared" si="4"/>
        <v>41572.341724537036</v>
      </c>
      <c r="B77" s="100">
        <v>41572</v>
      </c>
      <c r="C77" s="21">
        <f t="shared" si="5"/>
        <v>41577</v>
      </c>
      <c r="D77" s="101">
        <v>0.34172453703703703</v>
      </c>
      <c r="E77" s="102">
        <v>587</v>
      </c>
      <c r="F77" s="3">
        <v>360</v>
      </c>
      <c r="G77" s="4">
        <v>599</v>
      </c>
      <c r="H77" s="4">
        <v>-13.7</v>
      </c>
      <c r="I77" s="4">
        <v>109</v>
      </c>
      <c r="J77" s="16">
        <v>-8</v>
      </c>
      <c r="K77" s="16" t="s">
        <v>329</v>
      </c>
      <c r="S77" s="18"/>
      <c r="T77" s="18"/>
    </row>
    <row r="78" spans="1:20">
      <c r="A78" s="108">
        <f t="shared" si="4"/>
        <v>41572.633437500001</v>
      </c>
      <c r="B78" s="100">
        <v>41572</v>
      </c>
      <c r="C78" s="21">
        <f t="shared" si="5"/>
        <v>41577</v>
      </c>
      <c r="D78" s="101">
        <v>0.63343749999999999</v>
      </c>
      <c r="E78" s="102">
        <v>1081</v>
      </c>
      <c r="F78" s="3">
        <v>360</v>
      </c>
      <c r="G78" s="4">
        <v>1103</v>
      </c>
      <c r="H78" s="4">
        <v>-25.2</v>
      </c>
      <c r="I78" s="4">
        <v>68</v>
      </c>
      <c r="J78" s="16">
        <v>-6</v>
      </c>
      <c r="K78" s="16" t="s">
        <v>330</v>
      </c>
      <c r="S78" s="18"/>
      <c r="T78" s="18"/>
    </row>
    <row r="79" spans="1:20">
      <c r="A79" s="108">
        <f t="shared" si="4"/>
        <v>41573.475057870368</v>
      </c>
      <c r="B79" s="100">
        <v>41573</v>
      </c>
      <c r="C79" s="21">
        <f t="shared" si="5"/>
        <v>41578</v>
      </c>
      <c r="D79" s="101">
        <v>0.47505787037037034</v>
      </c>
      <c r="E79" s="102">
        <v>796</v>
      </c>
      <c r="F79" s="3">
        <v>360</v>
      </c>
      <c r="G79" s="4">
        <v>861</v>
      </c>
      <c r="H79" s="4">
        <v>-14.4</v>
      </c>
      <c r="I79" s="4">
        <v>75</v>
      </c>
      <c r="J79" s="16">
        <v>-5</v>
      </c>
      <c r="K79" s="16" t="s">
        <v>331</v>
      </c>
      <c r="S79" s="18"/>
      <c r="T79" s="18"/>
    </row>
    <row r="80" spans="1:20">
      <c r="A80" s="108">
        <f t="shared" si="4"/>
        <v>41575.100057870368</v>
      </c>
      <c r="B80" s="100">
        <v>41575</v>
      </c>
      <c r="C80" s="21">
        <f t="shared" si="5"/>
        <v>41580</v>
      </c>
      <c r="D80" s="101">
        <v>0.10005787037037038</v>
      </c>
      <c r="E80" s="102">
        <v>695</v>
      </c>
      <c r="F80" s="3">
        <v>360</v>
      </c>
      <c r="G80" s="4">
        <v>726</v>
      </c>
      <c r="H80" s="4">
        <v>-12.1</v>
      </c>
      <c r="I80" s="4">
        <v>296</v>
      </c>
      <c r="J80" s="16" t="s">
        <v>328</v>
      </c>
      <c r="K80" s="16">
        <v>-66</v>
      </c>
      <c r="S80" s="18"/>
      <c r="T80" s="18"/>
    </row>
    <row r="81" spans="1:20">
      <c r="A81" s="108">
        <f t="shared" si="4"/>
        <v>41575.650057870371</v>
      </c>
      <c r="B81" s="100">
        <v>41575</v>
      </c>
      <c r="C81" s="21">
        <f t="shared" si="5"/>
        <v>41580</v>
      </c>
      <c r="D81" s="101">
        <v>0.65005787037037044</v>
      </c>
      <c r="E81" s="102">
        <v>812</v>
      </c>
      <c r="F81" s="3">
        <v>360</v>
      </c>
      <c r="G81" s="4">
        <v>1098</v>
      </c>
      <c r="H81" s="4">
        <v>-17.7</v>
      </c>
      <c r="I81" s="4">
        <v>86</v>
      </c>
      <c r="J81" s="16">
        <v>-6</v>
      </c>
      <c r="K81" s="16" t="s">
        <v>309</v>
      </c>
      <c r="S81" s="18"/>
      <c r="T81" s="18"/>
    </row>
    <row r="82" spans="1:20">
      <c r="A82" s="108">
        <f t="shared" si="4"/>
        <v>41576.91673611111</v>
      </c>
      <c r="B82" s="100">
        <v>41576</v>
      </c>
      <c r="C82" s="21">
        <f t="shared" si="5"/>
        <v>41581</v>
      </c>
      <c r="D82" s="101">
        <v>0.91673611111111108</v>
      </c>
      <c r="E82" s="102">
        <v>1001</v>
      </c>
      <c r="F82" s="3">
        <v>360</v>
      </c>
      <c r="G82" s="4">
        <v>1001</v>
      </c>
      <c r="H82" s="4">
        <v>-29.7</v>
      </c>
      <c r="I82" s="4">
        <v>249</v>
      </c>
      <c r="J82" s="16" t="s">
        <v>313</v>
      </c>
      <c r="K82" s="16">
        <v>-89</v>
      </c>
      <c r="S82" s="18"/>
      <c r="T82" s="18"/>
    </row>
    <row r="83" spans="1:20">
      <c r="A83" s="108">
        <f t="shared" si="4"/>
        <v>41585.000069444446</v>
      </c>
      <c r="B83" s="100">
        <v>41585</v>
      </c>
      <c r="C83" s="21">
        <f t="shared" si="5"/>
        <v>41590</v>
      </c>
      <c r="D83" s="101">
        <v>6.9444444444444444E-5</v>
      </c>
      <c r="E83" s="102">
        <v>1033</v>
      </c>
      <c r="F83" s="3">
        <v>360</v>
      </c>
      <c r="G83" s="4">
        <v>1035</v>
      </c>
      <c r="H83" s="4">
        <v>-45.5</v>
      </c>
      <c r="I83" s="4">
        <v>233</v>
      </c>
      <c r="J83" s="16">
        <v>-11</v>
      </c>
      <c r="K83" s="16">
        <v>-97</v>
      </c>
      <c r="S83" s="18"/>
      <c r="T83" s="18"/>
    </row>
    <row r="84" spans="1:20">
      <c r="A84" s="108">
        <f t="shared" si="4"/>
        <v>41585.633449074077</v>
      </c>
      <c r="B84" s="100">
        <v>41585</v>
      </c>
      <c r="C84" s="21">
        <f t="shared" si="5"/>
        <v>41590</v>
      </c>
      <c r="D84" s="101">
        <v>0.63344907407407403</v>
      </c>
      <c r="E84" s="102">
        <v>411</v>
      </c>
      <c r="F84" s="3">
        <v>360</v>
      </c>
      <c r="G84" s="4">
        <v>626</v>
      </c>
      <c r="H84" s="4">
        <f>-4.9*1</f>
        <v>-4.9000000000000004</v>
      </c>
      <c r="I84" s="4">
        <v>130</v>
      </c>
      <c r="J84" s="16">
        <v>-13</v>
      </c>
      <c r="K84" s="16" t="s">
        <v>333</v>
      </c>
      <c r="S84" s="18"/>
      <c r="T84" s="18"/>
    </row>
    <row r="85" spans="1:20">
      <c r="A85" s="108">
        <f t="shared" si="4"/>
        <v>41597.441724537035</v>
      </c>
      <c r="B85" s="100">
        <v>41597</v>
      </c>
      <c r="C85" s="21">
        <f t="shared" si="5"/>
        <v>41602</v>
      </c>
      <c r="D85" s="101">
        <v>0.44172453703703707</v>
      </c>
      <c r="E85" s="102">
        <v>740</v>
      </c>
      <c r="F85" s="3">
        <v>360</v>
      </c>
      <c r="G85" s="4">
        <v>761</v>
      </c>
      <c r="H85" s="4">
        <v>-2</v>
      </c>
      <c r="I85" s="4">
        <v>222</v>
      </c>
      <c r="J85" s="16">
        <v>-14</v>
      </c>
      <c r="K85" s="16">
        <v>-70</v>
      </c>
      <c r="S85" s="18"/>
      <c r="T85" s="18"/>
    </row>
    <row r="86" spans="1:20">
      <c r="A86" s="108">
        <f t="shared" si="4"/>
        <v>41615.316724537035</v>
      </c>
      <c r="B86" s="100">
        <v>41615</v>
      </c>
      <c r="C86" s="21">
        <f t="shared" si="5"/>
        <v>41620</v>
      </c>
      <c r="D86" s="101">
        <v>0.31672453703703701</v>
      </c>
      <c r="E86" s="102">
        <v>1085</v>
      </c>
      <c r="F86" s="3">
        <v>360</v>
      </c>
      <c r="G86" s="4">
        <v>1165</v>
      </c>
      <c r="H86" s="4">
        <v>-41.7</v>
      </c>
      <c r="I86" s="4">
        <v>274</v>
      </c>
      <c r="J86" s="16">
        <v>-16</v>
      </c>
      <c r="K86" s="16">
        <v>-49</v>
      </c>
      <c r="S86" s="18"/>
      <c r="T86" s="18"/>
    </row>
    <row r="87" spans="1:20">
      <c r="A87" s="108">
        <f t="shared" si="4"/>
        <v>41646.766724537039</v>
      </c>
      <c r="B87" s="100">
        <v>41646</v>
      </c>
      <c r="C87" s="21">
        <f t="shared" si="5"/>
        <v>41651</v>
      </c>
      <c r="D87" s="101">
        <v>0.76672453703703702</v>
      </c>
      <c r="E87" s="102">
        <v>1830</v>
      </c>
      <c r="F87" s="3">
        <v>360</v>
      </c>
      <c r="G87" s="4">
        <v>2246</v>
      </c>
      <c r="H87" s="4">
        <v>-60.8</v>
      </c>
      <c r="I87" s="4">
        <v>231</v>
      </c>
      <c r="J87" s="16">
        <v>-15</v>
      </c>
      <c r="K87" s="16">
        <v>-11</v>
      </c>
      <c r="S87" s="18"/>
      <c r="T87" s="18"/>
    </row>
    <row r="88" spans="1:20">
      <c r="A88" s="108">
        <f t="shared" si="4"/>
        <v>41659.916724537034</v>
      </c>
      <c r="B88" s="100">
        <v>41659</v>
      </c>
      <c r="C88" s="21">
        <f t="shared" si="5"/>
        <v>41664</v>
      </c>
      <c r="D88" s="101">
        <v>0.91672453703703705</v>
      </c>
      <c r="E88" s="102">
        <v>721</v>
      </c>
      <c r="F88" s="3">
        <v>360</v>
      </c>
      <c r="G88" s="4">
        <v>750</v>
      </c>
      <c r="H88" s="4">
        <v>-2.1</v>
      </c>
      <c r="I88" s="4">
        <v>97</v>
      </c>
      <c r="J88" s="16">
        <v>-7</v>
      </c>
      <c r="K88" s="16" t="s">
        <v>334</v>
      </c>
      <c r="S88" s="18"/>
      <c r="T88" s="18"/>
    </row>
    <row r="89" spans="1:20">
      <c r="A89" s="108">
        <f t="shared" si="4"/>
        <v>41669.350057870368</v>
      </c>
      <c r="B89" s="100">
        <v>41669</v>
      </c>
      <c r="C89" s="21">
        <f t="shared" si="5"/>
        <v>41674</v>
      </c>
      <c r="D89" s="101">
        <v>0.35005787037037034</v>
      </c>
      <c r="E89" s="102">
        <v>458</v>
      </c>
      <c r="F89" s="3">
        <v>360</v>
      </c>
      <c r="G89" s="4">
        <v>523</v>
      </c>
      <c r="H89" s="4">
        <v>-11</v>
      </c>
      <c r="I89" s="4">
        <v>112</v>
      </c>
      <c r="J89" s="16">
        <v>-12</v>
      </c>
      <c r="K89" s="16" t="s">
        <v>315</v>
      </c>
      <c r="S89" s="18"/>
      <c r="T89" s="18"/>
    </row>
    <row r="90" spans="1:20">
      <c r="A90" s="108">
        <f t="shared" si="4"/>
        <v>41669.683391203704</v>
      </c>
      <c r="B90" s="100">
        <v>41669</v>
      </c>
      <c r="C90" s="21">
        <f t="shared" si="5"/>
        <v>41674</v>
      </c>
      <c r="D90" s="101">
        <v>0.68339120370370365</v>
      </c>
      <c r="E90" s="102">
        <v>1087</v>
      </c>
      <c r="F90" s="3">
        <v>360</v>
      </c>
      <c r="G90" s="4">
        <v>1137</v>
      </c>
      <c r="H90" s="4">
        <v>-39.1</v>
      </c>
      <c r="I90" s="4">
        <v>117</v>
      </c>
      <c r="J90" s="16">
        <v>-13</v>
      </c>
      <c r="K90" s="16" t="s">
        <v>331</v>
      </c>
      <c r="S90" s="18"/>
      <c r="T90" s="18"/>
    </row>
    <row r="91" spans="1:20">
      <c r="A91" s="108">
        <f t="shared" si="4"/>
        <v>41686.416724537034</v>
      </c>
      <c r="B91" s="100">
        <v>41686</v>
      </c>
      <c r="C91" s="21">
        <f t="shared" si="5"/>
        <v>41691</v>
      </c>
      <c r="D91" s="101">
        <v>0.41672453703703699</v>
      </c>
      <c r="E91" s="102">
        <v>634</v>
      </c>
      <c r="F91" s="3">
        <v>360</v>
      </c>
      <c r="G91" s="4">
        <v>1064</v>
      </c>
      <c r="H91" s="4">
        <f>-151.2*1</f>
        <v>-151.19999999999999</v>
      </c>
      <c r="I91" s="4">
        <v>227</v>
      </c>
      <c r="J91" s="16">
        <v>-11</v>
      </c>
      <c r="K91" s="16" t="s">
        <v>335</v>
      </c>
      <c r="S91" s="18"/>
      <c r="T91" s="18"/>
    </row>
    <row r="92" spans="1:20">
      <c r="A92" s="108">
        <f t="shared" si="4"/>
        <v>41688.06690972222</v>
      </c>
      <c r="B92" s="100">
        <v>41688</v>
      </c>
      <c r="C92" s="21">
        <f t="shared" si="5"/>
        <v>41693</v>
      </c>
      <c r="D92" s="101">
        <v>6.6909722222222232E-2</v>
      </c>
      <c r="E92" s="102">
        <v>779</v>
      </c>
      <c r="F92" s="3">
        <v>360</v>
      </c>
      <c r="G92" s="4">
        <v>942</v>
      </c>
      <c r="H92" s="4">
        <v>-11.3</v>
      </c>
      <c r="I92" s="4">
        <v>44</v>
      </c>
      <c r="J92" s="16">
        <v>-24</v>
      </c>
      <c r="K92" s="16" t="s">
        <v>284</v>
      </c>
      <c r="S92" s="18"/>
      <c r="T92" s="18"/>
    </row>
    <row r="93" spans="1:20">
      <c r="A93" s="108">
        <f t="shared" si="4"/>
        <v>41690.333414351851</v>
      </c>
      <c r="B93" s="100">
        <v>41690</v>
      </c>
      <c r="C93" s="21">
        <f t="shared" si="5"/>
        <v>41695</v>
      </c>
      <c r="D93" s="101">
        <v>0.33341435185185181</v>
      </c>
      <c r="E93" s="102">
        <v>948</v>
      </c>
      <c r="F93" s="3">
        <v>360</v>
      </c>
      <c r="G93" s="4">
        <v>960</v>
      </c>
      <c r="H93" s="4">
        <v>-9.5</v>
      </c>
      <c r="I93" s="4">
        <v>268</v>
      </c>
      <c r="J93" s="16">
        <v>-15</v>
      </c>
      <c r="K93" s="16">
        <v>-73</v>
      </c>
      <c r="S93" s="18"/>
      <c r="T93" s="18"/>
    </row>
    <row r="94" spans="1:20">
      <c r="A94" s="108">
        <f t="shared" si="4"/>
        <v>41695.059606481482</v>
      </c>
      <c r="B94" s="100">
        <v>41695</v>
      </c>
      <c r="C94" s="21">
        <f t="shared" si="5"/>
        <v>41700</v>
      </c>
      <c r="D94" s="101">
        <v>5.9606481481481483E-2</v>
      </c>
      <c r="E94" s="102">
        <v>2147</v>
      </c>
      <c r="F94" s="3">
        <v>360</v>
      </c>
      <c r="G94" s="4">
        <v>2153</v>
      </c>
      <c r="H94" s="4">
        <v>-158.1</v>
      </c>
      <c r="I94" s="4">
        <v>73</v>
      </c>
      <c r="J94" s="16">
        <v>-12</v>
      </c>
      <c r="K94" s="16" t="s">
        <v>336</v>
      </c>
      <c r="S94" s="18"/>
      <c r="T94" s="18"/>
    </row>
    <row r="95" spans="1:20">
      <c r="A95" s="108">
        <f t="shared" si="4"/>
        <v>41718.191736111112</v>
      </c>
      <c r="B95" s="100">
        <v>41718</v>
      </c>
      <c r="C95" s="21">
        <f t="shared" si="5"/>
        <v>41723</v>
      </c>
      <c r="D95" s="101">
        <v>0.19173611111111111</v>
      </c>
      <c r="E95" s="102">
        <v>740</v>
      </c>
      <c r="F95" s="3">
        <v>360</v>
      </c>
      <c r="G95" s="4">
        <v>921</v>
      </c>
      <c r="H95" s="4">
        <f>-2*1</f>
        <v>-2</v>
      </c>
      <c r="I95" s="4">
        <v>140</v>
      </c>
      <c r="J95" s="16">
        <v>-14</v>
      </c>
      <c r="K95" s="16" t="s">
        <v>298</v>
      </c>
      <c r="S95" s="18"/>
      <c r="T95" s="18"/>
    </row>
    <row r="96" spans="1:20">
      <c r="A96" s="108">
        <f t="shared" si="4"/>
        <v>41721.150057870371</v>
      </c>
      <c r="B96" s="100">
        <v>41721</v>
      </c>
      <c r="C96" s="21">
        <f t="shared" si="5"/>
        <v>41726</v>
      </c>
      <c r="D96" s="101">
        <v>0.15005787037037036</v>
      </c>
      <c r="E96" s="102">
        <v>820</v>
      </c>
      <c r="F96" s="3">
        <v>360</v>
      </c>
      <c r="G96" s="4">
        <v>986</v>
      </c>
      <c r="H96" s="4">
        <v>2.2999999999999998</v>
      </c>
      <c r="I96" s="4">
        <v>97</v>
      </c>
      <c r="J96" s="16">
        <v>-12</v>
      </c>
      <c r="K96" s="16" t="s">
        <v>337</v>
      </c>
      <c r="S96" s="18"/>
      <c r="T96" s="18"/>
    </row>
    <row r="97" spans="1:20">
      <c r="A97" s="108">
        <f t="shared" si="4"/>
        <v>41727.758391203701</v>
      </c>
      <c r="B97" s="100">
        <v>41727</v>
      </c>
      <c r="C97" s="21">
        <f t="shared" si="5"/>
        <v>41732</v>
      </c>
      <c r="D97" s="101">
        <v>0.75839120370370372</v>
      </c>
      <c r="E97" s="102">
        <v>528</v>
      </c>
      <c r="F97" s="3">
        <v>360</v>
      </c>
      <c r="G97" s="4">
        <v>679</v>
      </c>
      <c r="H97" s="4">
        <v>-4.0999999999999996</v>
      </c>
      <c r="I97" s="4">
        <v>325</v>
      </c>
      <c r="J97" s="16" t="s">
        <v>282</v>
      </c>
      <c r="K97" s="16">
        <v>-32</v>
      </c>
      <c r="S97" s="18"/>
      <c r="T97" s="18"/>
    </row>
    <row r="98" spans="1:20">
      <c r="A98" s="108">
        <f t="shared" ref="A98:A129" si="6" xml:space="preserve"> DATE(YEAR(B98), MONTH(B98), DAY(B98)) + TIME(HOUR(D98), MINUTE(D98), SECOND(D98))</f>
        <v>41731.56689814815</v>
      </c>
      <c r="B98" s="100">
        <v>41731</v>
      </c>
      <c r="C98" s="21">
        <f t="shared" ref="C98:C129" si="7" xml:space="preserve"> B98 + 5</f>
        <v>41736</v>
      </c>
      <c r="D98" s="101">
        <v>0.56689814814814821</v>
      </c>
      <c r="E98" s="102">
        <v>1471</v>
      </c>
      <c r="F98" s="3">
        <v>360</v>
      </c>
      <c r="G98" s="4">
        <v>1564</v>
      </c>
      <c r="H98" s="4">
        <v>-1.2</v>
      </c>
      <c r="I98" s="4">
        <v>60</v>
      </c>
      <c r="J98" s="16" t="s">
        <v>282</v>
      </c>
      <c r="K98" s="16" t="s">
        <v>338</v>
      </c>
      <c r="S98" s="18"/>
      <c r="T98" s="18"/>
    </row>
    <row r="99" spans="1:20">
      <c r="A99" s="108">
        <f t="shared" si="6"/>
        <v>41747.559618055559</v>
      </c>
      <c r="B99" s="100">
        <v>41747</v>
      </c>
      <c r="C99" s="21">
        <f t="shared" si="7"/>
        <v>41752</v>
      </c>
      <c r="D99" s="101">
        <v>0.55961805555555555</v>
      </c>
      <c r="E99" s="102">
        <v>1203</v>
      </c>
      <c r="F99" s="3">
        <v>360</v>
      </c>
      <c r="G99" s="4">
        <v>1359</v>
      </c>
      <c r="H99" s="4">
        <v>13.5</v>
      </c>
      <c r="I99" s="4">
        <v>238</v>
      </c>
      <c r="J99" s="16">
        <v>-20</v>
      </c>
      <c r="K99" s="16">
        <v>-34</v>
      </c>
      <c r="S99" s="18"/>
      <c r="T99" s="18"/>
    </row>
    <row r="100" spans="1:20">
      <c r="A100" s="108">
        <f t="shared" si="6"/>
        <v>41758.975057870368</v>
      </c>
      <c r="B100" s="100">
        <v>41758</v>
      </c>
      <c r="C100" s="21">
        <f t="shared" si="7"/>
        <v>41763</v>
      </c>
      <c r="D100" s="101">
        <v>0.97505787037037039</v>
      </c>
      <c r="E100" s="102">
        <v>553</v>
      </c>
      <c r="F100" s="3">
        <v>360</v>
      </c>
      <c r="G100" s="4">
        <v>833</v>
      </c>
      <c r="H100" s="4">
        <f>-18.3*1</f>
        <v>-18.3</v>
      </c>
      <c r="I100" s="4">
        <v>180</v>
      </c>
      <c r="J100" s="16">
        <v>-12</v>
      </c>
      <c r="K100" s="16" t="s">
        <v>300</v>
      </c>
      <c r="S100" s="18"/>
      <c r="T100" s="18"/>
    </row>
    <row r="101" spans="1:20">
      <c r="A101" s="108">
        <f t="shared" si="6"/>
        <v>41794.533391203702</v>
      </c>
      <c r="B101" s="100">
        <v>41794</v>
      </c>
      <c r="C101" s="21">
        <f t="shared" si="7"/>
        <v>41799</v>
      </c>
      <c r="D101" s="101">
        <v>0.53339120370370374</v>
      </c>
      <c r="E101" s="102">
        <v>467</v>
      </c>
      <c r="F101" s="3">
        <v>360</v>
      </c>
      <c r="G101" s="4">
        <v>555</v>
      </c>
      <c r="H101" s="4">
        <v>43.7</v>
      </c>
      <c r="I101" s="4">
        <v>160</v>
      </c>
      <c r="J101" s="16">
        <v>-29</v>
      </c>
      <c r="K101" s="16" t="s">
        <v>337</v>
      </c>
      <c r="S101" s="18"/>
      <c r="T101" s="18"/>
    </row>
    <row r="102" spans="1:20">
      <c r="A102" s="108">
        <f t="shared" si="6"/>
        <v>41800.5627662037</v>
      </c>
      <c r="B102" s="100">
        <v>41800</v>
      </c>
      <c r="C102" s="21">
        <f t="shared" si="7"/>
        <v>41805</v>
      </c>
      <c r="D102" s="101">
        <v>0.56276620370370367</v>
      </c>
      <c r="E102" s="102">
        <v>1469</v>
      </c>
      <c r="F102" s="3">
        <v>360</v>
      </c>
      <c r="G102" s="4">
        <v>1473</v>
      </c>
      <c r="H102" s="4">
        <v>36.1</v>
      </c>
      <c r="I102" s="4">
        <v>156</v>
      </c>
      <c r="J102" s="16">
        <v>-17</v>
      </c>
      <c r="K102" s="16" t="s">
        <v>336</v>
      </c>
      <c r="S102" s="18"/>
      <c r="T102" s="18"/>
    </row>
    <row r="103" spans="1:20">
      <c r="A103" s="108">
        <f t="shared" si="6"/>
        <v>41828.691724537035</v>
      </c>
      <c r="B103" s="100">
        <v>41828</v>
      </c>
      <c r="C103" s="21">
        <f t="shared" si="7"/>
        <v>41833</v>
      </c>
      <c r="D103" s="101">
        <v>0.69172453703703696</v>
      </c>
      <c r="E103" s="102">
        <v>773</v>
      </c>
      <c r="F103" s="3">
        <v>360</v>
      </c>
      <c r="G103" s="4">
        <v>841</v>
      </c>
      <c r="H103" s="4">
        <v>-12.1</v>
      </c>
      <c r="I103" s="4">
        <v>67</v>
      </c>
      <c r="J103" s="16" t="s">
        <v>296</v>
      </c>
      <c r="K103" s="16" t="s">
        <v>295</v>
      </c>
      <c r="S103" s="18"/>
      <c r="T103" s="18"/>
    </row>
    <row r="104" spans="1:20">
      <c r="A104" s="108">
        <f t="shared" si="6"/>
        <v>41852.775057870371</v>
      </c>
      <c r="B104" s="100">
        <v>41852</v>
      </c>
      <c r="C104" s="21">
        <f t="shared" si="7"/>
        <v>41857</v>
      </c>
      <c r="D104" s="101">
        <v>0.77505787037037033</v>
      </c>
      <c r="E104" s="102">
        <v>789</v>
      </c>
      <c r="F104" s="3">
        <v>360</v>
      </c>
      <c r="G104" s="4">
        <v>1256</v>
      </c>
      <c r="H104" s="4">
        <v>-15.2</v>
      </c>
      <c r="I104" s="4">
        <v>131</v>
      </c>
      <c r="J104" s="16">
        <v>-10</v>
      </c>
      <c r="K104" s="16" t="s">
        <v>282</v>
      </c>
      <c r="S104" s="18"/>
      <c r="T104" s="18"/>
    </row>
    <row r="105" spans="1:20">
      <c r="A105" s="108">
        <f t="shared" si="6"/>
        <v>41866.741747685184</v>
      </c>
      <c r="B105" s="100">
        <v>41866</v>
      </c>
      <c r="C105" s="21">
        <f t="shared" si="7"/>
        <v>41871</v>
      </c>
      <c r="D105" s="101">
        <v>0.74174768518518519</v>
      </c>
      <c r="E105" s="102">
        <v>342</v>
      </c>
      <c r="F105" s="3">
        <v>360</v>
      </c>
      <c r="G105" s="4">
        <v>679</v>
      </c>
      <c r="H105" s="4">
        <f>-1.8*1</f>
        <v>-1.8</v>
      </c>
      <c r="I105" s="4">
        <v>323</v>
      </c>
      <c r="J105" s="16">
        <v>-10</v>
      </c>
      <c r="K105" s="16">
        <v>-5</v>
      </c>
      <c r="S105" s="18"/>
      <c r="T105" s="18"/>
    </row>
    <row r="106" spans="1:20">
      <c r="A106" s="108">
        <f t="shared" si="6"/>
        <v>41873.466724537036</v>
      </c>
      <c r="B106" s="100">
        <v>41873</v>
      </c>
      <c r="C106" s="21">
        <f t="shared" si="7"/>
        <v>41878</v>
      </c>
      <c r="D106" s="101">
        <v>0.46672453703703703</v>
      </c>
      <c r="E106" s="102">
        <v>600</v>
      </c>
      <c r="F106" s="3">
        <v>360</v>
      </c>
      <c r="G106" s="4">
        <v>993</v>
      </c>
      <c r="H106" s="4">
        <f>-9.6*1</f>
        <v>-9.6</v>
      </c>
      <c r="I106" s="4">
        <v>359</v>
      </c>
      <c r="J106" s="16" t="s">
        <v>296</v>
      </c>
      <c r="K106" s="16" t="s">
        <v>335</v>
      </c>
      <c r="S106" s="18"/>
      <c r="T106" s="18"/>
    </row>
    <row r="107" spans="1:20">
      <c r="A107" s="108">
        <f t="shared" si="6"/>
        <v>41875.525057870371</v>
      </c>
      <c r="B107" s="100">
        <v>41875</v>
      </c>
      <c r="C107" s="21">
        <f t="shared" si="7"/>
        <v>41880</v>
      </c>
      <c r="D107" s="101">
        <v>0.52505787037037044</v>
      </c>
      <c r="E107" s="102">
        <v>551</v>
      </c>
      <c r="F107" s="3">
        <v>360</v>
      </c>
      <c r="G107" s="4">
        <v>569</v>
      </c>
      <c r="H107" s="4">
        <v>-0.7</v>
      </c>
      <c r="I107" s="4">
        <v>100</v>
      </c>
      <c r="J107" s="16">
        <v>-7</v>
      </c>
      <c r="K107" s="16" t="s">
        <v>339</v>
      </c>
      <c r="S107" s="18"/>
      <c r="T107" s="18"/>
    </row>
    <row r="108" spans="1:20">
      <c r="A108" s="108">
        <f t="shared" si="6"/>
        <v>41876.650057870371</v>
      </c>
      <c r="B108" s="100">
        <v>41876</v>
      </c>
      <c r="C108" s="21">
        <f t="shared" si="7"/>
        <v>41881</v>
      </c>
      <c r="D108" s="101">
        <v>0.65005787037037044</v>
      </c>
      <c r="E108" s="102">
        <v>555</v>
      </c>
      <c r="F108" s="3">
        <v>360</v>
      </c>
      <c r="G108" s="4">
        <v>697</v>
      </c>
      <c r="H108" s="4">
        <v>-12.2</v>
      </c>
      <c r="I108" s="4">
        <v>270</v>
      </c>
      <c r="J108" s="16" t="s">
        <v>313</v>
      </c>
      <c r="K108" s="16">
        <v>-36</v>
      </c>
      <c r="S108" s="18"/>
      <c r="T108" s="18"/>
    </row>
    <row r="109" spans="1:20">
      <c r="A109" s="108">
        <f t="shared" si="6"/>
        <v>41891.004467592589</v>
      </c>
      <c r="B109" s="100">
        <v>41891</v>
      </c>
      <c r="C109" s="21">
        <f t="shared" si="7"/>
        <v>41896</v>
      </c>
      <c r="D109" s="101">
        <v>4.4675925925925933E-3</v>
      </c>
      <c r="E109" s="102">
        <v>920</v>
      </c>
      <c r="F109" s="3">
        <v>360</v>
      </c>
      <c r="G109" s="4">
        <v>1080</v>
      </c>
      <c r="H109" s="4">
        <v>-8.4</v>
      </c>
      <c r="I109" s="4">
        <v>59</v>
      </c>
      <c r="J109" s="16" t="s">
        <v>296</v>
      </c>
      <c r="K109" s="16" t="s">
        <v>305</v>
      </c>
      <c r="S109" s="18"/>
      <c r="T109" s="18"/>
    </row>
    <row r="110" spans="1:20">
      <c r="A110" s="108">
        <f t="shared" si="6"/>
        <v>41892.750057870369</v>
      </c>
      <c r="B110" s="100">
        <v>41892</v>
      </c>
      <c r="C110" s="21">
        <f t="shared" si="7"/>
        <v>41897</v>
      </c>
      <c r="D110" s="101">
        <v>0.75005787037037042</v>
      </c>
      <c r="E110" s="102">
        <v>1267</v>
      </c>
      <c r="F110" s="3">
        <v>360</v>
      </c>
      <c r="G110" s="4">
        <v>1652</v>
      </c>
      <c r="H110" s="4">
        <v>-51.6</v>
      </c>
      <c r="I110" s="4">
        <v>175</v>
      </c>
      <c r="J110" s="16" t="s">
        <v>316</v>
      </c>
      <c r="K110" s="16" t="s">
        <v>332</v>
      </c>
      <c r="S110" s="18"/>
      <c r="T110" s="18"/>
    </row>
    <row r="111" spans="1:20">
      <c r="A111" s="108">
        <f t="shared" si="6"/>
        <v>41990.208391203705</v>
      </c>
      <c r="B111" s="100">
        <v>41990</v>
      </c>
      <c r="C111" s="21">
        <f t="shared" si="7"/>
        <v>41995</v>
      </c>
      <c r="D111" s="101">
        <v>0.2083912037037037</v>
      </c>
      <c r="E111" s="102">
        <v>587</v>
      </c>
      <c r="F111" s="3">
        <v>360</v>
      </c>
      <c r="G111" s="4">
        <v>855</v>
      </c>
      <c r="H111" s="4">
        <v>-2.1</v>
      </c>
      <c r="I111" s="4">
        <v>162</v>
      </c>
      <c r="J111" s="16">
        <v>-20</v>
      </c>
      <c r="K111" s="16" t="s">
        <v>293</v>
      </c>
      <c r="S111" s="18"/>
      <c r="T111" s="18"/>
    </row>
    <row r="112" spans="1:20">
      <c r="A112" s="108">
        <f t="shared" si="6"/>
        <v>41992.044930555552</v>
      </c>
      <c r="B112" s="100">
        <v>41992</v>
      </c>
      <c r="C112" s="21">
        <f t="shared" si="7"/>
        <v>41997</v>
      </c>
      <c r="D112" s="101">
        <v>4.4930555555555557E-2</v>
      </c>
      <c r="E112" s="102">
        <v>1195</v>
      </c>
      <c r="F112" s="3">
        <v>360</v>
      </c>
      <c r="G112" s="4">
        <v>1513</v>
      </c>
      <c r="H112" s="4">
        <v>-57</v>
      </c>
      <c r="I112" s="4">
        <v>98</v>
      </c>
      <c r="J112" s="16">
        <v>-11</v>
      </c>
      <c r="K112" s="16" t="s">
        <v>300</v>
      </c>
      <c r="S112" s="18"/>
      <c r="T112" s="18"/>
    </row>
    <row r="113" spans="1:20">
      <c r="A113" s="108">
        <f t="shared" si="6"/>
        <v>41994.508391203701</v>
      </c>
      <c r="B113" s="100">
        <v>41994</v>
      </c>
      <c r="C113" s="21">
        <f t="shared" si="7"/>
        <v>41999</v>
      </c>
      <c r="D113" s="101">
        <v>0.50839120370370372</v>
      </c>
      <c r="E113" s="102">
        <v>669</v>
      </c>
      <c r="F113" s="3">
        <v>360</v>
      </c>
      <c r="G113" s="4">
        <v>906</v>
      </c>
      <c r="H113" s="4">
        <f>-13*1</f>
        <v>-13</v>
      </c>
      <c r="I113" s="4">
        <v>189</v>
      </c>
      <c r="J113" s="16">
        <v>-14</v>
      </c>
      <c r="K113" s="16">
        <v>-25</v>
      </c>
      <c r="S113" s="18"/>
      <c r="T113" s="18"/>
    </row>
    <row r="114" spans="1:20">
      <c r="A114" s="108">
        <f t="shared" si="6"/>
        <v>42044.975057870368</v>
      </c>
      <c r="B114" s="100">
        <v>42044</v>
      </c>
      <c r="C114" s="21">
        <f t="shared" si="7"/>
        <v>42049</v>
      </c>
      <c r="D114" s="101">
        <v>0.97505787037037039</v>
      </c>
      <c r="E114" s="102">
        <v>1106</v>
      </c>
      <c r="F114" s="3">
        <v>360</v>
      </c>
      <c r="G114" s="4">
        <v>1148</v>
      </c>
      <c r="H114" s="4">
        <v>-1.9</v>
      </c>
      <c r="I114" s="4">
        <v>51</v>
      </c>
      <c r="J114" s="16" t="s">
        <v>296</v>
      </c>
      <c r="K114" s="16" t="s">
        <v>314</v>
      </c>
      <c r="S114" s="18"/>
      <c r="T114" s="18"/>
    </row>
    <row r="115" spans="1:20">
      <c r="A115" s="108">
        <f t="shared" si="6"/>
        <v>42070.925057870372</v>
      </c>
      <c r="B115" s="100">
        <v>42070</v>
      </c>
      <c r="C115" s="21">
        <f t="shared" si="7"/>
        <v>42075</v>
      </c>
      <c r="D115" s="101">
        <v>0.92505787037037035</v>
      </c>
      <c r="E115" s="102">
        <v>1261</v>
      </c>
      <c r="F115" s="3">
        <v>360</v>
      </c>
      <c r="G115" s="4">
        <v>1304</v>
      </c>
      <c r="H115" s="4">
        <v>-7.3</v>
      </c>
      <c r="I115" s="4">
        <v>125</v>
      </c>
      <c r="J115" s="16">
        <v>-19</v>
      </c>
      <c r="K115" s="16" t="s">
        <v>340</v>
      </c>
      <c r="S115" s="18"/>
      <c r="T115" s="18"/>
    </row>
    <row r="116" spans="1:20">
      <c r="A116" s="108">
        <f t="shared" si="6"/>
        <v>42073.000057870369</v>
      </c>
      <c r="B116" s="100">
        <v>42073</v>
      </c>
      <c r="C116" s="21">
        <f t="shared" si="7"/>
        <v>42078</v>
      </c>
      <c r="D116" s="101">
        <v>5.7870370370370366E-5</v>
      </c>
      <c r="E116" s="102">
        <v>995</v>
      </c>
      <c r="F116" s="3">
        <v>360</v>
      </c>
      <c r="G116" s="4">
        <v>1081</v>
      </c>
      <c r="H116" s="4">
        <v>-10.199999999999999</v>
      </c>
      <c r="I116" s="4">
        <v>107</v>
      </c>
      <c r="J116" s="16">
        <v>-18</v>
      </c>
      <c r="K116" s="16" t="s">
        <v>341</v>
      </c>
      <c r="S116" s="18"/>
      <c r="T116" s="18"/>
    </row>
    <row r="117" spans="1:20">
      <c r="A117" s="108">
        <f t="shared" si="6"/>
        <v>42073.150057870371</v>
      </c>
      <c r="B117" s="100">
        <v>42073</v>
      </c>
      <c r="C117" s="21">
        <f t="shared" si="7"/>
        <v>42078</v>
      </c>
      <c r="D117" s="101">
        <v>0.15005787037037036</v>
      </c>
      <c r="E117" s="102">
        <v>1040</v>
      </c>
      <c r="F117" s="3">
        <v>360</v>
      </c>
      <c r="G117" s="4" t="s">
        <v>0</v>
      </c>
      <c r="H117" s="4">
        <f>-20.4*1</f>
        <v>-20.399999999999999</v>
      </c>
      <c r="I117" s="4">
        <v>71</v>
      </c>
      <c r="J117" s="16">
        <v>-15</v>
      </c>
      <c r="K117" s="16" t="s">
        <v>337</v>
      </c>
      <c r="S117" s="18"/>
      <c r="T117" s="18"/>
    </row>
    <row r="118" spans="1:20">
      <c r="A118" s="108">
        <f t="shared" si="6"/>
        <v>42078.075057870374</v>
      </c>
      <c r="B118" s="100">
        <v>42078</v>
      </c>
      <c r="C118" s="21">
        <f t="shared" si="7"/>
        <v>42083</v>
      </c>
      <c r="D118" s="101">
        <v>7.5057870370370372E-2</v>
      </c>
      <c r="E118" s="102">
        <v>719</v>
      </c>
      <c r="F118" s="3">
        <v>360</v>
      </c>
      <c r="G118" s="4">
        <v>932</v>
      </c>
      <c r="H118" s="4">
        <v>-9</v>
      </c>
      <c r="I118" s="4">
        <v>240</v>
      </c>
      <c r="J118" s="16">
        <v>-22</v>
      </c>
      <c r="K118" s="16">
        <v>-25</v>
      </c>
      <c r="S118" s="18"/>
      <c r="T118" s="18"/>
    </row>
    <row r="119" spans="1:20">
      <c r="A119" s="108">
        <f t="shared" si="6"/>
        <v>42117.400057870371</v>
      </c>
      <c r="B119" s="100">
        <v>42117</v>
      </c>
      <c r="C119" s="21">
        <f t="shared" si="7"/>
        <v>42122</v>
      </c>
      <c r="D119" s="101">
        <v>0.40005787037037038</v>
      </c>
      <c r="E119" s="102">
        <v>857</v>
      </c>
      <c r="F119" s="3">
        <v>360</v>
      </c>
      <c r="G119" s="4">
        <v>864</v>
      </c>
      <c r="H119" s="4">
        <v>-2.7</v>
      </c>
      <c r="I119" s="4">
        <v>291</v>
      </c>
      <c r="J119" s="16" t="s">
        <v>296</v>
      </c>
      <c r="K119" s="16">
        <v>-89</v>
      </c>
      <c r="S119" s="18"/>
      <c r="T119" s="18"/>
    </row>
    <row r="120" spans="1:20">
      <c r="A120" s="108">
        <f t="shared" si="6"/>
        <v>42126.850057870368</v>
      </c>
      <c r="B120" s="100">
        <v>42126</v>
      </c>
      <c r="C120" s="21">
        <f t="shared" si="7"/>
        <v>42131</v>
      </c>
      <c r="D120" s="101">
        <v>0.85005787037037039</v>
      </c>
      <c r="E120" s="102">
        <v>335</v>
      </c>
      <c r="F120" s="3">
        <v>360</v>
      </c>
      <c r="G120" s="4">
        <v>408</v>
      </c>
      <c r="H120" s="4">
        <v>3.8</v>
      </c>
      <c r="I120" s="4">
        <v>115</v>
      </c>
      <c r="J120" s="16">
        <v>-44</v>
      </c>
      <c r="K120" s="16" t="s">
        <v>282</v>
      </c>
      <c r="S120" s="18"/>
      <c r="T120" s="18"/>
    </row>
    <row r="121" spans="1:20">
      <c r="A121" s="108">
        <f t="shared" si="6"/>
        <v>42129.933391203704</v>
      </c>
      <c r="B121" s="100">
        <v>42129</v>
      </c>
      <c r="C121" s="21">
        <f t="shared" si="7"/>
        <v>42134</v>
      </c>
      <c r="D121" s="101">
        <v>0.93339120370370365</v>
      </c>
      <c r="E121" s="102">
        <v>715</v>
      </c>
      <c r="F121" s="3">
        <v>360</v>
      </c>
      <c r="G121" s="4">
        <v>721</v>
      </c>
      <c r="H121" s="4">
        <v>-13.6</v>
      </c>
      <c r="I121" s="4">
        <v>41</v>
      </c>
      <c r="J121" s="16" t="s">
        <v>300</v>
      </c>
      <c r="K121" s="16" t="s">
        <v>342</v>
      </c>
      <c r="S121" s="18"/>
      <c r="T121" s="18"/>
    </row>
    <row r="122" spans="1:20">
      <c r="A122" s="108">
        <f t="shared" si="6"/>
        <v>42137.783391203702</v>
      </c>
      <c r="B122" s="100">
        <v>42137</v>
      </c>
      <c r="C122" s="21">
        <f t="shared" si="7"/>
        <v>42142</v>
      </c>
      <c r="D122" s="101">
        <v>0.78339120370370363</v>
      </c>
      <c r="E122" s="102">
        <v>438</v>
      </c>
      <c r="F122" s="3">
        <v>360</v>
      </c>
      <c r="G122" s="4">
        <v>730</v>
      </c>
      <c r="H122" s="4">
        <v>-5.0999999999999996</v>
      </c>
      <c r="I122" s="4">
        <v>353</v>
      </c>
      <c r="J122" s="16" t="s">
        <v>289</v>
      </c>
      <c r="K122" s="16">
        <v>-16</v>
      </c>
      <c r="S122" s="18"/>
      <c r="T122" s="18"/>
    </row>
    <row r="123" spans="1:20">
      <c r="A123" s="108">
        <f t="shared" si="6"/>
        <v>42173.725277777776</v>
      </c>
      <c r="B123" s="100">
        <v>42173</v>
      </c>
      <c r="C123" s="21">
        <f t="shared" si="7"/>
        <v>42178</v>
      </c>
      <c r="D123" s="101">
        <v>0.7252777777777778</v>
      </c>
      <c r="E123" s="102">
        <v>1305</v>
      </c>
      <c r="F123" s="3">
        <v>360</v>
      </c>
      <c r="G123" s="4">
        <v>1398</v>
      </c>
      <c r="H123" s="4">
        <v>-23.7</v>
      </c>
      <c r="I123" s="4">
        <v>92</v>
      </c>
      <c r="J123" s="16" t="s">
        <v>300</v>
      </c>
      <c r="K123" s="16" t="s">
        <v>343</v>
      </c>
      <c r="S123" s="18"/>
      <c r="T123" s="18"/>
    </row>
    <row r="124" spans="1:20">
      <c r="A124" s="108">
        <f t="shared" si="6"/>
        <v>42174.279745370368</v>
      </c>
      <c r="B124" s="100">
        <v>42174</v>
      </c>
      <c r="C124" s="21">
        <f t="shared" si="7"/>
        <v>42179</v>
      </c>
      <c r="D124" s="101">
        <v>0.27974537037037034</v>
      </c>
      <c r="E124" s="102">
        <v>584</v>
      </c>
      <c r="F124" s="3">
        <v>360</v>
      </c>
      <c r="G124" s="4">
        <v>798</v>
      </c>
      <c r="H124" s="4">
        <v>19.5</v>
      </c>
      <c r="I124" s="4">
        <v>177</v>
      </c>
      <c r="J124" s="16">
        <v>-27</v>
      </c>
      <c r="K124" s="16" t="s">
        <v>303</v>
      </c>
      <c r="S124" s="18"/>
      <c r="T124" s="18"/>
    </row>
    <row r="125" spans="1:20">
      <c r="A125" s="108">
        <f t="shared" si="6"/>
        <v>42177.775057870371</v>
      </c>
      <c r="B125" s="100">
        <v>42177</v>
      </c>
      <c r="C125" s="21">
        <f t="shared" si="7"/>
        <v>42182</v>
      </c>
      <c r="D125" s="101">
        <v>0.77505787037037033</v>
      </c>
      <c r="E125" s="102">
        <v>1209</v>
      </c>
      <c r="F125" s="3">
        <v>360</v>
      </c>
      <c r="G125" s="4">
        <v>1573</v>
      </c>
      <c r="H125" s="4">
        <v>-25.1</v>
      </c>
      <c r="I125" s="4">
        <v>358</v>
      </c>
      <c r="J125" s="16" t="s">
        <v>296</v>
      </c>
      <c r="K125" s="16">
        <v>-8</v>
      </c>
      <c r="S125" s="18"/>
      <c r="T125" s="18"/>
    </row>
    <row r="126" spans="1:20">
      <c r="A126" s="108">
        <f t="shared" si="6"/>
        <v>42180.358391203707</v>
      </c>
      <c r="B126" s="100">
        <v>42180</v>
      </c>
      <c r="C126" s="21">
        <f t="shared" si="7"/>
        <v>42185</v>
      </c>
      <c r="D126" s="101">
        <v>0.35839120370370375</v>
      </c>
      <c r="E126" s="102">
        <v>1627</v>
      </c>
      <c r="F126" s="3">
        <v>360</v>
      </c>
      <c r="G126" s="4">
        <v>1805</v>
      </c>
      <c r="H126" s="4">
        <v>-24.8</v>
      </c>
      <c r="I126" s="4">
        <v>330</v>
      </c>
      <c r="J126" s="16" t="s">
        <v>293</v>
      </c>
      <c r="K126" s="16">
        <v>-42</v>
      </c>
      <c r="S126" s="18"/>
      <c r="T126" s="18"/>
    </row>
    <row r="127" spans="1:20">
      <c r="A127" s="108">
        <f t="shared" si="6"/>
        <v>42238.300046296295</v>
      </c>
      <c r="B127" s="100">
        <v>42238</v>
      </c>
      <c r="C127" s="21">
        <f t="shared" si="7"/>
        <v>42243</v>
      </c>
      <c r="D127" s="101">
        <v>0.30004629629629631</v>
      </c>
      <c r="E127" s="102">
        <v>547</v>
      </c>
      <c r="F127" s="3">
        <v>360</v>
      </c>
      <c r="G127" s="4">
        <v>817</v>
      </c>
      <c r="H127" s="4">
        <f>-29.5*1</f>
        <v>-29.5</v>
      </c>
      <c r="I127" s="4">
        <v>95</v>
      </c>
      <c r="J127" s="16">
        <v>-15</v>
      </c>
      <c r="K127" s="16" t="s">
        <v>289</v>
      </c>
      <c r="S127" s="18"/>
      <c r="T127" s="18"/>
    </row>
    <row r="128" spans="1:20">
      <c r="A128" s="108">
        <f t="shared" si="6"/>
        <v>42267.758379629631</v>
      </c>
      <c r="B128" s="100">
        <v>42267</v>
      </c>
      <c r="C128" s="21">
        <f t="shared" si="7"/>
        <v>42272</v>
      </c>
      <c r="D128" s="101">
        <v>0.75837962962962957</v>
      </c>
      <c r="E128" s="102">
        <v>1239</v>
      </c>
      <c r="F128" s="3">
        <v>360</v>
      </c>
      <c r="G128" s="4">
        <v>1458</v>
      </c>
      <c r="H128" s="4">
        <v>0.2</v>
      </c>
      <c r="I128" s="4">
        <v>219</v>
      </c>
      <c r="J128" s="16">
        <v>-20</v>
      </c>
      <c r="K128" s="16">
        <v>-24</v>
      </c>
      <c r="S128" s="18"/>
      <c r="T128" s="18"/>
    </row>
    <row r="129" spans="1:20">
      <c r="A129" s="108">
        <f t="shared" si="6"/>
        <v>42299.133414351854</v>
      </c>
      <c r="B129" s="100">
        <v>42299</v>
      </c>
      <c r="C129" s="21">
        <f t="shared" si="7"/>
        <v>42304</v>
      </c>
      <c r="D129" s="101">
        <v>0.13341435185185185</v>
      </c>
      <c r="E129" s="102">
        <v>817</v>
      </c>
      <c r="F129" s="3">
        <v>360</v>
      </c>
      <c r="G129" s="4">
        <v>1100</v>
      </c>
      <c r="H129" s="4">
        <v>6</v>
      </c>
      <c r="I129" s="4">
        <v>206</v>
      </c>
      <c r="J129" s="16">
        <v>-11</v>
      </c>
      <c r="K129" s="16">
        <v>-27</v>
      </c>
      <c r="S129" s="18"/>
      <c r="T129" s="18"/>
    </row>
    <row r="130" spans="1:20">
      <c r="A130" s="108">
        <f t="shared" ref="A130:A161" si="8" xml:space="preserve"> DATE(YEAR(B130), MONTH(B130), DAY(B130)) + TIME(HOUR(D130), MINUTE(D130), SECOND(D130))</f>
        <v>42354.400046296294</v>
      </c>
      <c r="B130" s="100">
        <v>42354</v>
      </c>
      <c r="C130" s="21">
        <f t="shared" ref="C130:C161" si="9" xml:space="preserve"> B130 + 5</f>
        <v>42359</v>
      </c>
      <c r="D130" s="101">
        <v>0.40004629629629629</v>
      </c>
      <c r="E130" s="102">
        <v>579</v>
      </c>
      <c r="F130" s="3">
        <v>360</v>
      </c>
      <c r="G130" s="4">
        <v>937</v>
      </c>
      <c r="H130" s="4">
        <f>-6.7*1</f>
        <v>-6.7</v>
      </c>
      <c r="I130" s="4">
        <v>334</v>
      </c>
      <c r="J130" s="16">
        <v>-13</v>
      </c>
      <c r="K130" s="16">
        <v>-4</v>
      </c>
      <c r="S130" s="18"/>
      <c r="T130" s="18"/>
    </row>
    <row r="131" spans="1:20">
      <c r="A131" s="108">
        <f t="shared" si="8"/>
        <v>42370.975046296298</v>
      </c>
      <c r="B131" s="100">
        <v>42370</v>
      </c>
      <c r="C131" s="21">
        <f t="shared" si="9"/>
        <v>42375</v>
      </c>
      <c r="D131" s="101">
        <v>0.97504629629629624</v>
      </c>
      <c r="E131" s="102">
        <v>1730</v>
      </c>
      <c r="F131" s="3">
        <v>360</v>
      </c>
      <c r="G131" s="4">
        <v>1734</v>
      </c>
      <c r="H131" s="4">
        <v>12.7</v>
      </c>
      <c r="I131" s="4">
        <v>227</v>
      </c>
      <c r="J131" s="16">
        <v>-25</v>
      </c>
      <c r="K131" s="16">
        <v>-82</v>
      </c>
      <c r="S131" s="18"/>
      <c r="T131" s="18"/>
    </row>
    <row r="132" spans="1:20">
      <c r="A132" s="108">
        <f t="shared" si="8"/>
        <v>42411.887175925927</v>
      </c>
      <c r="B132" s="100">
        <v>42411</v>
      </c>
      <c r="C132" s="21">
        <f t="shared" si="9"/>
        <v>42416</v>
      </c>
      <c r="D132" s="101">
        <v>0.88717592592592587</v>
      </c>
      <c r="E132" s="102">
        <v>719</v>
      </c>
      <c r="F132" s="3">
        <v>360</v>
      </c>
      <c r="G132" s="4">
        <v>1174</v>
      </c>
      <c r="H132" s="4">
        <f>-2.1*1</f>
        <v>-2.1</v>
      </c>
      <c r="I132" s="4">
        <v>260</v>
      </c>
      <c r="J132" s="16" t="s">
        <v>282</v>
      </c>
      <c r="K132" s="16">
        <v>-7</v>
      </c>
      <c r="S132" s="18"/>
      <c r="T132" s="18"/>
    </row>
    <row r="133" spans="1:20">
      <c r="A133" s="108">
        <f t="shared" si="8"/>
        <v>42843.825057870374</v>
      </c>
      <c r="B133" s="100">
        <v>42843</v>
      </c>
      <c r="C133" s="21">
        <f t="shared" si="9"/>
        <v>42848</v>
      </c>
      <c r="D133" s="101">
        <v>0.82505787037037026</v>
      </c>
      <c r="E133" s="102">
        <v>926</v>
      </c>
      <c r="F133" s="3">
        <v>360</v>
      </c>
      <c r="G133" s="4" t="s">
        <v>0</v>
      </c>
      <c r="H133" s="4">
        <v>-14.1</v>
      </c>
      <c r="I133" s="4">
        <v>67</v>
      </c>
      <c r="J133" s="16" t="s">
        <v>316</v>
      </c>
      <c r="K133" s="16" t="s">
        <v>324</v>
      </c>
      <c r="S133" s="18"/>
      <c r="T133" s="18"/>
    </row>
    <row r="134" spans="1:20">
      <c r="A134" s="108">
        <f t="shared" si="8"/>
        <v>42930.059502314813</v>
      </c>
      <c r="B134" s="100">
        <v>42930</v>
      </c>
      <c r="C134" s="21">
        <f t="shared" si="9"/>
        <v>42935</v>
      </c>
      <c r="D134" s="101">
        <v>5.950231481481482E-2</v>
      </c>
      <c r="E134" s="102">
        <v>1200</v>
      </c>
      <c r="F134" s="3">
        <v>360</v>
      </c>
      <c r="G134" s="4" t="s">
        <v>0</v>
      </c>
      <c r="H134" s="4">
        <v>-0.1</v>
      </c>
      <c r="I134" s="4">
        <v>230</v>
      </c>
      <c r="J134" s="16">
        <v>-6</v>
      </c>
      <c r="K134" s="16">
        <v>-29</v>
      </c>
      <c r="S134" s="18"/>
      <c r="T134" s="18"/>
    </row>
    <row r="135" spans="1:20">
      <c r="A135" s="108">
        <f t="shared" si="8"/>
        <v>42982.858391203707</v>
      </c>
      <c r="B135" s="100">
        <v>42982</v>
      </c>
      <c r="C135" s="21">
        <f t="shared" si="9"/>
        <v>42987</v>
      </c>
      <c r="D135" s="101">
        <v>0.8583912037037037</v>
      </c>
      <c r="E135" s="102">
        <v>1418</v>
      </c>
      <c r="F135" s="3">
        <v>360</v>
      </c>
      <c r="G135" s="4" t="s">
        <v>0</v>
      </c>
      <c r="H135" s="4">
        <v>47.5</v>
      </c>
      <c r="I135" s="4">
        <v>184</v>
      </c>
      <c r="J135" s="16">
        <v>-10</v>
      </c>
      <c r="K135" s="16">
        <v>-12</v>
      </c>
      <c r="S135" s="18"/>
      <c r="T135" s="18"/>
    </row>
    <row r="136" spans="1:20">
      <c r="A136" s="108">
        <f t="shared" si="8"/>
        <v>42984.516724537039</v>
      </c>
      <c r="B136" s="100">
        <v>42984</v>
      </c>
      <c r="C136" s="21">
        <f t="shared" si="9"/>
        <v>42989</v>
      </c>
      <c r="D136" s="101">
        <v>0.51672453703703702</v>
      </c>
      <c r="E136" s="102">
        <v>1571</v>
      </c>
      <c r="F136" s="3">
        <v>360</v>
      </c>
      <c r="G136" s="4" t="s">
        <v>0</v>
      </c>
      <c r="H136" s="4">
        <v>-0.3</v>
      </c>
      <c r="I136" s="4">
        <v>201</v>
      </c>
      <c r="J136" s="16">
        <v>-8</v>
      </c>
      <c r="K136" s="16">
        <v>-33</v>
      </c>
      <c r="S136" s="18"/>
      <c r="T136" s="18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pane ySplit="1" topLeftCell="A88" activePane="bottomLeft" state="frozen"/>
      <selection pane="bottomLeft" activeCell="I256" sqref="I256"/>
    </sheetView>
  </sheetViews>
  <sheetFormatPr defaultColWidth="9.109375" defaultRowHeight="14.4"/>
  <cols>
    <col min="1" max="1" width="11.5546875" style="5" bestFit="1" customWidth="1"/>
    <col min="2" max="2" width="9" style="5" bestFit="1" customWidth="1"/>
    <col min="3" max="6" width="9.33203125" style="5" bestFit="1" customWidth="1"/>
    <col min="7" max="7" width="11.33203125" style="5" customWidth="1"/>
    <col min="8" max="10" width="9.109375" style="5"/>
    <col min="11" max="15" width="9.109375" style="14"/>
    <col min="16" max="16" width="9.109375" style="5"/>
    <col min="17" max="21" width="9.109375" style="12"/>
    <col min="22" max="16384" width="9.109375" style="5"/>
  </cols>
  <sheetData>
    <row r="1" spans="1:21" s="10" customFormat="1">
      <c r="A1" s="6" t="s">
        <v>265</v>
      </c>
      <c r="B1" s="7" t="s">
        <v>266</v>
      </c>
      <c r="C1" s="8" t="s">
        <v>267</v>
      </c>
      <c r="D1" s="9" t="s">
        <v>268</v>
      </c>
      <c r="E1" s="9" t="s">
        <v>269</v>
      </c>
      <c r="F1" s="9" t="s">
        <v>270</v>
      </c>
      <c r="G1" s="9" t="s">
        <v>271</v>
      </c>
      <c r="H1" s="10" t="s">
        <v>272</v>
      </c>
      <c r="I1" s="10" t="s">
        <v>273</v>
      </c>
      <c r="K1" s="13" t="s">
        <v>274</v>
      </c>
      <c r="L1" s="13" t="s">
        <v>275</v>
      </c>
      <c r="M1" s="13"/>
      <c r="N1" s="13" t="s">
        <v>276</v>
      </c>
      <c r="O1" s="13" t="s">
        <v>277</v>
      </c>
      <c r="Q1" s="11" t="s">
        <v>274</v>
      </c>
      <c r="R1" s="11" t="s">
        <v>275</v>
      </c>
      <c r="S1" s="11"/>
      <c r="T1" s="11" t="s">
        <v>276</v>
      </c>
      <c r="U1" s="11" t="s">
        <v>277</v>
      </c>
    </row>
    <row r="2" spans="1:21">
      <c r="A2" s="1">
        <v>40163</v>
      </c>
      <c r="B2" s="2">
        <v>0.18753472222222223</v>
      </c>
      <c r="C2" s="3">
        <v>276</v>
      </c>
      <c r="D2" s="4">
        <v>395</v>
      </c>
      <c r="E2" s="4">
        <v>3.6</v>
      </c>
      <c r="F2" s="4">
        <v>47</v>
      </c>
      <c r="G2" s="4" t="s">
        <v>2</v>
      </c>
      <c r="H2" s="5" t="str">
        <f xml:space="preserve"> LEFT(G2,3)</f>
        <v>N30</v>
      </c>
      <c r="I2" s="5" t="str">
        <f xml:space="preserve"> RIGHT(G2,3)</f>
        <v>W06</v>
      </c>
      <c r="K2" s="14" t="str">
        <f>IF(LEFT(H2)="N",RIGHT(H2,2))</f>
        <v>30</v>
      </c>
      <c r="L2" s="14" t="b">
        <f>IF(LEFT(H2)="S",RIGHT(H2,2) * -1)</f>
        <v>0</v>
      </c>
      <c r="N2" s="14" t="b">
        <f>IF(LEFT(I2)="E",RIGHT(I2,2))</f>
        <v>0</v>
      </c>
      <c r="O2" s="14">
        <f>IF(LEFT(I2)="W",RIGHT(I2,2) * -1)</f>
        <v>-6</v>
      </c>
      <c r="Q2" s="12">
        <v>30</v>
      </c>
      <c r="R2" s="12" t="b">
        <v>0</v>
      </c>
      <c r="T2" s="12" t="b">
        <v>0</v>
      </c>
      <c r="U2" s="12">
        <v>-6</v>
      </c>
    </row>
    <row r="3" spans="1:21">
      <c r="A3" s="1">
        <v>40216</v>
      </c>
      <c r="B3" s="2">
        <v>0.16253472222222223</v>
      </c>
      <c r="C3" s="3">
        <v>421</v>
      </c>
      <c r="D3" s="4">
        <v>672</v>
      </c>
      <c r="E3" s="4">
        <v>0.5</v>
      </c>
      <c r="F3" s="4">
        <v>113</v>
      </c>
      <c r="G3" s="4" t="s">
        <v>3</v>
      </c>
      <c r="H3" s="5" t="str">
        <f t="shared" ref="H3:H66" si="0" xml:space="preserve"> LEFT(G3,3)</f>
        <v>N21</v>
      </c>
      <c r="I3" s="5" t="str">
        <f t="shared" ref="I3:I66" si="1" xml:space="preserve"> RIGHT(G3,3)</f>
        <v>E10</v>
      </c>
      <c r="K3" s="14" t="str">
        <f t="shared" ref="K3:K66" si="2">IF(LEFT(H3)="N",RIGHT(H3,2))</f>
        <v>21</v>
      </c>
      <c r="L3" s="14" t="b">
        <f t="shared" ref="L3:L66" si="3">IF(LEFT(H3)="S",RIGHT(H3,2) * -1)</f>
        <v>0</v>
      </c>
      <c r="N3" s="14" t="str">
        <f t="shared" ref="N3:N66" si="4">IF(LEFT(I3)="E",RIGHT(I3,2))</f>
        <v>10</v>
      </c>
      <c r="O3" s="14" t="b">
        <f t="shared" ref="O3:O66" si="5">IF(LEFT(I3)="W",RIGHT(I3,2) * -1)</f>
        <v>0</v>
      </c>
      <c r="Q3" s="12">
        <v>21</v>
      </c>
      <c r="R3" s="12" t="b">
        <v>0</v>
      </c>
      <c r="T3" s="12" t="s">
        <v>280</v>
      </c>
      <c r="U3" s="12" t="b">
        <v>0</v>
      </c>
    </row>
    <row r="4" spans="1:21">
      <c r="A4" s="1">
        <v>40221</v>
      </c>
      <c r="B4" s="2">
        <v>0.57087962962962957</v>
      </c>
      <c r="C4" s="3">
        <v>509</v>
      </c>
      <c r="D4" s="4">
        <v>692</v>
      </c>
      <c r="E4" s="4">
        <f>-18.3*1</f>
        <v>-18.3</v>
      </c>
      <c r="F4" s="4">
        <v>44</v>
      </c>
      <c r="G4" s="4" t="s">
        <v>4</v>
      </c>
      <c r="H4" s="5" t="str">
        <f t="shared" si="0"/>
        <v>N26</v>
      </c>
      <c r="I4" s="5" t="str">
        <f t="shared" si="1"/>
        <v>E11</v>
      </c>
      <c r="K4" s="14" t="str">
        <f t="shared" si="2"/>
        <v>26</v>
      </c>
      <c r="L4" s="14" t="b">
        <f t="shared" si="3"/>
        <v>0</v>
      </c>
      <c r="N4" s="14" t="str">
        <f t="shared" si="4"/>
        <v>11</v>
      </c>
      <c r="O4" s="14" t="b">
        <f t="shared" si="5"/>
        <v>0</v>
      </c>
      <c r="Q4" s="12" t="s">
        <v>281</v>
      </c>
      <c r="R4" s="12" t="b">
        <v>0</v>
      </c>
      <c r="T4" s="12" t="s">
        <v>282</v>
      </c>
      <c r="U4" s="12" t="b">
        <v>0</v>
      </c>
    </row>
    <row r="5" spans="1:21">
      <c r="A5" s="1">
        <v>40271</v>
      </c>
      <c r="B5" s="2">
        <v>0.44025462962962963</v>
      </c>
      <c r="C5" s="3">
        <v>668</v>
      </c>
      <c r="D5" s="4">
        <v>939</v>
      </c>
      <c r="E5" s="4">
        <f>-1*1</f>
        <v>-1</v>
      </c>
      <c r="F5" s="4">
        <v>171</v>
      </c>
      <c r="G5" s="4" t="s">
        <v>5</v>
      </c>
      <c r="H5" s="5" t="str">
        <f t="shared" si="0"/>
        <v>S25</v>
      </c>
      <c r="I5" s="5" t="str">
        <f t="shared" si="1"/>
        <v>E00</v>
      </c>
      <c r="K5" s="14" t="b">
        <f t="shared" si="2"/>
        <v>0</v>
      </c>
      <c r="L5" s="14">
        <f t="shared" si="3"/>
        <v>-25</v>
      </c>
      <c r="N5" s="14" t="str">
        <f t="shared" si="4"/>
        <v>00</v>
      </c>
      <c r="O5" s="14" t="b">
        <f t="shared" si="5"/>
        <v>0</v>
      </c>
      <c r="Q5" s="12" t="b">
        <v>0</v>
      </c>
      <c r="R5" s="12">
        <v>-25</v>
      </c>
      <c r="T5" s="12" t="s">
        <v>283</v>
      </c>
      <c r="U5" s="12" t="b">
        <v>0</v>
      </c>
    </row>
    <row r="6" spans="1:21">
      <c r="A6" s="1">
        <v>40333</v>
      </c>
      <c r="B6" s="2">
        <v>0.52089120370370368</v>
      </c>
      <c r="C6" s="3">
        <v>311</v>
      </c>
      <c r="D6" s="4">
        <v>617</v>
      </c>
      <c r="E6" s="4">
        <f>-9*1</f>
        <v>-9</v>
      </c>
      <c r="F6" s="4">
        <v>353</v>
      </c>
      <c r="G6" s="4" t="s">
        <v>6</v>
      </c>
      <c r="H6" s="5" t="str">
        <f t="shared" si="0"/>
        <v>N11</v>
      </c>
      <c r="I6" s="5" t="str">
        <f t="shared" si="1"/>
        <v>178</v>
      </c>
      <c r="K6" s="14" t="str">
        <f t="shared" si="2"/>
        <v>11</v>
      </c>
      <c r="L6" s="14" t="b">
        <f t="shared" si="3"/>
        <v>0</v>
      </c>
      <c r="N6" s="14" t="b">
        <f t="shared" si="4"/>
        <v>0</v>
      </c>
      <c r="O6" s="14" t="b">
        <f t="shared" si="5"/>
        <v>0</v>
      </c>
      <c r="Q6" s="12" t="s">
        <v>282</v>
      </c>
      <c r="R6" s="12" t="b">
        <v>0</v>
      </c>
      <c r="T6" s="12" t="b">
        <v>0</v>
      </c>
      <c r="U6" s="12" t="b">
        <v>0</v>
      </c>
    </row>
    <row r="7" spans="1:21">
      <c r="A7" s="1">
        <v>40397</v>
      </c>
      <c r="B7" s="2">
        <v>0.77506944444444448</v>
      </c>
      <c r="C7" s="3">
        <v>871</v>
      </c>
      <c r="D7" s="4">
        <v>1102</v>
      </c>
      <c r="E7" s="4">
        <v>-11.9</v>
      </c>
      <c r="F7" s="4">
        <v>94</v>
      </c>
      <c r="G7" s="4" t="s">
        <v>7</v>
      </c>
      <c r="H7" s="5" t="str">
        <f t="shared" si="0"/>
        <v>N11</v>
      </c>
      <c r="I7" s="5" t="str">
        <f t="shared" si="1"/>
        <v>E34</v>
      </c>
      <c r="K7" s="14" t="str">
        <f t="shared" si="2"/>
        <v>11</v>
      </c>
      <c r="L7" s="14" t="b">
        <f t="shared" si="3"/>
        <v>0</v>
      </c>
      <c r="N7" s="14" t="str">
        <f t="shared" si="4"/>
        <v>34</v>
      </c>
      <c r="O7" s="14" t="b">
        <f t="shared" si="5"/>
        <v>0</v>
      </c>
      <c r="Q7" s="12" t="s">
        <v>282</v>
      </c>
      <c r="R7" s="12" t="b">
        <v>0</v>
      </c>
      <c r="T7" s="12" t="s">
        <v>284</v>
      </c>
      <c r="U7" s="12" t="b">
        <v>0</v>
      </c>
    </row>
    <row r="8" spans="1:21">
      <c r="A8" s="1">
        <v>40404</v>
      </c>
      <c r="B8" s="2">
        <v>0.42505787037037041</v>
      </c>
      <c r="C8" s="3">
        <v>1205</v>
      </c>
      <c r="D8" s="4">
        <v>1280</v>
      </c>
      <c r="E8" s="4">
        <v>-43</v>
      </c>
      <c r="F8" s="4">
        <v>224</v>
      </c>
      <c r="G8" s="4" t="s">
        <v>8</v>
      </c>
      <c r="H8" s="5" t="str">
        <f t="shared" si="0"/>
        <v>N17</v>
      </c>
      <c r="I8" s="5" t="str">
        <f t="shared" si="1"/>
        <v>W52</v>
      </c>
      <c r="K8" s="14" t="str">
        <f t="shared" si="2"/>
        <v>17</v>
      </c>
      <c r="L8" s="14" t="b">
        <f t="shared" si="3"/>
        <v>0</v>
      </c>
      <c r="N8" s="14" t="b">
        <f t="shared" si="4"/>
        <v>0</v>
      </c>
      <c r="O8" s="14">
        <f t="shared" si="5"/>
        <v>-52</v>
      </c>
      <c r="Q8" s="12" t="s">
        <v>285</v>
      </c>
      <c r="R8" s="12" t="b">
        <v>0</v>
      </c>
      <c r="T8" s="12" t="b">
        <v>0</v>
      </c>
      <c r="U8" s="12">
        <v>-52</v>
      </c>
    </row>
    <row r="9" spans="1:21">
      <c r="A9" s="1">
        <v>40421</v>
      </c>
      <c r="B9" s="2">
        <v>0.88704861111111111</v>
      </c>
      <c r="C9" s="3">
        <v>1304</v>
      </c>
      <c r="D9" s="4">
        <v>1466</v>
      </c>
      <c r="E9" s="4">
        <v>-12.5</v>
      </c>
      <c r="F9" s="4">
        <v>206</v>
      </c>
      <c r="G9" s="4" t="s">
        <v>9</v>
      </c>
      <c r="H9" s="5" t="str">
        <f t="shared" si="0"/>
        <v>S22</v>
      </c>
      <c r="I9" s="5" t="str">
        <f t="shared" si="1"/>
        <v>146</v>
      </c>
      <c r="K9" s="14" t="b">
        <f t="shared" si="2"/>
        <v>0</v>
      </c>
      <c r="L9" s="14">
        <f t="shared" si="3"/>
        <v>-22</v>
      </c>
      <c r="N9" s="14" t="b">
        <f t="shared" si="4"/>
        <v>0</v>
      </c>
      <c r="O9" s="14" t="b">
        <f t="shared" si="5"/>
        <v>0</v>
      </c>
      <c r="Q9" s="12" t="b">
        <v>0</v>
      </c>
      <c r="R9" s="12">
        <v>-22</v>
      </c>
      <c r="T9" s="12" t="b">
        <v>0</v>
      </c>
      <c r="U9" s="12" t="b">
        <v>0</v>
      </c>
    </row>
    <row r="10" spans="1:21">
      <c r="A10" s="1">
        <v>40526</v>
      </c>
      <c r="B10" s="2">
        <v>0.65005787037037044</v>
      </c>
      <c r="C10" s="3">
        <v>835</v>
      </c>
      <c r="D10" s="4">
        <v>910</v>
      </c>
      <c r="E10" s="4">
        <v>4.5999999999999996</v>
      </c>
      <c r="F10" s="4">
        <v>343</v>
      </c>
      <c r="G10" s="4" t="s">
        <v>10</v>
      </c>
      <c r="H10" s="5" t="str">
        <f t="shared" si="0"/>
        <v>N16</v>
      </c>
      <c r="I10" s="5" t="str">
        <f t="shared" si="1"/>
        <v>W55</v>
      </c>
      <c r="K10" s="14" t="str">
        <f t="shared" si="2"/>
        <v>16</v>
      </c>
      <c r="L10" s="14" t="b">
        <f t="shared" si="3"/>
        <v>0</v>
      </c>
      <c r="N10" s="14" t="b">
        <f t="shared" si="4"/>
        <v>0</v>
      </c>
      <c r="O10" s="14">
        <f t="shared" si="5"/>
        <v>-55</v>
      </c>
      <c r="Q10" s="12" t="s">
        <v>286</v>
      </c>
      <c r="R10" s="12" t="b">
        <v>0</v>
      </c>
      <c r="T10" s="12" t="b">
        <v>0</v>
      </c>
      <c r="U10" s="12">
        <v>-55</v>
      </c>
    </row>
    <row r="11" spans="1:21">
      <c r="A11" s="1">
        <v>40575</v>
      </c>
      <c r="B11" s="2">
        <v>0.97513888888888889</v>
      </c>
      <c r="C11" s="3">
        <v>437</v>
      </c>
      <c r="D11" s="4">
        <v>945</v>
      </c>
      <c r="E11" s="4">
        <f>-6.7*1</f>
        <v>-6.7</v>
      </c>
      <c r="F11" s="4">
        <v>4</v>
      </c>
      <c r="G11" s="4" t="s">
        <v>11</v>
      </c>
      <c r="H11" s="5" t="str">
        <f t="shared" si="0"/>
        <v>N07</v>
      </c>
      <c r="I11" s="5" t="str">
        <f t="shared" si="1"/>
        <v>182</v>
      </c>
      <c r="K11" s="14" t="str">
        <f t="shared" si="2"/>
        <v>07</v>
      </c>
      <c r="L11" s="14" t="b">
        <f t="shared" si="3"/>
        <v>0</v>
      </c>
      <c r="N11" s="14" t="b">
        <f t="shared" si="4"/>
        <v>0</v>
      </c>
      <c r="O11" s="14" t="b">
        <f t="shared" si="5"/>
        <v>0</v>
      </c>
      <c r="Q11" s="12" t="s">
        <v>287</v>
      </c>
      <c r="R11" s="12" t="b">
        <v>0</v>
      </c>
      <c r="T11" s="12" t="b">
        <v>0</v>
      </c>
      <c r="U11" s="12" t="b">
        <v>0</v>
      </c>
    </row>
    <row r="12" spans="1:21">
      <c r="A12" s="1">
        <v>40589</v>
      </c>
      <c r="B12" s="2">
        <v>0.10005787037037038</v>
      </c>
      <c r="C12" s="3">
        <v>669</v>
      </c>
      <c r="D12" s="4">
        <v>960</v>
      </c>
      <c r="E12" s="4">
        <v>-18.3</v>
      </c>
      <c r="F12" s="4">
        <v>189</v>
      </c>
      <c r="G12" s="4" t="s">
        <v>12</v>
      </c>
      <c r="H12" s="5" t="str">
        <f t="shared" si="0"/>
        <v>S20</v>
      </c>
      <c r="I12" s="5" t="str">
        <f t="shared" si="1"/>
        <v>W12</v>
      </c>
      <c r="K12" s="14" t="b">
        <f t="shared" si="2"/>
        <v>0</v>
      </c>
      <c r="L12" s="14">
        <f t="shared" si="3"/>
        <v>-20</v>
      </c>
      <c r="N12" s="14" t="b">
        <f t="shared" si="4"/>
        <v>0</v>
      </c>
      <c r="O12" s="14">
        <f t="shared" si="5"/>
        <v>-12</v>
      </c>
      <c r="Q12" s="12" t="b">
        <v>0</v>
      </c>
      <c r="R12" s="12">
        <v>-20</v>
      </c>
      <c r="T12" s="12" t="b">
        <v>0</v>
      </c>
      <c r="U12" s="12">
        <v>-12</v>
      </c>
    </row>
    <row r="13" spans="1:21">
      <c r="A13" s="1">
        <v>40609</v>
      </c>
      <c r="B13" s="2">
        <v>0.83339120370370379</v>
      </c>
      <c r="C13" s="3">
        <v>2125</v>
      </c>
      <c r="D13" s="4">
        <v>2223</v>
      </c>
      <c r="E13" s="4">
        <v>-63.1</v>
      </c>
      <c r="F13" s="4">
        <v>313</v>
      </c>
      <c r="G13" s="4" t="s">
        <v>13</v>
      </c>
      <c r="H13" s="5" t="str">
        <f t="shared" si="0"/>
        <v>N31</v>
      </c>
      <c r="I13" s="5" t="str">
        <f t="shared" si="1"/>
        <v>W53</v>
      </c>
      <c r="K13" s="14" t="str">
        <f t="shared" si="2"/>
        <v>31</v>
      </c>
      <c r="L13" s="14" t="b">
        <f t="shared" si="3"/>
        <v>0</v>
      </c>
      <c r="N13" s="14" t="b">
        <f t="shared" si="4"/>
        <v>0</v>
      </c>
      <c r="O13" s="14">
        <f t="shared" si="5"/>
        <v>-53</v>
      </c>
      <c r="Q13" s="12" t="s">
        <v>288</v>
      </c>
      <c r="R13" s="12" t="b">
        <v>0</v>
      </c>
      <c r="T13" s="12" t="b">
        <v>0</v>
      </c>
      <c r="U13" s="12">
        <v>-53</v>
      </c>
    </row>
    <row r="14" spans="1:21">
      <c r="A14" s="1">
        <v>40623</v>
      </c>
      <c r="B14" s="2">
        <v>0.10005787037037038</v>
      </c>
      <c r="C14" s="3">
        <v>1341</v>
      </c>
      <c r="D14" s="4">
        <v>1430</v>
      </c>
      <c r="E14" s="4">
        <v>8</v>
      </c>
      <c r="F14" s="4">
        <v>274</v>
      </c>
      <c r="G14" s="4" t="s">
        <v>14</v>
      </c>
      <c r="H14" s="5" t="str">
        <f t="shared" si="0"/>
        <v>N16</v>
      </c>
      <c r="I14" s="5" t="str">
        <f t="shared" si="1"/>
        <v>129</v>
      </c>
      <c r="K14" s="14" t="str">
        <f t="shared" si="2"/>
        <v>16</v>
      </c>
      <c r="L14" s="14" t="b">
        <f t="shared" si="3"/>
        <v>0</v>
      </c>
      <c r="N14" s="14" t="b">
        <f t="shared" si="4"/>
        <v>0</v>
      </c>
      <c r="O14" s="14" t="b">
        <f t="shared" si="5"/>
        <v>0</v>
      </c>
      <c r="Q14" s="12" t="s">
        <v>286</v>
      </c>
      <c r="R14" s="12" t="b">
        <v>0</v>
      </c>
      <c r="T14" s="12" t="b">
        <v>0</v>
      </c>
      <c r="U14" s="12" t="b">
        <v>0</v>
      </c>
    </row>
    <row r="15" spans="1:21">
      <c r="A15" s="1">
        <v>40628</v>
      </c>
      <c r="B15" s="2">
        <v>0.26672453703703702</v>
      </c>
      <c r="C15" s="3">
        <v>699</v>
      </c>
      <c r="D15" s="4">
        <v>1034</v>
      </c>
      <c r="E15" s="4">
        <v>28.6</v>
      </c>
      <c r="F15" s="4">
        <v>91</v>
      </c>
      <c r="G15" s="4" t="s">
        <v>15</v>
      </c>
      <c r="H15" s="5" t="str">
        <f t="shared" si="0"/>
        <v>N13</v>
      </c>
      <c r="I15" s="5" t="str">
        <f t="shared" si="1"/>
        <v>164</v>
      </c>
      <c r="K15" s="14" t="str">
        <f t="shared" si="2"/>
        <v>13</v>
      </c>
      <c r="L15" s="14" t="b">
        <f t="shared" si="3"/>
        <v>0</v>
      </c>
      <c r="N15" s="14" t="b">
        <f t="shared" si="4"/>
        <v>0</v>
      </c>
      <c r="O15" s="14" t="b">
        <f t="shared" si="5"/>
        <v>0</v>
      </c>
      <c r="Q15" s="12" t="s">
        <v>289</v>
      </c>
      <c r="R15" s="12" t="b">
        <v>0</v>
      </c>
      <c r="T15" s="12" t="b">
        <v>0</v>
      </c>
      <c r="U15" s="12" t="b">
        <v>0</v>
      </c>
    </row>
    <row r="16" spans="1:21">
      <c r="A16" s="1">
        <v>40650</v>
      </c>
      <c r="B16" s="2">
        <v>0.65005787037037044</v>
      </c>
      <c r="C16" s="3">
        <v>465</v>
      </c>
      <c r="D16" s="4">
        <v>657</v>
      </c>
      <c r="E16" s="4">
        <f>-5.3*1</f>
        <v>-5.3</v>
      </c>
      <c r="F16" s="4">
        <v>149</v>
      </c>
      <c r="G16" s="4" t="s">
        <v>16</v>
      </c>
      <c r="H16" s="5" t="str">
        <f t="shared" si="0"/>
        <v>N17</v>
      </c>
      <c r="I16" s="5" t="str">
        <f t="shared" si="1"/>
        <v>153</v>
      </c>
      <c r="K16" s="14" t="str">
        <f t="shared" si="2"/>
        <v>17</v>
      </c>
      <c r="L16" s="14" t="b">
        <f t="shared" si="3"/>
        <v>0</v>
      </c>
      <c r="N16" s="14" t="b">
        <f t="shared" si="4"/>
        <v>0</v>
      </c>
      <c r="O16" s="14" t="b">
        <f t="shared" si="5"/>
        <v>0</v>
      </c>
      <c r="Q16" s="12" t="s">
        <v>285</v>
      </c>
      <c r="R16" s="12" t="b">
        <v>0</v>
      </c>
      <c r="T16" s="12" t="b">
        <v>0</v>
      </c>
      <c r="U16" s="12" t="b">
        <v>0</v>
      </c>
    </row>
    <row r="17" spans="1:21">
      <c r="A17" s="1">
        <v>40657</v>
      </c>
      <c r="B17" s="2">
        <v>0.89177083333333329</v>
      </c>
      <c r="C17" s="3">
        <v>300</v>
      </c>
      <c r="D17" s="4">
        <v>353</v>
      </c>
      <c r="E17" s="4">
        <v>3.5</v>
      </c>
      <c r="F17" s="4">
        <v>76</v>
      </c>
      <c r="G17" s="4" t="s">
        <v>17</v>
      </c>
      <c r="H17" s="5" t="str">
        <f t="shared" si="0"/>
        <v>N24</v>
      </c>
      <c r="I17" s="5" t="str">
        <f t="shared" si="1"/>
        <v>136</v>
      </c>
      <c r="K17" s="14" t="str">
        <f t="shared" si="2"/>
        <v>24</v>
      </c>
      <c r="L17" s="14" t="b">
        <f t="shared" si="3"/>
        <v>0</v>
      </c>
      <c r="N17" s="14" t="b">
        <f t="shared" si="4"/>
        <v>0</v>
      </c>
      <c r="O17" s="14" t="b">
        <f t="shared" si="5"/>
        <v>0</v>
      </c>
      <c r="Q17" s="12" t="s">
        <v>290</v>
      </c>
      <c r="R17" s="12" t="b">
        <v>0</v>
      </c>
      <c r="T17" s="12" t="b">
        <v>0</v>
      </c>
      <c r="U17" s="12" t="b">
        <v>0</v>
      </c>
    </row>
    <row r="18" spans="1:21">
      <c r="A18" s="1">
        <v>40696</v>
      </c>
      <c r="B18" s="2">
        <v>0.34173611111111107</v>
      </c>
      <c r="C18" s="3">
        <v>976</v>
      </c>
      <c r="D18" s="4">
        <v>1147</v>
      </c>
      <c r="E18" s="4">
        <v>3.6</v>
      </c>
      <c r="F18" s="4">
        <v>98</v>
      </c>
      <c r="G18" s="4" t="s">
        <v>18</v>
      </c>
      <c r="H18" s="5" t="str">
        <f t="shared" si="0"/>
        <v>S19</v>
      </c>
      <c r="I18" s="5" t="str">
        <f t="shared" si="1"/>
        <v>E25</v>
      </c>
      <c r="K18" s="14" t="b">
        <f t="shared" si="2"/>
        <v>0</v>
      </c>
      <c r="L18" s="14">
        <f t="shared" si="3"/>
        <v>-19</v>
      </c>
      <c r="N18" s="14" t="str">
        <f t="shared" si="4"/>
        <v>25</v>
      </c>
      <c r="O18" s="14" t="b">
        <f t="shared" si="5"/>
        <v>0</v>
      </c>
      <c r="Q18" s="12" t="b">
        <v>0</v>
      </c>
      <c r="R18" s="12">
        <v>-19</v>
      </c>
      <c r="T18" s="12" t="s">
        <v>291</v>
      </c>
      <c r="U18" s="12" t="b">
        <v>0</v>
      </c>
    </row>
    <row r="19" spans="1:21">
      <c r="A19" s="1">
        <v>40698</v>
      </c>
      <c r="B19" s="2">
        <v>0.28340277777777778</v>
      </c>
      <c r="C19" s="3">
        <v>1407</v>
      </c>
      <c r="D19" s="4">
        <v>1588</v>
      </c>
      <c r="E19" s="4">
        <v>-57.6</v>
      </c>
      <c r="F19" s="4">
        <v>284</v>
      </c>
      <c r="G19" s="4" t="s">
        <v>19</v>
      </c>
      <c r="H19" s="5" t="str">
        <f t="shared" si="0"/>
        <v>N16</v>
      </c>
      <c r="I19" s="5" t="str">
        <f t="shared" si="1"/>
        <v>144</v>
      </c>
      <c r="K19" s="14" t="str">
        <f t="shared" si="2"/>
        <v>16</v>
      </c>
      <c r="L19" s="14" t="b">
        <f t="shared" si="3"/>
        <v>0</v>
      </c>
      <c r="N19" s="14" t="b">
        <f t="shared" si="4"/>
        <v>0</v>
      </c>
      <c r="O19" s="14" t="b">
        <f t="shared" si="5"/>
        <v>0</v>
      </c>
      <c r="Q19" s="12" t="s">
        <v>286</v>
      </c>
      <c r="R19" s="12" t="b">
        <v>0</v>
      </c>
      <c r="T19" s="12" t="b">
        <v>0</v>
      </c>
      <c r="U19" s="12" t="b">
        <v>0</v>
      </c>
    </row>
    <row r="20" spans="1:21">
      <c r="A20" s="1">
        <v>40698</v>
      </c>
      <c r="B20" s="2">
        <v>0.92016203703703703</v>
      </c>
      <c r="C20" s="3">
        <v>2425</v>
      </c>
      <c r="D20" s="4">
        <v>2849</v>
      </c>
      <c r="E20" s="4">
        <v>-140.19999999999999</v>
      </c>
      <c r="F20" s="4">
        <v>300</v>
      </c>
      <c r="G20" s="4" t="s">
        <v>20</v>
      </c>
      <c r="H20" s="5" t="str">
        <f t="shared" si="0"/>
        <v>N16</v>
      </c>
      <c r="I20" s="5" t="str">
        <f t="shared" si="1"/>
        <v>153</v>
      </c>
      <c r="K20" s="14" t="str">
        <f t="shared" si="2"/>
        <v>16</v>
      </c>
      <c r="L20" s="14" t="b">
        <f t="shared" si="3"/>
        <v>0</v>
      </c>
      <c r="N20" s="14" t="b">
        <f t="shared" si="4"/>
        <v>0</v>
      </c>
      <c r="O20" s="14" t="b">
        <f t="shared" si="5"/>
        <v>0</v>
      </c>
      <c r="Q20" s="12" t="s">
        <v>286</v>
      </c>
      <c r="R20" s="12" t="b">
        <v>0</v>
      </c>
      <c r="T20" s="12" t="b">
        <v>0</v>
      </c>
      <c r="U20" s="12" t="b">
        <v>0</v>
      </c>
    </row>
    <row r="21" spans="1:21">
      <c r="A21" s="1">
        <v>40701</v>
      </c>
      <c r="B21" s="2">
        <v>0.28416666666666668</v>
      </c>
      <c r="C21" s="3">
        <v>1255</v>
      </c>
      <c r="D21" s="4">
        <v>1321</v>
      </c>
      <c r="E21" s="4">
        <v>0.3</v>
      </c>
      <c r="F21" s="4">
        <v>250</v>
      </c>
      <c r="G21" s="4" t="s">
        <v>21</v>
      </c>
      <c r="H21" s="5" t="str">
        <f t="shared" si="0"/>
        <v>S21</v>
      </c>
      <c r="I21" s="5" t="str">
        <f t="shared" si="1"/>
        <v>W54</v>
      </c>
      <c r="K21" s="14" t="b">
        <f t="shared" si="2"/>
        <v>0</v>
      </c>
      <c r="L21" s="14">
        <f t="shared" si="3"/>
        <v>-21</v>
      </c>
      <c r="N21" s="14" t="b">
        <f t="shared" si="4"/>
        <v>0</v>
      </c>
      <c r="O21" s="14">
        <f t="shared" si="5"/>
        <v>-54</v>
      </c>
      <c r="Q21" s="12" t="b">
        <v>0</v>
      </c>
      <c r="R21" s="12">
        <v>-21</v>
      </c>
      <c r="T21" s="12" t="b">
        <v>0</v>
      </c>
      <c r="U21" s="12">
        <v>-54</v>
      </c>
    </row>
    <row r="22" spans="1:21">
      <c r="A22" s="1">
        <v>40707</v>
      </c>
      <c r="B22" s="2">
        <v>0.18340277777777778</v>
      </c>
      <c r="C22" s="3">
        <v>957</v>
      </c>
      <c r="D22" s="4">
        <v>1038</v>
      </c>
      <c r="E22" s="4">
        <v>-41.7</v>
      </c>
      <c r="F22" s="4">
        <v>108</v>
      </c>
      <c r="G22" s="4" t="s">
        <v>22</v>
      </c>
      <c r="H22" s="5" t="str">
        <f t="shared" si="0"/>
        <v>S19</v>
      </c>
      <c r="I22" s="5" t="str">
        <f t="shared" si="1"/>
        <v>135</v>
      </c>
      <c r="K22" s="14" t="b">
        <f t="shared" si="2"/>
        <v>0</v>
      </c>
      <c r="L22" s="14">
        <f t="shared" si="3"/>
        <v>-19</v>
      </c>
      <c r="N22" s="14" t="b">
        <f t="shared" si="4"/>
        <v>0</v>
      </c>
      <c r="O22" s="14" t="b">
        <f t="shared" si="5"/>
        <v>0</v>
      </c>
      <c r="Q22" s="12" t="b">
        <v>0</v>
      </c>
      <c r="R22" s="12">
        <v>-19</v>
      </c>
      <c r="T22" s="12" t="b">
        <v>0</v>
      </c>
      <c r="U22" s="12" t="b">
        <v>0</v>
      </c>
    </row>
    <row r="23" spans="1:21">
      <c r="A23" s="1">
        <v>40715</v>
      </c>
      <c r="B23" s="2">
        <v>0.13622685185185185</v>
      </c>
      <c r="C23" s="3">
        <v>719</v>
      </c>
      <c r="D23" s="4">
        <v>882</v>
      </c>
      <c r="E23" s="4">
        <v>-1.3</v>
      </c>
      <c r="F23" s="4">
        <v>65</v>
      </c>
      <c r="G23" s="4" t="s">
        <v>23</v>
      </c>
      <c r="H23" s="5" t="str">
        <f t="shared" si="0"/>
        <v>N16</v>
      </c>
      <c r="I23" s="5" t="str">
        <f t="shared" si="1"/>
        <v>W08</v>
      </c>
      <c r="K23" s="14" t="str">
        <f t="shared" si="2"/>
        <v>16</v>
      </c>
      <c r="L23" s="14" t="b">
        <f t="shared" si="3"/>
        <v>0</v>
      </c>
      <c r="N23" s="14" t="b">
        <f t="shared" si="4"/>
        <v>0</v>
      </c>
      <c r="O23" s="14">
        <f t="shared" si="5"/>
        <v>-8</v>
      </c>
      <c r="Q23" s="12" t="s">
        <v>286</v>
      </c>
      <c r="R23" s="12" t="b">
        <v>0</v>
      </c>
      <c r="T23" s="12" t="b">
        <v>0</v>
      </c>
      <c r="U23" s="12">
        <v>-8</v>
      </c>
    </row>
    <row r="24" spans="1:21">
      <c r="A24" s="1">
        <v>40750</v>
      </c>
      <c r="B24" s="2">
        <v>0.42506944444444444</v>
      </c>
      <c r="C24" s="3">
        <v>382</v>
      </c>
      <c r="D24" s="4">
        <v>743</v>
      </c>
      <c r="E24" s="4">
        <f>-12*1</f>
        <v>-12</v>
      </c>
      <c r="F24" s="4">
        <v>7</v>
      </c>
      <c r="G24" s="4" t="s">
        <v>24</v>
      </c>
      <c r="H24" s="5" t="str">
        <f t="shared" si="0"/>
        <v>N11</v>
      </c>
      <c r="I24" s="5" t="str">
        <f t="shared" si="1"/>
        <v>175</v>
      </c>
      <c r="K24" s="14" t="str">
        <f t="shared" si="2"/>
        <v>11</v>
      </c>
      <c r="L24" s="14" t="b">
        <f t="shared" si="3"/>
        <v>0</v>
      </c>
      <c r="N24" s="14" t="b">
        <f t="shared" si="4"/>
        <v>0</v>
      </c>
      <c r="O24" s="14" t="b">
        <f t="shared" si="5"/>
        <v>0</v>
      </c>
      <c r="Q24" s="12" t="s">
        <v>282</v>
      </c>
      <c r="R24" s="12" t="b">
        <v>0</v>
      </c>
      <c r="T24" s="12" t="b">
        <v>0</v>
      </c>
      <c r="U24" s="12" t="b">
        <v>0</v>
      </c>
    </row>
    <row r="25" spans="1:21">
      <c r="A25" s="1">
        <v>40758</v>
      </c>
      <c r="B25" s="2">
        <v>0.58341435185185186</v>
      </c>
      <c r="C25" s="3">
        <v>610</v>
      </c>
      <c r="D25" s="4">
        <v>785</v>
      </c>
      <c r="E25" s="4">
        <f>-12.2*1</f>
        <v>-12.2</v>
      </c>
      <c r="F25" s="4">
        <v>307</v>
      </c>
      <c r="G25" s="4" t="s">
        <v>25</v>
      </c>
      <c r="H25" s="5" t="str">
        <f t="shared" si="0"/>
        <v>N16</v>
      </c>
      <c r="I25" s="5" t="str">
        <f t="shared" si="1"/>
        <v>W30</v>
      </c>
      <c r="K25" s="14" t="str">
        <f t="shared" si="2"/>
        <v>16</v>
      </c>
      <c r="L25" s="14" t="b">
        <f t="shared" si="3"/>
        <v>0</v>
      </c>
      <c r="N25" s="14" t="b">
        <f t="shared" si="4"/>
        <v>0</v>
      </c>
      <c r="O25" s="14">
        <f t="shared" si="5"/>
        <v>-30</v>
      </c>
      <c r="Q25" s="12" t="s">
        <v>286</v>
      </c>
      <c r="R25" s="12" t="b">
        <v>0</v>
      </c>
      <c r="T25" s="12" t="b">
        <v>0</v>
      </c>
      <c r="U25" s="12">
        <v>-30</v>
      </c>
    </row>
    <row r="26" spans="1:21">
      <c r="A26" s="1">
        <v>40759</v>
      </c>
      <c r="B26" s="2">
        <v>0.17505787037037038</v>
      </c>
      <c r="C26" s="3">
        <v>1315</v>
      </c>
      <c r="D26" s="4">
        <v>1477</v>
      </c>
      <c r="E26" s="4">
        <v>-41.1</v>
      </c>
      <c r="F26" s="4">
        <v>298</v>
      </c>
      <c r="G26" s="4" t="s">
        <v>26</v>
      </c>
      <c r="H26" s="5" t="str">
        <f t="shared" si="0"/>
        <v>N19</v>
      </c>
      <c r="I26" s="5" t="str">
        <f t="shared" si="1"/>
        <v>W36</v>
      </c>
      <c r="K26" s="14" t="str">
        <f t="shared" si="2"/>
        <v>19</v>
      </c>
      <c r="L26" s="14" t="b">
        <f t="shared" si="3"/>
        <v>0</v>
      </c>
      <c r="N26" s="14" t="b">
        <f t="shared" si="4"/>
        <v>0</v>
      </c>
      <c r="O26" s="14">
        <f t="shared" si="5"/>
        <v>-36</v>
      </c>
      <c r="Q26" s="12" t="s">
        <v>292</v>
      </c>
      <c r="R26" s="12" t="b">
        <v>0</v>
      </c>
      <c r="T26" s="12" t="b">
        <v>0</v>
      </c>
      <c r="U26" s="12">
        <v>-36</v>
      </c>
    </row>
    <row r="27" spans="1:21">
      <c r="A27" s="1">
        <v>40764</v>
      </c>
      <c r="B27" s="2">
        <v>0.34173611111111107</v>
      </c>
      <c r="C27" s="3">
        <v>1610</v>
      </c>
      <c r="D27" s="4">
        <v>1640</v>
      </c>
      <c r="E27" s="4">
        <v>-40.6</v>
      </c>
      <c r="F27" s="4">
        <v>279</v>
      </c>
      <c r="G27" s="4" t="s">
        <v>27</v>
      </c>
      <c r="H27" s="5" t="str">
        <f t="shared" si="0"/>
        <v>N17</v>
      </c>
      <c r="I27" s="5" t="str">
        <f t="shared" si="1"/>
        <v>W69</v>
      </c>
      <c r="K27" s="14" t="str">
        <f t="shared" si="2"/>
        <v>17</v>
      </c>
      <c r="L27" s="14" t="b">
        <f t="shared" si="3"/>
        <v>0</v>
      </c>
      <c r="N27" s="14" t="b">
        <f t="shared" si="4"/>
        <v>0</v>
      </c>
      <c r="O27" s="14">
        <f t="shared" si="5"/>
        <v>-69</v>
      </c>
      <c r="Q27" s="12" t="s">
        <v>285</v>
      </c>
      <c r="R27" s="12" t="b">
        <v>0</v>
      </c>
      <c r="T27" s="12" t="b">
        <v>0</v>
      </c>
      <c r="U27" s="12">
        <v>-69</v>
      </c>
    </row>
    <row r="28" spans="1:21">
      <c r="A28" s="1">
        <v>40808</v>
      </c>
      <c r="B28" s="2">
        <v>0.45006944444444441</v>
      </c>
      <c r="C28" s="3">
        <v>1905</v>
      </c>
      <c r="D28" s="4">
        <v>1905</v>
      </c>
      <c r="E28" s="4">
        <v>-68.3</v>
      </c>
      <c r="F28" s="4">
        <v>72</v>
      </c>
      <c r="G28" s="4" t="s">
        <v>28</v>
      </c>
      <c r="H28" s="5" t="str">
        <f t="shared" si="0"/>
        <v>N09</v>
      </c>
      <c r="I28" s="5" t="str">
        <f t="shared" si="1"/>
        <v>E89</v>
      </c>
      <c r="K28" s="14" t="str">
        <f t="shared" si="2"/>
        <v>09</v>
      </c>
      <c r="L28" s="14" t="b">
        <f t="shared" si="3"/>
        <v>0</v>
      </c>
      <c r="N28" s="14" t="str">
        <f t="shared" si="4"/>
        <v>89</v>
      </c>
      <c r="O28" s="14" t="b">
        <f t="shared" si="5"/>
        <v>0</v>
      </c>
      <c r="Q28" s="12" t="s">
        <v>293</v>
      </c>
      <c r="R28" s="12" t="b">
        <v>0</v>
      </c>
      <c r="T28" s="12" t="s">
        <v>294</v>
      </c>
      <c r="U28" s="12" t="b">
        <v>0</v>
      </c>
    </row>
    <row r="29" spans="1:21">
      <c r="A29" s="1">
        <v>40810</v>
      </c>
      <c r="B29" s="2">
        <v>0.53341435185185182</v>
      </c>
      <c r="C29" s="3">
        <v>1915</v>
      </c>
      <c r="D29" s="4">
        <v>2018</v>
      </c>
      <c r="E29" s="4">
        <v>79.599999999999994</v>
      </c>
      <c r="F29" s="4">
        <v>78</v>
      </c>
      <c r="G29" s="4" t="s">
        <v>29</v>
      </c>
      <c r="H29" s="5" t="str">
        <f t="shared" si="0"/>
        <v>N10</v>
      </c>
      <c r="I29" s="5" t="str">
        <f t="shared" si="1"/>
        <v>E56</v>
      </c>
      <c r="K29" s="14" t="str">
        <f t="shared" si="2"/>
        <v>10</v>
      </c>
      <c r="L29" s="14" t="b">
        <f t="shared" si="3"/>
        <v>0</v>
      </c>
      <c r="N29" s="14" t="str">
        <f t="shared" si="4"/>
        <v>56</v>
      </c>
      <c r="O29" s="14" t="b">
        <f t="shared" si="5"/>
        <v>0</v>
      </c>
      <c r="Q29" s="12" t="s">
        <v>280</v>
      </c>
      <c r="R29" s="12" t="b">
        <v>0</v>
      </c>
      <c r="T29" s="12" t="s">
        <v>295</v>
      </c>
      <c r="U29" s="12" t="b">
        <v>0</v>
      </c>
    </row>
    <row r="30" spans="1:21">
      <c r="A30" s="1">
        <v>40810</v>
      </c>
      <c r="B30" s="2">
        <v>0.81673611111111111</v>
      </c>
      <c r="C30" s="3">
        <v>972</v>
      </c>
      <c r="D30" s="4">
        <v>1076</v>
      </c>
      <c r="E30" s="4">
        <f>-38.2*1</f>
        <v>-38.200000000000003</v>
      </c>
      <c r="F30" s="4">
        <v>43</v>
      </c>
      <c r="G30" s="4" t="s">
        <v>30</v>
      </c>
      <c r="H30" s="5" t="str">
        <f t="shared" si="0"/>
        <v>N12</v>
      </c>
      <c r="I30" s="5" t="str">
        <f t="shared" si="1"/>
        <v>E42</v>
      </c>
      <c r="K30" s="14" t="str">
        <f t="shared" si="2"/>
        <v>12</v>
      </c>
      <c r="L30" s="14" t="b">
        <f t="shared" si="3"/>
        <v>0</v>
      </c>
      <c r="N30" s="14" t="str">
        <f t="shared" si="4"/>
        <v>42</v>
      </c>
      <c r="O30" s="14" t="b">
        <f t="shared" si="5"/>
        <v>0</v>
      </c>
      <c r="Q30" s="12" t="s">
        <v>296</v>
      </c>
      <c r="R30" s="12" t="b">
        <v>0</v>
      </c>
      <c r="T30" s="12" t="s">
        <v>297</v>
      </c>
      <c r="U30" s="12" t="b">
        <v>0</v>
      </c>
    </row>
    <row r="31" spans="1:21">
      <c r="A31" s="1">
        <v>40817</v>
      </c>
      <c r="B31" s="2">
        <v>0.866724537037037</v>
      </c>
      <c r="C31" s="3">
        <v>1238</v>
      </c>
      <c r="D31" s="4">
        <v>1278</v>
      </c>
      <c r="E31" s="4">
        <v>-10.1</v>
      </c>
      <c r="F31" s="4">
        <v>88</v>
      </c>
      <c r="G31" s="4" t="s">
        <v>31</v>
      </c>
      <c r="H31" s="5" t="str">
        <f t="shared" si="0"/>
        <v>N24</v>
      </c>
      <c r="I31" s="5" t="str">
        <f t="shared" si="1"/>
        <v>119</v>
      </c>
      <c r="K31" s="14" t="str">
        <f t="shared" si="2"/>
        <v>24</v>
      </c>
      <c r="L31" s="14" t="b">
        <f t="shared" si="3"/>
        <v>0</v>
      </c>
      <c r="N31" s="14" t="b">
        <f t="shared" si="4"/>
        <v>0</v>
      </c>
      <c r="O31" s="14" t="b">
        <f t="shared" si="5"/>
        <v>0</v>
      </c>
      <c r="Q31" s="12" t="s">
        <v>290</v>
      </c>
      <c r="R31" s="12" t="b">
        <v>0</v>
      </c>
      <c r="T31" s="12" t="b">
        <v>0</v>
      </c>
      <c r="U31" s="12" t="b">
        <v>0</v>
      </c>
    </row>
    <row r="32" spans="1:21">
      <c r="A32" s="1">
        <v>40820</v>
      </c>
      <c r="B32" s="2">
        <v>0.55961805555555555</v>
      </c>
      <c r="C32" s="3">
        <v>1101</v>
      </c>
      <c r="D32" s="4">
        <v>1256</v>
      </c>
      <c r="E32" s="4">
        <v>-29.1</v>
      </c>
      <c r="F32" s="4">
        <v>15</v>
      </c>
      <c r="G32" s="4" t="s">
        <v>32</v>
      </c>
      <c r="H32" s="5" t="str">
        <f t="shared" si="0"/>
        <v>N26</v>
      </c>
      <c r="I32" s="5" t="str">
        <f t="shared" si="1"/>
        <v>153</v>
      </c>
      <c r="K32" s="14" t="str">
        <f t="shared" si="2"/>
        <v>26</v>
      </c>
      <c r="L32" s="14" t="b">
        <f t="shared" si="3"/>
        <v>0</v>
      </c>
      <c r="N32" s="14" t="b">
        <f t="shared" si="4"/>
        <v>0</v>
      </c>
      <c r="O32" s="14" t="b">
        <f t="shared" si="5"/>
        <v>0</v>
      </c>
      <c r="Q32" s="12" t="s">
        <v>281</v>
      </c>
      <c r="R32" s="12" t="b">
        <v>0</v>
      </c>
      <c r="T32" s="12" t="b">
        <v>0</v>
      </c>
      <c r="U32" s="12" t="b">
        <v>0</v>
      </c>
    </row>
    <row r="33" spans="1:21">
      <c r="A33" s="1">
        <v>40838</v>
      </c>
      <c r="B33" s="2">
        <v>5.9641203703703703E-2</v>
      </c>
      <c r="C33" s="3">
        <v>593</v>
      </c>
      <c r="D33" s="4">
        <v>666</v>
      </c>
      <c r="E33" s="4">
        <v>9.5</v>
      </c>
      <c r="F33" s="4">
        <v>354</v>
      </c>
      <c r="G33" s="4" t="s">
        <v>33</v>
      </c>
      <c r="H33" s="5" t="str">
        <f t="shared" si="0"/>
        <v>N35</v>
      </c>
      <c r="I33" s="5" t="str">
        <f t="shared" si="1"/>
        <v>W40</v>
      </c>
      <c r="K33" s="14" t="str">
        <f t="shared" si="2"/>
        <v>35</v>
      </c>
      <c r="L33" s="14" t="b">
        <f t="shared" si="3"/>
        <v>0</v>
      </c>
      <c r="N33" s="14" t="b">
        <f t="shared" si="4"/>
        <v>0</v>
      </c>
      <c r="O33" s="14">
        <f t="shared" si="5"/>
        <v>-40</v>
      </c>
      <c r="Q33" s="12" t="s">
        <v>298</v>
      </c>
      <c r="R33" s="12" t="b">
        <v>0</v>
      </c>
      <c r="T33" s="12" t="b">
        <v>0</v>
      </c>
      <c r="U33" s="12">
        <v>-40</v>
      </c>
    </row>
    <row r="34" spans="1:21">
      <c r="A34" s="1">
        <v>40838</v>
      </c>
      <c r="B34" s="2">
        <v>0.43339120370370371</v>
      </c>
      <c r="C34" s="3">
        <v>1005</v>
      </c>
      <c r="D34" s="4">
        <v>1011</v>
      </c>
      <c r="E34" s="4">
        <v>17.7</v>
      </c>
      <c r="F34" s="4">
        <v>311</v>
      </c>
      <c r="G34" s="4" t="s">
        <v>34</v>
      </c>
      <c r="H34" s="5" t="str">
        <f t="shared" si="0"/>
        <v>N25</v>
      </c>
      <c r="I34" s="5" t="str">
        <f t="shared" si="1"/>
        <v>W77</v>
      </c>
      <c r="K34" s="14" t="str">
        <f t="shared" si="2"/>
        <v>25</v>
      </c>
      <c r="L34" s="14" t="b">
        <f t="shared" si="3"/>
        <v>0</v>
      </c>
      <c r="N34" s="14" t="b">
        <f t="shared" si="4"/>
        <v>0</v>
      </c>
      <c r="O34" s="14">
        <f t="shared" si="5"/>
        <v>-77</v>
      </c>
      <c r="Q34" s="12" t="s">
        <v>291</v>
      </c>
      <c r="R34" s="12" t="b">
        <v>0</v>
      </c>
      <c r="T34" s="12" t="b">
        <v>0</v>
      </c>
      <c r="U34" s="12">
        <v>-77</v>
      </c>
    </row>
    <row r="35" spans="1:21">
      <c r="A35" s="1">
        <v>40843</v>
      </c>
      <c r="B35" s="2">
        <v>0.50006944444444446</v>
      </c>
      <c r="C35" s="3">
        <v>570</v>
      </c>
      <c r="D35" s="4">
        <v>718</v>
      </c>
      <c r="E35" s="4">
        <f>-5*1</f>
        <v>-5</v>
      </c>
      <c r="F35" s="4">
        <v>54</v>
      </c>
      <c r="G35" s="4" t="s">
        <v>35</v>
      </c>
      <c r="H35" s="5" t="str">
        <f t="shared" si="0"/>
        <v>N33</v>
      </c>
      <c r="I35" s="5" t="str">
        <f t="shared" si="1"/>
        <v>E15</v>
      </c>
      <c r="K35" s="14" t="str">
        <f t="shared" si="2"/>
        <v>33</v>
      </c>
      <c r="L35" s="14" t="b">
        <f t="shared" si="3"/>
        <v>0</v>
      </c>
      <c r="N35" s="14" t="str">
        <f t="shared" si="4"/>
        <v>15</v>
      </c>
      <c r="O35" s="14" t="b">
        <f t="shared" si="5"/>
        <v>0</v>
      </c>
      <c r="Q35" s="12" t="s">
        <v>299</v>
      </c>
      <c r="R35" s="12" t="b">
        <v>0</v>
      </c>
      <c r="T35" s="12" t="s">
        <v>300</v>
      </c>
      <c r="U35" s="12" t="b">
        <v>0</v>
      </c>
    </row>
    <row r="36" spans="1:21">
      <c r="A36" s="1">
        <v>40850</v>
      </c>
      <c r="B36" s="2">
        <v>0.97922453703703705</v>
      </c>
      <c r="C36" s="3">
        <v>991</v>
      </c>
      <c r="D36" s="4">
        <v>1188</v>
      </c>
      <c r="E36" s="4">
        <v>-40.5</v>
      </c>
      <c r="F36" s="4">
        <v>90</v>
      </c>
      <c r="G36" s="4" t="s">
        <v>36</v>
      </c>
      <c r="H36" s="5" t="str">
        <f t="shared" si="0"/>
        <v>N09</v>
      </c>
      <c r="I36" s="5" t="str">
        <f t="shared" si="1"/>
        <v>154</v>
      </c>
      <c r="K36" s="14" t="str">
        <f t="shared" si="2"/>
        <v>09</v>
      </c>
      <c r="L36" s="14" t="b">
        <f t="shared" si="3"/>
        <v>0</v>
      </c>
      <c r="N36" s="14" t="b">
        <f t="shared" si="4"/>
        <v>0</v>
      </c>
      <c r="O36" s="14" t="b">
        <f t="shared" si="5"/>
        <v>0</v>
      </c>
      <c r="Q36" s="12" t="s">
        <v>293</v>
      </c>
      <c r="R36" s="12" t="b">
        <v>0</v>
      </c>
      <c r="T36" s="12" t="b">
        <v>0</v>
      </c>
      <c r="U36" s="12" t="b">
        <v>0</v>
      </c>
    </row>
    <row r="37" spans="1:21">
      <c r="A37" s="1">
        <v>40851</v>
      </c>
      <c r="B37" s="2">
        <v>5.9363425925925924E-2</v>
      </c>
      <c r="C37" s="3">
        <v>756</v>
      </c>
      <c r="D37" s="4">
        <v>772</v>
      </c>
      <c r="E37" s="4">
        <v>-8</v>
      </c>
      <c r="F37" s="4">
        <v>84</v>
      </c>
      <c r="G37" s="4" t="s">
        <v>37</v>
      </c>
      <c r="H37" s="5" t="str">
        <f t="shared" si="0"/>
        <v>N20</v>
      </c>
      <c r="I37" s="5" t="str">
        <f t="shared" si="1"/>
        <v>108</v>
      </c>
      <c r="K37" s="14" t="str">
        <f t="shared" si="2"/>
        <v>20</v>
      </c>
      <c r="L37" s="14" t="b">
        <f t="shared" si="3"/>
        <v>0</v>
      </c>
      <c r="N37" s="14" t="b">
        <f t="shared" si="4"/>
        <v>0</v>
      </c>
      <c r="O37" s="14" t="b">
        <f t="shared" si="5"/>
        <v>0</v>
      </c>
      <c r="Q37" s="12" t="s">
        <v>301</v>
      </c>
      <c r="R37" s="12" t="b">
        <v>0</v>
      </c>
      <c r="T37" s="12" t="b">
        <v>0</v>
      </c>
      <c r="U37" s="12" t="b">
        <v>0</v>
      </c>
    </row>
    <row r="38" spans="1:21">
      <c r="A38" s="1">
        <v>40856</v>
      </c>
      <c r="B38" s="2">
        <v>0.56672453703703707</v>
      </c>
      <c r="C38" s="3">
        <v>907</v>
      </c>
      <c r="D38" s="4">
        <v>1012</v>
      </c>
      <c r="E38" s="4">
        <v>-12.1</v>
      </c>
      <c r="F38" s="4">
        <v>48</v>
      </c>
      <c r="G38" s="4" t="s">
        <v>38</v>
      </c>
      <c r="H38" s="5" t="str">
        <f t="shared" si="0"/>
        <v>N24</v>
      </c>
      <c r="I38" s="5" t="str">
        <f t="shared" si="1"/>
        <v>E35</v>
      </c>
      <c r="K38" s="14" t="str">
        <f t="shared" si="2"/>
        <v>24</v>
      </c>
      <c r="L38" s="14" t="b">
        <f t="shared" si="3"/>
        <v>0</v>
      </c>
      <c r="N38" s="14" t="str">
        <f t="shared" si="4"/>
        <v>35</v>
      </c>
      <c r="O38" s="14" t="b">
        <f t="shared" si="5"/>
        <v>0</v>
      </c>
      <c r="Q38" s="12" t="s">
        <v>290</v>
      </c>
      <c r="R38" s="12" t="b">
        <v>0</v>
      </c>
      <c r="T38" s="12" t="s">
        <v>298</v>
      </c>
      <c r="U38" s="12" t="b">
        <v>0</v>
      </c>
    </row>
    <row r="39" spans="1:21">
      <c r="A39" s="1">
        <v>40860</v>
      </c>
      <c r="B39" s="2">
        <v>0.77505787037037033</v>
      </c>
      <c r="C39" s="3">
        <v>596</v>
      </c>
      <c r="D39" s="4">
        <v>936</v>
      </c>
      <c r="E39" s="4">
        <v>-14.2</v>
      </c>
      <c r="F39" s="4">
        <v>349</v>
      </c>
      <c r="G39" s="4" t="s">
        <v>39</v>
      </c>
      <c r="H39" s="5" t="str">
        <f t="shared" si="0"/>
        <v>N15</v>
      </c>
      <c r="I39" s="5" t="str">
        <f t="shared" si="1"/>
        <v>175</v>
      </c>
      <c r="K39" s="14" t="str">
        <f t="shared" si="2"/>
        <v>15</v>
      </c>
      <c r="L39" s="14" t="b">
        <f t="shared" si="3"/>
        <v>0</v>
      </c>
      <c r="N39" s="14" t="b">
        <f t="shared" si="4"/>
        <v>0</v>
      </c>
      <c r="O39" s="14" t="b">
        <f t="shared" si="5"/>
        <v>0</v>
      </c>
      <c r="Q39" s="12" t="s">
        <v>300</v>
      </c>
      <c r="R39" s="12" t="b">
        <v>0</v>
      </c>
      <c r="T39" s="12" t="b">
        <v>0</v>
      </c>
      <c r="U39" s="12" t="b">
        <v>0</v>
      </c>
    </row>
    <row r="40" spans="1:21">
      <c r="A40" s="1">
        <v>40864</v>
      </c>
      <c r="B40" s="2">
        <v>0.8583912037037037</v>
      </c>
      <c r="C40" s="3">
        <v>1041</v>
      </c>
      <c r="D40" s="4">
        <v>1080</v>
      </c>
      <c r="E40" s="4">
        <v>-8.9</v>
      </c>
      <c r="F40" s="4">
        <v>100</v>
      </c>
      <c r="G40" s="4" t="s">
        <v>40</v>
      </c>
      <c r="H40" s="5" t="str">
        <f t="shared" si="0"/>
        <v>N18</v>
      </c>
      <c r="I40" s="5" t="str">
        <f t="shared" si="1"/>
        <v>120</v>
      </c>
      <c r="K40" s="14" t="str">
        <f t="shared" si="2"/>
        <v>18</v>
      </c>
      <c r="L40" s="14" t="b">
        <f t="shared" si="3"/>
        <v>0</v>
      </c>
      <c r="N40" s="14" t="b">
        <f t="shared" si="4"/>
        <v>0</v>
      </c>
      <c r="O40" s="14" t="b">
        <f t="shared" si="5"/>
        <v>0</v>
      </c>
      <c r="Q40" s="12" t="s">
        <v>302</v>
      </c>
      <c r="R40" s="12" t="b">
        <v>0</v>
      </c>
      <c r="T40" s="12" t="b">
        <v>0</v>
      </c>
      <c r="U40" s="12" t="b">
        <v>0</v>
      </c>
    </row>
    <row r="41" spans="1:21">
      <c r="A41" s="1">
        <v>40867</v>
      </c>
      <c r="B41" s="2">
        <v>0.96673611111111113</v>
      </c>
      <c r="C41" s="3">
        <v>641</v>
      </c>
      <c r="D41" s="4">
        <v>871</v>
      </c>
      <c r="E41" s="4">
        <f>-5*1</f>
        <v>-5</v>
      </c>
      <c r="F41" s="4">
        <v>6</v>
      </c>
      <c r="G41" s="4" t="s">
        <v>41</v>
      </c>
      <c r="H41" s="5" t="str">
        <f t="shared" si="0"/>
        <v>N21</v>
      </c>
      <c r="I41" s="5" t="str">
        <f t="shared" si="1"/>
        <v>161</v>
      </c>
      <c r="K41" s="14" t="str">
        <f t="shared" si="2"/>
        <v>21</v>
      </c>
      <c r="L41" s="14" t="b">
        <f t="shared" si="3"/>
        <v>0</v>
      </c>
      <c r="N41" s="14" t="b">
        <f t="shared" si="4"/>
        <v>0</v>
      </c>
      <c r="O41" s="14" t="b">
        <f t="shared" si="5"/>
        <v>0</v>
      </c>
      <c r="Q41" s="12" t="s">
        <v>279</v>
      </c>
      <c r="R41" s="12" t="b">
        <v>0</v>
      </c>
      <c r="T41" s="12" t="b">
        <v>0</v>
      </c>
      <c r="U41" s="12" t="b">
        <v>0</v>
      </c>
    </row>
    <row r="42" spans="1:21">
      <c r="A42" s="1">
        <v>40873</v>
      </c>
      <c r="B42" s="2">
        <v>0.30006944444444444</v>
      </c>
      <c r="C42" s="3">
        <v>933</v>
      </c>
      <c r="D42" s="4">
        <v>1001</v>
      </c>
      <c r="E42" s="4">
        <v>9</v>
      </c>
      <c r="F42" s="4">
        <v>327</v>
      </c>
      <c r="G42" s="4" t="s">
        <v>42</v>
      </c>
      <c r="H42" s="5" t="str">
        <f t="shared" si="0"/>
        <v>N17</v>
      </c>
      <c r="I42" s="5" t="str">
        <f t="shared" si="1"/>
        <v>W49</v>
      </c>
      <c r="K42" s="14" t="str">
        <f t="shared" si="2"/>
        <v>17</v>
      </c>
      <c r="L42" s="14" t="b">
        <f t="shared" si="3"/>
        <v>0</v>
      </c>
      <c r="N42" s="14" t="b">
        <f t="shared" si="4"/>
        <v>0</v>
      </c>
      <c r="O42" s="14">
        <f t="shared" si="5"/>
        <v>-49</v>
      </c>
      <c r="Q42" s="12" t="s">
        <v>285</v>
      </c>
      <c r="R42" s="12" t="b">
        <v>0</v>
      </c>
      <c r="T42" s="12" t="b">
        <v>0</v>
      </c>
      <c r="U42" s="12">
        <v>-49</v>
      </c>
    </row>
    <row r="43" spans="1:21">
      <c r="A43" s="1">
        <v>40874</v>
      </c>
      <c r="B43" s="2">
        <v>0.58339120370370368</v>
      </c>
      <c r="C43" s="3">
        <v>455</v>
      </c>
      <c r="D43" s="4">
        <v>729</v>
      </c>
      <c r="E43" s="4">
        <f>-2.5*1</f>
        <v>-2.5</v>
      </c>
      <c r="F43" s="4">
        <v>100</v>
      </c>
      <c r="G43" s="4" t="s">
        <v>43</v>
      </c>
      <c r="H43" s="5" t="str">
        <f t="shared" si="0"/>
        <v>N06</v>
      </c>
      <c r="I43" s="5" t="str">
        <f t="shared" si="1"/>
        <v>158</v>
      </c>
      <c r="K43" s="14" t="str">
        <f t="shared" si="2"/>
        <v>06</v>
      </c>
      <c r="L43" s="14" t="b">
        <f t="shared" si="3"/>
        <v>0</v>
      </c>
      <c r="N43" s="14" t="b">
        <f t="shared" si="4"/>
        <v>0</v>
      </c>
      <c r="O43" s="14" t="b">
        <f t="shared" si="5"/>
        <v>0</v>
      </c>
      <c r="Q43" s="12" t="s">
        <v>303</v>
      </c>
      <c r="R43" s="12" t="b">
        <v>0</v>
      </c>
      <c r="T43" s="12" t="b">
        <v>0</v>
      </c>
      <c r="U43" s="12" t="b">
        <v>0</v>
      </c>
    </row>
    <row r="44" spans="1:21">
      <c r="A44" s="1">
        <v>40884</v>
      </c>
      <c r="B44" s="2">
        <v>0.40005787037037038</v>
      </c>
      <c r="C44" s="3">
        <v>713</v>
      </c>
      <c r="D44" s="4">
        <v>985</v>
      </c>
      <c r="E44" s="4">
        <v>28.6</v>
      </c>
      <c r="F44" s="4">
        <v>327</v>
      </c>
      <c r="G44" s="4" t="s">
        <v>44</v>
      </c>
      <c r="H44" s="5" t="str">
        <f t="shared" si="0"/>
        <v>N26</v>
      </c>
      <c r="I44" s="5" t="str">
        <f t="shared" si="1"/>
        <v>186</v>
      </c>
      <c r="K44" s="14" t="str">
        <f t="shared" si="2"/>
        <v>26</v>
      </c>
      <c r="L44" s="14" t="b">
        <f t="shared" si="3"/>
        <v>0</v>
      </c>
      <c r="N44" s="14" t="b">
        <f t="shared" si="4"/>
        <v>0</v>
      </c>
      <c r="O44" s="14" t="b">
        <f t="shared" si="5"/>
        <v>0</v>
      </c>
      <c r="Q44" s="12" t="s">
        <v>281</v>
      </c>
      <c r="R44" s="12" t="b">
        <v>0</v>
      </c>
      <c r="T44" s="12" t="b">
        <v>0</v>
      </c>
      <c r="U44" s="12" t="b">
        <v>0</v>
      </c>
    </row>
    <row r="45" spans="1:21">
      <c r="A45" s="1">
        <v>40898</v>
      </c>
      <c r="B45" s="2">
        <v>0.13344907407407408</v>
      </c>
      <c r="C45" s="3">
        <v>1064</v>
      </c>
      <c r="D45" s="4">
        <v>1219</v>
      </c>
      <c r="E45" s="4">
        <v>-25.5</v>
      </c>
      <c r="F45" s="4">
        <v>134</v>
      </c>
      <c r="G45" s="4" t="s">
        <v>45</v>
      </c>
      <c r="H45" s="5" t="str">
        <f t="shared" si="0"/>
        <v>S22</v>
      </c>
      <c r="I45" s="5" t="str">
        <f t="shared" si="1"/>
        <v>151</v>
      </c>
      <c r="K45" s="14" t="b">
        <f t="shared" si="2"/>
        <v>0</v>
      </c>
      <c r="L45" s="14">
        <f t="shared" si="3"/>
        <v>-22</v>
      </c>
      <c r="N45" s="14" t="b">
        <f t="shared" si="4"/>
        <v>0</v>
      </c>
      <c r="O45" s="14" t="b">
        <f t="shared" si="5"/>
        <v>0</v>
      </c>
      <c r="Q45" s="12" t="b">
        <v>0</v>
      </c>
      <c r="R45" s="12">
        <v>-22</v>
      </c>
      <c r="T45" s="12" t="b">
        <v>0</v>
      </c>
      <c r="U45" s="12" t="b">
        <v>0</v>
      </c>
    </row>
    <row r="46" spans="1:21">
      <c r="A46" s="1">
        <v>40910</v>
      </c>
      <c r="B46" s="2">
        <v>0.6337962962962963</v>
      </c>
      <c r="C46" s="3">
        <v>1138</v>
      </c>
      <c r="D46" s="4">
        <v>1148</v>
      </c>
      <c r="E46" s="4">
        <v>-8.4</v>
      </c>
      <c r="F46" s="4">
        <v>244</v>
      </c>
      <c r="G46" s="4" t="s">
        <v>46</v>
      </c>
      <c r="H46" s="5" t="str">
        <f t="shared" si="0"/>
        <v>N08</v>
      </c>
      <c r="I46" s="5" t="str">
        <f t="shared" si="1"/>
        <v>104</v>
      </c>
      <c r="K46" s="14" t="str">
        <f t="shared" si="2"/>
        <v>08</v>
      </c>
      <c r="L46" s="14" t="b">
        <f t="shared" si="3"/>
        <v>0</v>
      </c>
      <c r="N46" s="14" t="b">
        <f t="shared" si="4"/>
        <v>0</v>
      </c>
      <c r="O46" s="14" t="b">
        <f t="shared" si="5"/>
        <v>0</v>
      </c>
      <c r="Q46" s="12" t="s">
        <v>304</v>
      </c>
      <c r="R46" s="12" t="b">
        <v>0</v>
      </c>
      <c r="T46" s="12" t="b">
        <v>0</v>
      </c>
      <c r="U46" s="12" t="b">
        <v>0</v>
      </c>
    </row>
    <row r="47" spans="1:21">
      <c r="A47" s="1">
        <v>40920</v>
      </c>
      <c r="B47" s="2">
        <v>0.35005787037037034</v>
      </c>
      <c r="C47" s="3">
        <v>814</v>
      </c>
      <c r="D47" s="4">
        <v>848</v>
      </c>
      <c r="E47" s="4">
        <v>-1.1000000000000001</v>
      </c>
      <c r="F47" s="4">
        <v>52</v>
      </c>
      <c r="G47" s="4" t="s">
        <v>47</v>
      </c>
      <c r="H47" s="5" t="str">
        <f t="shared" si="0"/>
        <v>N29</v>
      </c>
      <c r="I47" s="5" t="str">
        <f t="shared" si="1"/>
        <v>117</v>
      </c>
      <c r="K47" s="14" t="str">
        <f t="shared" si="2"/>
        <v>29</v>
      </c>
      <c r="L47" s="14" t="b">
        <f t="shared" si="3"/>
        <v>0</v>
      </c>
      <c r="N47" s="14" t="b">
        <f t="shared" si="4"/>
        <v>0</v>
      </c>
      <c r="O47" s="14" t="b">
        <f t="shared" si="5"/>
        <v>0</v>
      </c>
      <c r="Q47" s="12" t="s">
        <v>305</v>
      </c>
      <c r="R47" s="12" t="b">
        <v>0</v>
      </c>
      <c r="T47" s="12" t="b">
        <v>0</v>
      </c>
      <c r="U47" s="12" t="b">
        <v>0</v>
      </c>
    </row>
    <row r="48" spans="1:21">
      <c r="A48" s="1">
        <v>40924</v>
      </c>
      <c r="B48" s="2">
        <v>0.13344907407407408</v>
      </c>
      <c r="C48" s="3">
        <v>1060</v>
      </c>
      <c r="D48" s="4">
        <v>1060</v>
      </c>
      <c r="E48" s="4">
        <v>10.9</v>
      </c>
      <c r="F48" s="4">
        <v>39</v>
      </c>
      <c r="G48" s="4" t="s">
        <v>48</v>
      </c>
      <c r="H48" s="5" t="str">
        <f t="shared" si="0"/>
        <v>N34</v>
      </c>
      <c r="I48" s="5" t="str">
        <f t="shared" si="1"/>
        <v>E86</v>
      </c>
      <c r="K48" s="14" t="str">
        <f t="shared" si="2"/>
        <v>34</v>
      </c>
      <c r="L48" s="14" t="b">
        <f t="shared" si="3"/>
        <v>0</v>
      </c>
      <c r="N48" s="14" t="str">
        <f t="shared" si="4"/>
        <v>86</v>
      </c>
      <c r="O48" s="14" t="b">
        <f t="shared" si="5"/>
        <v>0</v>
      </c>
      <c r="Q48" s="12" t="s">
        <v>284</v>
      </c>
      <c r="R48" s="12" t="b">
        <v>0</v>
      </c>
      <c r="T48" s="12" t="s">
        <v>306</v>
      </c>
      <c r="U48" s="12" t="b">
        <v>0</v>
      </c>
    </row>
    <row r="49" spans="1:21">
      <c r="A49" s="1">
        <v>40927</v>
      </c>
      <c r="B49" s="2">
        <v>0.6083912037037037</v>
      </c>
      <c r="C49" s="3">
        <v>1120</v>
      </c>
      <c r="D49" s="4">
        <v>1269</v>
      </c>
      <c r="E49" s="4">
        <v>54.1</v>
      </c>
      <c r="F49" s="4">
        <v>20</v>
      </c>
      <c r="G49" s="4" t="s">
        <v>49</v>
      </c>
      <c r="H49" s="5" t="str">
        <f t="shared" si="0"/>
        <v>N32</v>
      </c>
      <c r="I49" s="5" t="str">
        <f t="shared" si="1"/>
        <v>E22</v>
      </c>
      <c r="K49" s="14" t="str">
        <f t="shared" si="2"/>
        <v>32</v>
      </c>
      <c r="L49" s="14" t="b">
        <f t="shared" si="3"/>
        <v>0</v>
      </c>
      <c r="N49" s="14" t="str">
        <f t="shared" si="4"/>
        <v>22</v>
      </c>
      <c r="O49" s="14" t="b">
        <f t="shared" si="5"/>
        <v>0</v>
      </c>
      <c r="Q49" s="12" t="s">
        <v>307</v>
      </c>
      <c r="R49" s="12" t="b">
        <v>0</v>
      </c>
      <c r="T49" s="12" t="s">
        <v>308</v>
      </c>
      <c r="U49" s="12" t="b">
        <v>0</v>
      </c>
    </row>
    <row r="50" spans="1:21">
      <c r="A50" s="1">
        <v>40931</v>
      </c>
      <c r="B50" s="2">
        <v>0.16672453703703705</v>
      </c>
      <c r="C50" s="3">
        <v>2175</v>
      </c>
      <c r="D50" s="4">
        <v>2511</v>
      </c>
      <c r="E50" s="4">
        <v>28</v>
      </c>
      <c r="F50" s="4">
        <v>326</v>
      </c>
      <c r="G50" s="4" t="s">
        <v>50</v>
      </c>
      <c r="H50" s="5" t="str">
        <f t="shared" si="0"/>
        <v>N28</v>
      </c>
      <c r="I50" s="5" t="str">
        <f t="shared" si="1"/>
        <v>W21</v>
      </c>
      <c r="K50" s="14" t="str">
        <f t="shared" si="2"/>
        <v>28</v>
      </c>
      <c r="L50" s="14" t="b">
        <f t="shared" si="3"/>
        <v>0</v>
      </c>
      <c r="N50" s="14" t="b">
        <f t="shared" si="4"/>
        <v>0</v>
      </c>
      <c r="O50" s="14">
        <f t="shared" si="5"/>
        <v>-21</v>
      </c>
      <c r="Q50" s="12" t="s">
        <v>309</v>
      </c>
      <c r="R50" s="12" t="b">
        <v>0</v>
      </c>
      <c r="T50" s="12" t="b">
        <v>0</v>
      </c>
      <c r="U50" s="12">
        <v>-21</v>
      </c>
    </row>
    <row r="51" spans="1:21">
      <c r="A51" s="1">
        <v>40934</v>
      </c>
      <c r="B51" s="2">
        <v>0.19172453703703704</v>
      </c>
      <c r="C51" s="3">
        <v>1194</v>
      </c>
      <c r="D51" s="4">
        <v>1195</v>
      </c>
      <c r="E51" s="4">
        <v>46.2</v>
      </c>
      <c r="F51" s="4">
        <v>327</v>
      </c>
      <c r="G51" s="4" t="s">
        <v>51</v>
      </c>
      <c r="H51" s="5" t="str">
        <f t="shared" si="0"/>
        <v>N41</v>
      </c>
      <c r="I51" s="5" t="str">
        <f t="shared" si="1"/>
        <v>W84</v>
      </c>
      <c r="K51" s="14" t="str">
        <f t="shared" si="2"/>
        <v>41</v>
      </c>
      <c r="L51" s="14" t="b">
        <f t="shared" si="3"/>
        <v>0</v>
      </c>
      <c r="N51" s="14" t="b">
        <f t="shared" si="4"/>
        <v>0</v>
      </c>
      <c r="O51" s="14">
        <f t="shared" si="5"/>
        <v>-84</v>
      </c>
      <c r="Q51" s="12" t="s">
        <v>310</v>
      </c>
      <c r="R51" s="12" t="b">
        <v>0</v>
      </c>
      <c r="T51" s="12" t="b">
        <v>0</v>
      </c>
      <c r="U51" s="12">
        <v>-84</v>
      </c>
    </row>
    <row r="52" spans="1:21">
      <c r="A52" s="1">
        <v>40935</v>
      </c>
      <c r="B52" s="2">
        <v>0.76935185185185195</v>
      </c>
      <c r="C52" s="3">
        <v>2508</v>
      </c>
      <c r="D52" s="4">
        <v>2541</v>
      </c>
      <c r="E52" s="4">
        <v>165.9</v>
      </c>
      <c r="F52" s="4">
        <v>296</v>
      </c>
      <c r="G52" s="4" t="s">
        <v>52</v>
      </c>
      <c r="H52" s="5" t="str">
        <f t="shared" si="0"/>
        <v>N27</v>
      </c>
      <c r="I52" s="5" t="str">
        <f t="shared" si="1"/>
        <v>W71</v>
      </c>
      <c r="K52" s="14" t="str">
        <f t="shared" si="2"/>
        <v>27</v>
      </c>
      <c r="L52" s="14" t="b">
        <f t="shared" si="3"/>
        <v>0</v>
      </c>
      <c r="N52" s="14" t="b">
        <f t="shared" si="4"/>
        <v>0</v>
      </c>
      <c r="O52" s="14">
        <f t="shared" si="5"/>
        <v>-71</v>
      </c>
      <c r="Q52" s="12" t="s">
        <v>311</v>
      </c>
      <c r="R52" s="12" t="b">
        <v>0</v>
      </c>
      <c r="T52" s="12" t="b">
        <v>0</v>
      </c>
      <c r="U52" s="12">
        <v>-71</v>
      </c>
    </row>
    <row r="53" spans="1:21">
      <c r="A53" s="1">
        <v>40941</v>
      </c>
      <c r="B53" s="2">
        <v>0.60005787037037039</v>
      </c>
      <c r="C53" s="3">
        <v>476</v>
      </c>
      <c r="D53" s="4">
        <v>591</v>
      </c>
      <c r="E53" s="4">
        <f>-8.7*1</f>
        <v>-8.6999999999999993</v>
      </c>
      <c r="F53" s="4">
        <v>353</v>
      </c>
      <c r="G53" s="4" t="s">
        <v>53</v>
      </c>
      <c r="H53" s="5" t="str">
        <f t="shared" si="0"/>
        <v>N34</v>
      </c>
      <c r="I53" s="5" t="str">
        <f t="shared" si="1"/>
        <v>152</v>
      </c>
      <c r="K53" s="14" t="str">
        <f t="shared" si="2"/>
        <v>34</v>
      </c>
      <c r="L53" s="14" t="b">
        <f t="shared" si="3"/>
        <v>0</v>
      </c>
      <c r="N53" s="14" t="b">
        <f t="shared" si="4"/>
        <v>0</v>
      </c>
      <c r="O53" s="14" t="b">
        <f t="shared" si="5"/>
        <v>0</v>
      </c>
      <c r="Q53" s="12" t="s">
        <v>284</v>
      </c>
      <c r="R53" s="12" t="b">
        <v>0</v>
      </c>
      <c r="T53" s="12" t="b">
        <v>0</v>
      </c>
      <c r="U53" s="12" t="b">
        <v>0</v>
      </c>
    </row>
    <row r="54" spans="1:21">
      <c r="A54" s="1">
        <v>40948</v>
      </c>
      <c r="B54" s="2">
        <v>0.88722222222222225</v>
      </c>
      <c r="C54" s="3">
        <v>659</v>
      </c>
      <c r="D54" s="4">
        <v>663</v>
      </c>
      <c r="E54" s="4">
        <v>1.2</v>
      </c>
      <c r="F54" s="4">
        <v>39</v>
      </c>
      <c r="G54" s="4" t="s">
        <v>54</v>
      </c>
      <c r="H54" s="5" t="str">
        <f t="shared" si="0"/>
        <v>N18</v>
      </c>
      <c r="I54" s="5" t="str">
        <f t="shared" si="1"/>
        <v>E80</v>
      </c>
      <c r="K54" s="14" t="str">
        <f t="shared" si="2"/>
        <v>18</v>
      </c>
      <c r="L54" s="14" t="b">
        <f t="shared" si="3"/>
        <v>0</v>
      </c>
      <c r="N54" s="14" t="str">
        <f t="shared" si="4"/>
        <v>80</v>
      </c>
      <c r="O54" s="14" t="b">
        <f t="shared" si="5"/>
        <v>0</v>
      </c>
      <c r="Q54" s="12" t="s">
        <v>302</v>
      </c>
      <c r="R54" s="12" t="b">
        <v>0</v>
      </c>
      <c r="T54" s="12" t="s">
        <v>312</v>
      </c>
      <c r="U54" s="12" t="b">
        <v>0</v>
      </c>
    </row>
    <row r="55" spans="1:21">
      <c r="A55" s="1">
        <v>40949</v>
      </c>
      <c r="B55" s="2">
        <v>0.83339120370370379</v>
      </c>
      <c r="C55" s="3">
        <v>533</v>
      </c>
      <c r="D55" s="4">
        <v>745</v>
      </c>
      <c r="E55" s="4">
        <v>3.8</v>
      </c>
      <c r="F55" s="4">
        <v>39</v>
      </c>
      <c r="G55" s="4" t="s">
        <v>55</v>
      </c>
      <c r="H55" s="5" t="str">
        <f t="shared" si="0"/>
        <v>N25</v>
      </c>
      <c r="I55" s="5" t="str">
        <f t="shared" si="1"/>
        <v>E05</v>
      </c>
      <c r="K55" s="14" t="str">
        <f t="shared" si="2"/>
        <v>25</v>
      </c>
      <c r="L55" s="14" t="b">
        <f t="shared" si="3"/>
        <v>0</v>
      </c>
      <c r="N55" s="14" t="str">
        <f t="shared" si="4"/>
        <v>05</v>
      </c>
      <c r="O55" s="14" t="b">
        <f t="shared" si="5"/>
        <v>0</v>
      </c>
      <c r="Q55" s="12" t="s">
        <v>291</v>
      </c>
      <c r="R55" s="12" t="b">
        <v>0</v>
      </c>
      <c r="T55" s="12" t="s">
        <v>313</v>
      </c>
      <c r="U55" s="12" t="b">
        <v>0</v>
      </c>
    </row>
    <row r="56" spans="1:21">
      <c r="A56" s="1">
        <v>40955</v>
      </c>
      <c r="B56" s="2">
        <v>0.27505787037037038</v>
      </c>
      <c r="C56" s="3">
        <v>538</v>
      </c>
      <c r="D56" s="4">
        <v>763</v>
      </c>
      <c r="E56" s="4">
        <v>1.6</v>
      </c>
      <c r="F56" s="4">
        <v>288</v>
      </c>
      <c r="G56" s="4" t="s">
        <v>56</v>
      </c>
      <c r="H56" s="5" t="str">
        <f t="shared" si="0"/>
        <v>N10</v>
      </c>
      <c r="I56" s="5" t="str">
        <f t="shared" si="1"/>
        <v>158</v>
      </c>
      <c r="K56" s="14" t="str">
        <f t="shared" si="2"/>
        <v>10</v>
      </c>
      <c r="L56" s="14" t="b">
        <f t="shared" si="3"/>
        <v>0</v>
      </c>
      <c r="N56" s="14" t="b">
        <f t="shared" si="4"/>
        <v>0</v>
      </c>
      <c r="O56" s="14" t="b">
        <f t="shared" si="5"/>
        <v>0</v>
      </c>
      <c r="Q56" s="12" t="s">
        <v>280</v>
      </c>
      <c r="R56" s="12" t="b">
        <v>0</v>
      </c>
      <c r="T56" s="12" t="b">
        <v>0</v>
      </c>
      <c r="U56" s="12" t="b">
        <v>0</v>
      </c>
    </row>
    <row r="57" spans="1:21">
      <c r="A57" s="1">
        <v>40962</v>
      </c>
      <c r="B57" s="2">
        <v>0.34173611111111107</v>
      </c>
      <c r="C57" s="3">
        <v>505</v>
      </c>
      <c r="D57" s="4">
        <v>516</v>
      </c>
      <c r="E57" s="4">
        <v>5.5</v>
      </c>
      <c r="F57" s="4">
        <v>300</v>
      </c>
      <c r="G57" s="4" t="s">
        <v>52</v>
      </c>
      <c r="H57" s="5" t="str">
        <f t="shared" si="0"/>
        <v>N27</v>
      </c>
      <c r="I57" s="5" t="str">
        <f t="shared" si="1"/>
        <v>W71</v>
      </c>
      <c r="K57" s="14" t="str">
        <f t="shared" si="2"/>
        <v>27</v>
      </c>
      <c r="L57" s="14" t="b">
        <f t="shared" si="3"/>
        <v>0</v>
      </c>
      <c r="N57" s="14" t="b">
        <f t="shared" si="4"/>
        <v>0</v>
      </c>
      <c r="O57" s="14">
        <f t="shared" si="5"/>
        <v>-71</v>
      </c>
      <c r="Q57" s="12" t="s">
        <v>311</v>
      </c>
      <c r="R57" s="12" t="b">
        <v>0</v>
      </c>
      <c r="T57" s="12" t="b">
        <v>0</v>
      </c>
      <c r="U57" s="12">
        <v>-71</v>
      </c>
    </row>
    <row r="58" spans="1:21">
      <c r="A58" s="1">
        <v>40968</v>
      </c>
      <c r="B58" s="2">
        <v>0.38342592592592589</v>
      </c>
      <c r="C58" s="3">
        <v>466</v>
      </c>
      <c r="D58" s="4">
        <v>579</v>
      </c>
      <c r="E58" s="4">
        <v>-5.4</v>
      </c>
      <c r="F58" s="4">
        <v>290</v>
      </c>
      <c r="G58" s="4" t="s">
        <v>57</v>
      </c>
      <c r="H58" s="5" t="str">
        <f t="shared" si="0"/>
        <v>N10</v>
      </c>
      <c r="I58" s="5" t="str">
        <f t="shared" si="1"/>
        <v>138</v>
      </c>
      <c r="K58" s="14" t="str">
        <f t="shared" si="2"/>
        <v>10</v>
      </c>
      <c r="L58" s="14" t="b">
        <f t="shared" si="3"/>
        <v>0</v>
      </c>
      <c r="N58" s="14" t="b">
        <f t="shared" si="4"/>
        <v>0</v>
      </c>
      <c r="O58" s="14" t="b">
        <f t="shared" si="5"/>
        <v>0</v>
      </c>
      <c r="Q58" s="12" t="s">
        <v>280</v>
      </c>
      <c r="R58" s="12" t="b">
        <v>0</v>
      </c>
      <c r="T58" s="12" t="b">
        <v>0</v>
      </c>
      <c r="U58" s="12" t="b">
        <v>0</v>
      </c>
    </row>
    <row r="59" spans="1:21">
      <c r="A59" s="1">
        <v>40972</v>
      </c>
      <c r="B59" s="2">
        <v>0.45841435185185181</v>
      </c>
      <c r="C59" s="3">
        <v>1306</v>
      </c>
      <c r="D59" s="4">
        <v>1352</v>
      </c>
      <c r="E59" s="4">
        <v>28.3</v>
      </c>
      <c r="F59" s="4">
        <v>52</v>
      </c>
      <c r="G59" s="4" t="s">
        <v>58</v>
      </c>
      <c r="H59" s="5" t="str">
        <f t="shared" si="0"/>
        <v>N19</v>
      </c>
      <c r="I59" s="5" t="str">
        <f t="shared" si="1"/>
        <v>E61</v>
      </c>
      <c r="K59" s="14" t="str">
        <f t="shared" si="2"/>
        <v>19</v>
      </c>
      <c r="L59" s="14" t="b">
        <f t="shared" si="3"/>
        <v>0</v>
      </c>
      <c r="N59" s="14" t="str">
        <f t="shared" si="4"/>
        <v>61</v>
      </c>
      <c r="O59" s="14" t="b">
        <f t="shared" si="5"/>
        <v>0</v>
      </c>
      <c r="Q59" s="12" t="s">
        <v>292</v>
      </c>
      <c r="R59" s="12" t="b">
        <v>0</v>
      </c>
      <c r="T59" s="12" t="s">
        <v>314</v>
      </c>
      <c r="U59" s="12" t="b">
        <v>0</v>
      </c>
    </row>
    <row r="60" spans="1:21">
      <c r="A60" s="1">
        <v>40973</v>
      </c>
      <c r="B60" s="2">
        <v>0.16672453703703705</v>
      </c>
      <c r="C60" s="3">
        <v>1531</v>
      </c>
      <c r="D60" s="4">
        <v>1627</v>
      </c>
      <c r="E60" s="4">
        <v>-24.6</v>
      </c>
      <c r="F60" s="4">
        <v>61</v>
      </c>
      <c r="G60" s="4" t="s">
        <v>59</v>
      </c>
      <c r="H60" s="5" t="str">
        <f t="shared" si="0"/>
        <v>N17</v>
      </c>
      <c r="I60" s="5" t="str">
        <f t="shared" si="1"/>
        <v>E52</v>
      </c>
      <c r="K60" s="14" t="str">
        <f t="shared" si="2"/>
        <v>17</v>
      </c>
      <c r="L60" s="14" t="b">
        <f t="shared" si="3"/>
        <v>0</v>
      </c>
      <c r="N60" s="14" t="str">
        <f t="shared" si="4"/>
        <v>52</v>
      </c>
      <c r="O60" s="14" t="b">
        <f t="shared" si="5"/>
        <v>0</v>
      </c>
      <c r="Q60" s="12" t="s">
        <v>285</v>
      </c>
      <c r="R60" s="12" t="b">
        <v>0</v>
      </c>
      <c r="T60" s="12" t="s">
        <v>315</v>
      </c>
      <c r="U60" s="12" t="b">
        <v>0</v>
      </c>
    </row>
    <row r="61" spans="1:21">
      <c r="A61" s="1">
        <v>40975</v>
      </c>
      <c r="B61" s="2">
        <v>1.6736111111111111E-2</v>
      </c>
      <c r="C61" s="3">
        <v>2684</v>
      </c>
      <c r="D61" s="4">
        <v>3146</v>
      </c>
      <c r="E61" s="4">
        <v>-88.2</v>
      </c>
      <c r="F61" s="4">
        <v>57</v>
      </c>
      <c r="G61" s="4" t="s">
        <v>60</v>
      </c>
      <c r="H61" s="5" t="str">
        <f t="shared" si="0"/>
        <v>N17</v>
      </c>
      <c r="I61" s="5" t="str">
        <f t="shared" si="1"/>
        <v>E27</v>
      </c>
      <c r="K61" s="14" t="str">
        <f t="shared" si="2"/>
        <v>17</v>
      </c>
      <c r="L61" s="14" t="b">
        <f t="shared" si="3"/>
        <v>0</v>
      </c>
      <c r="N61" s="14" t="str">
        <f t="shared" si="4"/>
        <v>27</v>
      </c>
      <c r="O61" s="14" t="b">
        <f t="shared" si="5"/>
        <v>0</v>
      </c>
      <c r="Q61" s="12" t="s">
        <v>285</v>
      </c>
      <c r="R61" s="12" t="b">
        <v>0</v>
      </c>
      <c r="T61" s="12" t="s">
        <v>311</v>
      </c>
      <c r="U61" s="12" t="b">
        <v>0</v>
      </c>
    </row>
    <row r="62" spans="1:21">
      <c r="A62" s="1">
        <v>40975</v>
      </c>
      <c r="B62" s="2">
        <v>6.277777777777778E-2</v>
      </c>
      <c r="C62" s="3">
        <v>1825</v>
      </c>
      <c r="D62" s="4">
        <v>2160</v>
      </c>
      <c r="E62" s="4">
        <v>-160.9</v>
      </c>
      <c r="F62" s="4">
        <v>82</v>
      </c>
      <c r="G62" s="4" t="s">
        <v>61</v>
      </c>
      <c r="H62" s="5" t="str">
        <f t="shared" si="0"/>
        <v>N15</v>
      </c>
      <c r="I62" s="5" t="str">
        <f t="shared" si="1"/>
        <v>E26</v>
      </c>
      <c r="K62" s="14" t="str">
        <f t="shared" si="2"/>
        <v>15</v>
      </c>
      <c r="L62" s="14" t="b">
        <f t="shared" si="3"/>
        <v>0</v>
      </c>
      <c r="N62" s="14" t="str">
        <f t="shared" si="4"/>
        <v>26</v>
      </c>
      <c r="O62" s="14" t="b">
        <f t="shared" si="5"/>
        <v>0</v>
      </c>
      <c r="Q62" s="12" t="s">
        <v>300</v>
      </c>
      <c r="R62" s="12" t="b">
        <v>0</v>
      </c>
      <c r="T62" s="12" t="s">
        <v>281</v>
      </c>
      <c r="U62" s="12" t="b">
        <v>0</v>
      </c>
    </row>
    <row r="63" spans="1:21">
      <c r="A63" s="1">
        <v>40977</v>
      </c>
      <c r="B63" s="2">
        <v>0.18482638888888889</v>
      </c>
      <c r="C63" s="3">
        <v>950</v>
      </c>
      <c r="D63" s="4">
        <v>1229</v>
      </c>
      <c r="E63" s="4">
        <f>-13.5*1</f>
        <v>-13.5</v>
      </c>
      <c r="F63" s="4">
        <v>29</v>
      </c>
      <c r="G63" s="4" t="s">
        <v>62</v>
      </c>
      <c r="H63" s="5" t="str">
        <f t="shared" si="0"/>
        <v>N15</v>
      </c>
      <c r="I63" s="5" t="str">
        <f t="shared" si="1"/>
        <v>W03</v>
      </c>
      <c r="K63" s="14" t="str">
        <f t="shared" si="2"/>
        <v>15</v>
      </c>
      <c r="L63" s="14" t="b">
        <f t="shared" si="3"/>
        <v>0</v>
      </c>
      <c r="N63" s="14" t="b">
        <f t="shared" si="4"/>
        <v>0</v>
      </c>
      <c r="O63" s="14">
        <f t="shared" si="5"/>
        <v>-3</v>
      </c>
      <c r="Q63" s="12" t="s">
        <v>300</v>
      </c>
      <c r="R63" s="12" t="b">
        <v>0</v>
      </c>
      <c r="T63" s="12" t="b">
        <v>0</v>
      </c>
      <c r="U63" s="12">
        <v>-3</v>
      </c>
    </row>
    <row r="64" spans="1:21">
      <c r="A64" s="1">
        <v>40978</v>
      </c>
      <c r="B64" s="2">
        <v>0.75005787037037042</v>
      </c>
      <c r="C64" s="3">
        <v>1296</v>
      </c>
      <c r="D64" s="4">
        <v>1638</v>
      </c>
      <c r="E64" s="4">
        <v>-10.9</v>
      </c>
      <c r="F64" s="4">
        <v>5</v>
      </c>
      <c r="G64" s="4" t="s">
        <v>63</v>
      </c>
      <c r="H64" s="5" t="str">
        <f t="shared" si="0"/>
        <v>N17</v>
      </c>
      <c r="I64" s="5" t="str">
        <f t="shared" si="1"/>
        <v>W24</v>
      </c>
      <c r="K64" s="14" t="str">
        <f t="shared" si="2"/>
        <v>17</v>
      </c>
      <c r="L64" s="14" t="b">
        <f t="shared" si="3"/>
        <v>0</v>
      </c>
      <c r="N64" s="14" t="b">
        <f t="shared" si="4"/>
        <v>0</v>
      </c>
      <c r="O64" s="14">
        <f t="shared" si="5"/>
        <v>-24</v>
      </c>
      <c r="Q64" s="12" t="s">
        <v>285</v>
      </c>
      <c r="R64" s="12" t="b">
        <v>0</v>
      </c>
      <c r="T64" s="12" t="b">
        <v>0</v>
      </c>
      <c r="U64" s="12">
        <v>-24</v>
      </c>
    </row>
    <row r="65" spans="1:21">
      <c r="A65" s="1">
        <v>40981</v>
      </c>
      <c r="B65" s="2">
        <v>0.7333912037037037</v>
      </c>
      <c r="C65" s="3">
        <v>1884</v>
      </c>
      <c r="D65" s="4">
        <v>1931</v>
      </c>
      <c r="E65" s="4">
        <v>45.6</v>
      </c>
      <c r="F65" s="4">
        <v>286</v>
      </c>
      <c r="G65" s="4" t="s">
        <v>64</v>
      </c>
      <c r="H65" s="5" t="str">
        <f t="shared" si="0"/>
        <v>N17</v>
      </c>
      <c r="I65" s="5" t="str">
        <f t="shared" si="1"/>
        <v>W66</v>
      </c>
      <c r="K65" s="14" t="str">
        <f t="shared" si="2"/>
        <v>17</v>
      </c>
      <c r="L65" s="14" t="b">
        <f t="shared" si="3"/>
        <v>0</v>
      </c>
      <c r="N65" s="14" t="b">
        <f t="shared" si="4"/>
        <v>0</v>
      </c>
      <c r="O65" s="14">
        <f t="shared" si="5"/>
        <v>-66</v>
      </c>
      <c r="Q65" s="12" t="s">
        <v>285</v>
      </c>
      <c r="R65" s="12" t="b">
        <v>0</v>
      </c>
      <c r="T65" s="12" t="b">
        <v>0</v>
      </c>
      <c r="U65" s="12">
        <v>-66</v>
      </c>
    </row>
    <row r="66" spans="1:21">
      <c r="A66" s="1">
        <v>40986</v>
      </c>
      <c r="B66" s="2">
        <v>1.6724537037037034E-2</v>
      </c>
      <c r="C66" s="3">
        <v>1210</v>
      </c>
      <c r="D66" s="4">
        <v>1244</v>
      </c>
      <c r="E66" s="4">
        <v>-8.1999999999999993</v>
      </c>
      <c r="F66" s="4">
        <v>300</v>
      </c>
      <c r="G66" s="4" t="s">
        <v>65</v>
      </c>
      <c r="H66" s="5" t="str">
        <f t="shared" si="0"/>
        <v>N18</v>
      </c>
      <c r="I66" s="5" t="str">
        <f t="shared" si="1"/>
        <v>116</v>
      </c>
      <c r="K66" s="14" t="str">
        <f t="shared" si="2"/>
        <v>18</v>
      </c>
      <c r="L66" s="14" t="b">
        <f t="shared" si="3"/>
        <v>0</v>
      </c>
      <c r="N66" s="14" t="b">
        <f t="shared" si="4"/>
        <v>0</v>
      </c>
      <c r="O66" s="14" t="b">
        <f t="shared" si="5"/>
        <v>0</v>
      </c>
      <c r="Q66" s="12" t="s">
        <v>302</v>
      </c>
      <c r="R66" s="12" t="b">
        <v>0</v>
      </c>
      <c r="T66" s="12" t="b">
        <v>0</v>
      </c>
      <c r="U66" s="12" t="b">
        <v>0</v>
      </c>
    </row>
    <row r="67" spans="1:21">
      <c r="A67" s="1">
        <v>40989</v>
      </c>
      <c r="B67" s="2">
        <v>0.31672453703703701</v>
      </c>
      <c r="C67" s="3">
        <v>1178</v>
      </c>
      <c r="D67" s="4">
        <v>1418</v>
      </c>
      <c r="E67" s="4">
        <v>-29.6</v>
      </c>
      <c r="F67" s="4">
        <v>330</v>
      </c>
      <c r="G67" s="4" t="s">
        <v>66</v>
      </c>
      <c r="H67" s="5" t="str">
        <f t="shared" ref="H67:H127" si="6" xml:space="preserve"> LEFT(G67,3)</f>
        <v>N18</v>
      </c>
      <c r="I67" s="5" t="str">
        <f t="shared" ref="I67:I127" si="7" xml:space="preserve"> RIGHT(G67,3)</f>
        <v>160</v>
      </c>
      <c r="K67" s="14" t="str">
        <f t="shared" ref="K67:K130" si="8">IF(LEFT(H67)="N",RIGHT(H67,2))</f>
        <v>18</v>
      </c>
      <c r="L67" s="14" t="b">
        <f t="shared" ref="L67:L130" si="9">IF(LEFT(H67)="S",RIGHT(H67,2) * -1)</f>
        <v>0</v>
      </c>
      <c r="N67" s="14" t="b">
        <f t="shared" ref="N67:N130" si="10">IF(LEFT(I67)="E",RIGHT(I67,2))</f>
        <v>0</v>
      </c>
      <c r="O67" s="14" t="b">
        <f t="shared" ref="O67:O130" si="11">IF(LEFT(I67)="W",RIGHT(I67,2) * -1)</f>
        <v>0</v>
      </c>
      <c r="Q67" s="12" t="s">
        <v>302</v>
      </c>
      <c r="R67" s="12" t="b">
        <v>0</v>
      </c>
      <c r="T67" s="12" t="b">
        <v>0</v>
      </c>
      <c r="U67" s="12" t="b">
        <v>0</v>
      </c>
    </row>
    <row r="68" spans="1:21">
      <c r="A68" s="1">
        <v>40992</v>
      </c>
      <c r="B68" s="2">
        <v>1.6724537037037034E-2</v>
      </c>
      <c r="C68" s="3">
        <v>1152</v>
      </c>
      <c r="D68" s="4">
        <v>1410</v>
      </c>
      <c r="E68" s="4">
        <v>-46.6</v>
      </c>
      <c r="F68" s="4">
        <v>347</v>
      </c>
      <c r="G68" s="4" t="s">
        <v>67</v>
      </c>
      <c r="H68" s="5" t="str">
        <f t="shared" si="6"/>
        <v>N18</v>
      </c>
      <c r="I68" s="5" t="str">
        <f t="shared" si="7"/>
        <v>164</v>
      </c>
      <c r="K68" s="14" t="str">
        <f t="shared" si="8"/>
        <v>18</v>
      </c>
      <c r="L68" s="14" t="b">
        <f t="shared" si="9"/>
        <v>0</v>
      </c>
      <c r="N68" s="14" t="b">
        <f t="shared" si="10"/>
        <v>0</v>
      </c>
      <c r="O68" s="14" t="b">
        <f t="shared" si="11"/>
        <v>0</v>
      </c>
      <c r="Q68" s="12" t="s">
        <v>302</v>
      </c>
      <c r="R68" s="12" t="b">
        <v>0</v>
      </c>
      <c r="T68" s="12" t="b">
        <v>0</v>
      </c>
      <c r="U68" s="12" t="b">
        <v>0</v>
      </c>
    </row>
    <row r="69" spans="1:21">
      <c r="A69" s="1">
        <v>40994</v>
      </c>
      <c r="B69" s="2">
        <v>0.96672453703703709</v>
      </c>
      <c r="C69" s="3">
        <v>1390</v>
      </c>
      <c r="D69" s="4">
        <v>1709</v>
      </c>
      <c r="E69" s="4">
        <v>-32.299999999999997</v>
      </c>
      <c r="F69" s="4">
        <v>92</v>
      </c>
      <c r="G69" s="4" t="s">
        <v>68</v>
      </c>
      <c r="H69" s="5" t="str">
        <f t="shared" si="6"/>
        <v>N17</v>
      </c>
      <c r="I69" s="5" t="str">
        <f t="shared" si="7"/>
        <v>164</v>
      </c>
      <c r="K69" s="14" t="str">
        <f t="shared" si="8"/>
        <v>17</v>
      </c>
      <c r="L69" s="14" t="b">
        <f t="shared" si="9"/>
        <v>0</v>
      </c>
      <c r="N69" s="14" t="b">
        <f t="shared" si="10"/>
        <v>0</v>
      </c>
      <c r="O69" s="14" t="b">
        <f t="shared" si="11"/>
        <v>0</v>
      </c>
      <c r="Q69" s="12" t="s">
        <v>285</v>
      </c>
      <c r="R69" s="12" t="b">
        <v>0</v>
      </c>
      <c r="T69" s="12" t="b">
        <v>0</v>
      </c>
      <c r="U69" s="12" t="b">
        <v>0</v>
      </c>
    </row>
    <row r="70" spans="1:21">
      <c r="A70" s="1">
        <v>40996</v>
      </c>
      <c r="B70" s="2">
        <v>6.6747685185185188E-2</v>
      </c>
      <c r="C70" s="3">
        <v>1033</v>
      </c>
      <c r="D70" s="4">
        <v>1061</v>
      </c>
      <c r="E70" s="4">
        <v>-6.2</v>
      </c>
      <c r="F70" s="4">
        <v>65</v>
      </c>
      <c r="G70" s="4" t="s">
        <v>69</v>
      </c>
      <c r="H70" s="5" t="str">
        <f t="shared" si="6"/>
        <v>N21</v>
      </c>
      <c r="I70" s="5" t="str">
        <f t="shared" si="7"/>
        <v>116</v>
      </c>
      <c r="K70" s="14" t="str">
        <f t="shared" si="8"/>
        <v>21</v>
      </c>
      <c r="L70" s="14" t="b">
        <f t="shared" si="9"/>
        <v>0</v>
      </c>
      <c r="N70" s="14" t="b">
        <f t="shared" si="10"/>
        <v>0</v>
      </c>
      <c r="O70" s="14" t="b">
        <f t="shared" si="11"/>
        <v>0</v>
      </c>
      <c r="Q70" s="12" t="s">
        <v>279</v>
      </c>
      <c r="R70" s="12" t="b">
        <v>0</v>
      </c>
      <c r="T70" s="12" t="b">
        <v>0</v>
      </c>
      <c r="U70" s="12" t="b">
        <v>0</v>
      </c>
    </row>
    <row r="71" spans="1:21">
      <c r="A71" s="1">
        <v>41004</v>
      </c>
      <c r="B71" s="2">
        <v>0.89244212962962965</v>
      </c>
      <c r="C71" s="3">
        <v>828</v>
      </c>
      <c r="D71" s="4">
        <v>1065</v>
      </c>
      <c r="E71" s="4">
        <v>-2.6</v>
      </c>
      <c r="F71" s="4">
        <v>311</v>
      </c>
      <c r="G71" s="4" t="s">
        <v>70</v>
      </c>
      <c r="H71" s="5" t="str">
        <f t="shared" si="6"/>
        <v>N18</v>
      </c>
      <c r="I71" s="5" t="str">
        <f t="shared" si="7"/>
        <v>W29</v>
      </c>
      <c r="K71" s="14" t="str">
        <f t="shared" si="8"/>
        <v>18</v>
      </c>
      <c r="L71" s="14" t="b">
        <f t="shared" si="9"/>
        <v>0</v>
      </c>
      <c r="N71" s="14" t="b">
        <f t="shared" si="10"/>
        <v>0</v>
      </c>
      <c r="O71" s="14">
        <f t="shared" si="11"/>
        <v>-29</v>
      </c>
      <c r="Q71" s="12" t="s">
        <v>302</v>
      </c>
      <c r="R71" s="12" t="b">
        <v>0</v>
      </c>
      <c r="T71" s="12" t="b">
        <v>0</v>
      </c>
      <c r="U71" s="12">
        <v>-29</v>
      </c>
    </row>
    <row r="72" spans="1:21">
      <c r="A72" s="1">
        <v>41006</v>
      </c>
      <c r="B72" s="2">
        <v>0.70005787037037026</v>
      </c>
      <c r="C72" s="3">
        <v>765</v>
      </c>
      <c r="D72" s="4">
        <v>1084</v>
      </c>
      <c r="E72" s="4">
        <v>-25.5</v>
      </c>
      <c r="F72" s="4">
        <v>261</v>
      </c>
      <c r="G72" s="4" t="s">
        <v>71</v>
      </c>
      <c r="H72" s="5" t="str">
        <f t="shared" si="6"/>
        <v>N14</v>
      </c>
      <c r="I72" s="5" t="str">
        <f t="shared" si="7"/>
        <v>160</v>
      </c>
      <c r="K72" s="14" t="str">
        <f t="shared" si="8"/>
        <v>14</v>
      </c>
      <c r="L72" s="14" t="b">
        <f t="shared" si="9"/>
        <v>0</v>
      </c>
      <c r="N72" s="14" t="b">
        <f t="shared" si="10"/>
        <v>0</v>
      </c>
      <c r="O72" s="14" t="b">
        <f t="shared" si="11"/>
        <v>0</v>
      </c>
      <c r="Q72" s="12" t="s">
        <v>316</v>
      </c>
      <c r="R72" s="12" t="b">
        <v>0</v>
      </c>
      <c r="T72" s="12" t="b">
        <v>0</v>
      </c>
      <c r="U72" s="12" t="b">
        <v>0</v>
      </c>
    </row>
    <row r="73" spans="1:21">
      <c r="A73" s="1">
        <v>41006</v>
      </c>
      <c r="B73" s="2">
        <v>0.88609953703703714</v>
      </c>
      <c r="C73" s="3">
        <v>708</v>
      </c>
      <c r="D73" s="4">
        <v>977</v>
      </c>
      <c r="E73" s="4">
        <v>3</v>
      </c>
      <c r="F73" s="4">
        <v>172</v>
      </c>
      <c r="G73" s="4" t="s">
        <v>72</v>
      </c>
      <c r="H73" s="5" t="str">
        <f t="shared" si="6"/>
        <v>S24</v>
      </c>
      <c r="I73" s="5" t="str">
        <f t="shared" si="7"/>
        <v>168</v>
      </c>
      <c r="K73" s="14" t="b">
        <f t="shared" si="8"/>
        <v>0</v>
      </c>
      <c r="L73" s="14">
        <f t="shared" si="9"/>
        <v>-24</v>
      </c>
      <c r="N73" s="14" t="b">
        <f t="shared" si="10"/>
        <v>0</v>
      </c>
      <c r="O73" s="14" t="b">
        <f t="shared" si="11"/>
        <v>0</v>
      </c>
      <c r="Q73" s="12" t="b">
        <v>0</v>
      </c>
      <c r="R73" s="12">
        <v>-24</v>
      </c>
      <c r="T73" s="12" t="b">
        <v>0</v>
      </c>
      <c r="U73" s="12" t="b">
        <v>0</v>
      </c>
    </row>
    <row r="74" spans="1:21">
      <c r="A74" s="1">
        <v>41008</v>
      </c>
      <c r="B74" s="2">
        <v>0.52508101851851852</v>
      </c>
      <c r="C74" s="3">
        <v>921</v>
      </c>
      <c r="D74" s="4">
        <v>945</v>
      </c>
      <c r="E74" s="4">
        <v>-2.8</v>
      </c>
      <c r="F74" s="4">
        <v>310</v>
      </c>
      <c r="G74" s="4" t="s">
        <v>73</v>
      </c>
      <c r="H74" s="5" t="str">
        <f t="shared" si="6"/>
        <v>N20</v>
      </c>
      <c r="I74" s="5" t="str">
        <f t="shared" si="7"/>
        <v>W65</v>
      </c>
      <c r="K74" s="14" t="str">
        <f t="shared" si="8"/>
        <v>20</v>
      </c>
      <c r="L74" s="14" t="b">
        <f t="shared" si="9"/>
        <v>0</v>
      </c>
      <c r="N74" s="14" t="b">
        <f t="shared" si="10"/>
        <v>0</v>
      </c>
      <c r="O74" s="14">
        <f t="shared" si="11"/>
        <v>-65</v>
      </c>
      <c r="Q74" s="12" t="s">
        <v>301</v>
      </c>
      <c r="R74" s="12" t="b">
        <v>0</v>
      </c>
      <c r="T74" s="12" t="b">
        <v>0</v>
      </c>
      <c r="U74" s="12">
        <v>-65</v>
      </c>
    </row>
    <row r="75" spans="1:21">
      <c r="A75" s="1">
        <v>41022</v>
      </c>
      <c r="B75" s="2">
        <v>0.76672453703703702</v>
      </c>
      <c r="C75" s="3">
        <v>528</v>
      </c>
      <c r="D75" s="4">
        <v>769</v>
      </c>
      <c r="E75" s="4">
        <f>-1.1*1</f>
        <v>-1.1000000000000001</v>
      </c>
      <c r="F75" s="4">
        <v>234</v>
      </c>
      <c r="G75" s="4" t="s">
        <v>74</v>
      </c>
      <c r="H75" s="5" t="str">
        <f t="shared" si="6"/>
        <v>N14</v>
      </c>
      <c r="I75" s="5" t="str">
        <f t="shared" si="7"/>
        <v>W17</v>
      </c>
      <c r="K75" s="14" t="str">
        <f t="shared" si="8"/>
        <v>14</v>
      </c>
      <c r="L75" s="14" t="b">
        <f t="shared" si="9"/>
        <v>0</v>
      </c>
      <c r="N75" s="14" t="b">
        <f t="shared" si="10"/>
        <v>0</v>
      </c>
      <c r="O75" s="14">
        <f t="shared" si="11"/>
        <v>-17</v>
      </c>
      <c r="Q75" s="12" t="s">
        <v>316</v>
      </c>
      <c r="R75" s="12" t="b">
        <v>0</v>
      </c>
      <c r="T75" s="12" t="b">
        <v>0</v>
      </c>
      <c r="U75" s="12">
        <v>-17</v>
      </c>
    </row>
    <row r="76" spans="1:21">
      <c r="A76" s="1">
        <v>41026</v>
      </c>
      <c r="B76" s="2">
        <v>0.6834027777777778</v>
      </c>
      <c r="C76" s="3">
        <v>681</v>
      </c>
      <c r="D76" s="4">
        <v>775</v>
      </c>
      <c r="E76" s="4">
        <v>-13.6</v>
      </c>
      <c r="F76" s="4">
        <v>277</v>
      </c>
      <c r="G76" s="4" t="s">
        <v>75</v>
      </c>
      <c r="H76" s="5" t="str">
        <f t="shared" si="6"/>
        <v>S22</v>
      </c>
      <c r="I76" s="5" t="str">
        <f t="shared" si="7"/>
        <v>135</v>
      </c>
      <c r="K76" s="14" t="b">
        <f t="shared" si="8"/>
        <v>0</v>
      </c>
      <c r="L76" s="14">
        <f t="shared" si="9"/>
        <v>-22</v>
      </c>
      <c r="N76" s="14" t="b">
        <f t="shared" si="10"/>
        <v>0</v>
      </c>
      <c r="O76" s="14" t="b">
        <f t="shared" si="11"/>
        <v>0</v>
      </c>
      <c r="Q76" s="12" t="b">
        <v>0</v>
      </c>
      <c r="R76" s="12">
        <v>-22</v>
      </c>
      <c r="T76" s="12" t="b">
        <v>0</v>
      </c>
      <c r="U76" s="12" t="b">
        <v>0</v>
      </c>
    </row>
    <row r="77" spans="1:21">
      <c r="A77" s="1">
        <v>41041</v>
      </c>
      <c r="B77" s="2">
        <v>5.7870370370370366E-5</v>
      </c>
      <c r="C77" s="3">
        <v>805</v>
      </c>
      <c r="D77" s="4">
        <v>1289</v>
      </c>
      <c r="E77" s="4">
        <f>-6.6*1</f>
        <v>-6.6</v>
      </c>
      <c r="F77" s="4">
        <v>107</v>
      </c>
      <c r="G77" s="4" t="s">
        <v>76</v>
      </c>
      <c r="H77" s="5" t="str">
        <f t="shared" si="6"/>
        <v>S12</v>
      </c>
      <c r="I77" s="5" t="str">
        <f t="shared" si="7"/>
        <v>E08</v>
      </c>
      <c r="K77" s="14" t="b">
        <f t="shared" si="8"/>
        <v>0</v>
      </c>
      <c r="L77" s="14">
        <f t="shared" si="9"/>
        <v>-12</v>
      </c>
      <c r="N77" s="14" t="str">
        <f t="shared" si="10"/>
        <v>08</v>
      </c>
      <c r="O77" s="14" t="b">
        <f t="shared" si="11"/>
        <v>0</v>
      </c>
      <c r="Q77" s="12" t="b">
        <v>0</v>
      </c>
      <c r="R77" s="12">
        <v>-12</v>
      </c>
      <c r="T77" s="12" t="s">
        <v>304</v>
      </c>
      <c r="U77" s="12" t="b">
        <v>0</v>
      </c>
    </row>
    <row r="78" spans="1:21">
      <c r="A78" s="1">
        <v>41046</v>
      </c>
      <c r="B78" s="2">
        <v>7.5057870370370372E-2</v>
      </c>
      <c r="C78" s="3">
        <v>1582</v>
      </c>
      <c r="D78" s="4">
        <v>1596</v>
      </c>
      <c r="E78" s="4">
        <v>-51.8</v>
      </c>
      <c r="F78" s="4">
        <v>261</v>
      </c>
      <c r="G78" s="4" t="s">
        <v>77</v>
      </c>
      <c r="H78" s="5" t="str">
        <f t="shared" si="6"/>
        <v>N11</v>
      </c>
      <c r="I78" s="5" t="str">
        <f t="shared" si="7"/>
        <v>W76</v>
      </c>
      <c r="K78" s="14" t="str">
        <f t="shared" si="8"/>
        <v>11</v>
      </c>
      <c r="L78" s="14" t="b">
        <f t="shared" si="9"/>
        <v>0</v>
      </c>
      <c r="N78" s="14" t="b">
        <f t="shared" si="10"/>
        <v>0</v>
      </c>
      <c r="O78" s="14">
        <f t="shared" si="11"/>
        <v>-76</v>
      </c>
      <c r="Q78" s="12" t="s">
        <v>282</v>
      </c>
      <c r="R78" s="12" t="b">
        <v>0</v>
      </c>
      <c r="T78" s="12" t="b">
        <v>0</v>
      </c>
      <c r="U78" s="12">
        <v>-76</v>
      </c>
    </row>
    <row r="79" spans="1:21">
      <c r="A79" s="1">
        <v>41055</v>
      </c>
      <c r="B79" s="2">
        <v>0.87324074074074076</v>
      </c>
      <c r="C79" s="3">
        <v>1966</v>
      </c>
      <c r="D79" s="4">
        <v>2049</v>
      </c>
      <c r="E79" s="4">
        <v>-159.19999999999999</v>
      </c>
      <c r="F79" s="4">
        <v>291</v>
      </c>
      <c r="G79" s="4" t="s">
        <v>78</v>
      </c>
      <c r="H79" s="5" t="str">
        <f t="shared" si="6"/>
        <v>N15</v>
      </c>
      <c r="I79" s="5" t="str">
        <f t="shared" si="7"/>
        <v>121</v>
      </c>
      <c r="K79" s="14" t="str">
        <f t="shared" si="8"/>
        <v>15</v>
      </c>
      <c r="L79" s="14" t="b">
        <f t="shared" si="9"/>
        <v>0</v>
      </c>
      <c r="N79" s="14" t="b">
        <f t="shared" si="10"/>
        <v>0</v>
      </c>
      <c r="O79" s="14" t="b">
        <f t="shared" si="11"/>
        <v>0</v>
      </c>
      <c r="Q79" s="12" t="s">
        <v>300</v>
      </c>
      <c r="R79" s="12" t="b">
        <v>0</v>
      </c>
      <c r="T79" s="12" t="b">
        <v>0</v>
      </c>
      <c r="U79" s="12" t="b">
        <v>0</v>
      </c>
    </row>
    <row r="80" spans="1:21">
      <c r="A80" s="1">
        <v>41074</v>
      </c>
      <c r="B80" s="2">
        <v>0.59174768518518517</v>
      </c>
      <c r="C80" s="3">
        <v>987</v>
      </c>
      <c r="D80" s="4">
        <v>1254</v>
      </c>
      <c r="E80" s="4">
        <v>-1.2</v>
      </c>
      <c r="F80" s="4">
        <v>144</v>
      </c>
      <c r="G80" s="4" t="s">
        <v>79</v>
      </c>
      <c r="H80" s="5" t="str">
        <f t="shared" si="6"/>
        <v>S17</v>
      </c>
      <c r="I80" s="5" t="str">
        <f t="shared" si="7"/>
        <v>E06</v>
      </c>
      <c r="K80" s="14" t="b">
        <f t="shared" si="8"/>
        <v>0</v>
      </c>
      <c r="L80" s="14">
        <f t="shared" si="9"/>
        <v>-17</v>
      </c>
      <c r="N80" s="14" t="str">
        <f t="shared" si="10"/>
        <v>06</v>
      </c>
      <c r="O80" s="14" t="b">
        <f t="shared" si="11"/>
        <v>0</v>
      </c>
      <c r="Q80" s="12" t="b">
        <v>0</v>
      </c>
      <c r="R80" s="12">
        <v>-17</v>
      </c>
      <c r="T80" s="12" t="s">
        <v>303</v>
      </c>
      <c r="U80" s="12" t="b">
        <v>0</v>
      </c>
    </row>
    <row r="81" spans="1:21">
      <c r="A81" s="1">
        <v>41083</v>
      </c>
      <c r="B81" s="2">
        <v>0.30839120370370371</v>
      </c>
      <c r="C81" s="3">
        <v>1263</v>
      </c>
      <c r="D81" s="4">
        <v>1315</v>
      </c>
      <c r="E81" s="4">
        <v>-29.1</v>
      </c>
      <c r="F81" s="4">
        <v>290</v>
      </c>
      <c r="G81" s="4" t="s">
        <v>80</v>
      </c>
      <c r="H81" s="5" t="str">
        <f t="shared" si="6"/>
        <v>S11</v>
      </c>
      <c r="I81" s="5" t="str">
        <f t="shared" si="7"/>
        <v>E60</v>
      </c>
      <c r="K81" s="14" t="b">
        <f t="shared" si="8"/>
        <v>0</v>
      </c>
      <c r="L81" s="14">
        <f t="shared" si="9"/>
        <v>-11</v>
      </c>
      <c r="N81" s="14" t="str">
        <f t="shared" si="10"/>
        <v>60</v>
      </c>
      <c r="O81" s="14" t="b">
        <f t="shared" si="11"/>
        <v>0</v>
      </c>
      <c r="Q81" s="12" t="b">
        <v>0</v>
      </c>
      <c r="R81" s="12">
        <v>-11</v>
      </c>
      <c r="T81" s="12" t="s">
        <v>317</v>
      </c>
      <c r="U81" s="12" t="b">
        <v>0</v>
      </c>
    </row>
    <row r="82" spans="1:21">
      <c r="A82" s="1">
        <v>41088</v>
      </c>
      <c r="B82" s="2">
        <v>0.26672453703703702</v>
      </c>
      <c r="C82" s="3">
        <v>728</v>
      </c>
      <c r="D82" s="4">
        <v>1069</v>
      </c>
      <c r="E82" s="4">
        <f>-10.4*1</f>
        <v>-10.4</v>
      </c>
      <c r="F82" s="4">
        <v>258</v>
      </c>
      <c r="G82" s="4" t="s">
        <v>81</v>
      </c>
      <c r="H82" s="5" t="str">
        <f t="shared" si="6"/>
        <v>S16</v>
      </c>
      <c r="I82" s="5" t="str">
        <f t="shared" si="7"/>
        <v>166</v>
      </c>
      <c r="K82" s="14" t="b">
        <f t="shared" si="8"/>
        <v>0</v>
      </c>
      <c r="L82" s="14">
        <f t="shared" si="9"/>
        <v>-16</v>
      </c>
      <c r="N82" s="14" t="b">
        <f t="shared" si="10"/>
        <v>0</v>
      </c>
      <c r="O82" s="14" t="b">
        <f t="shared" si="11"/>
        <v>0</v>
      </c>
      <c r="Q82" s="12" t="b">
        <v>0</v>
      </c>
      <c r="R82" s="12">
        <v>-16</v>
      </c>
      <c r="T82" s="12" t="b">
        <v>0</v>
      </c>
      <c r="U82" s="12" t="b">
        <v>0</v>
      </c>
    </row>
    <row r="83" spans="1:21">
      <c r="A83" s="1">
        <v>41092</v>
      </c>
      <c r="B83" s="2">
        <v>0.3583796296296296</v>
      </c>
      <c r="C83" s="3">
        <v>1074</v>
      </c>
      <c r="D83" s="4">
        <v>1165</v>
      </c>
      <c r="E83" s="4">
        <v>-26.9</v>
      </c>
      <c r="F83" s="4">
        <v>85</v>
      </c>
      <c r="G83" s="4" t="s">
        <v>82</v>
      </c>
      <c r="H83" s="5" t="str">
        <f t="shared" si="6"/>
        <v>S16</v>
      </c>
      <c r="I83" s="5" t="str">
        <f t="shared" si="7"/>
        <v>134</v>
      </c>
      <c r="K83" s="14" t="b">
        <f t="shared" si="8"/>
        <v>0</v>
      </c>
      <c r="L83" s="14">
        <f t="shared" si="9"/>
        <v>-16</v>
      </c>
      <c r="N83" s="14" t="b">
        <f t="shared" si="10"/>
        <v>0</v>
      </c>
      <c r="O83" s="14" t="b">
        <f t="shared" si="11"/>
        <v>0</v>
      </c>
      <c r="Q83" s="12" t="b">
        <v>0</v>
      </c>
      <c r="R83" s="12">
        <v>-16</v>
      </c>
      <c r="T83" s="12" t="b">
        <v>0</v>
      </c>
      <c r="U83" s="12" t="b">
        <v>0</v>
      </c>
    </row>
    <row r="84" spans="1:21">
      <c r="A84" s="1">
        <v>41094</v>
      </c>
      <c r="B84" s="2">
        <v>0.72504629629629624</v>
      </c>
      <c r="C84" s="3">
        <v>662</v>
      </c>
      <c r="D84" s="4">
        <v>830</v>
      </c>
      <c r="E84" s="4">
        <f>-37.6*1</f>
        <v>-37.6</v>
      </c>
      <c r="F84" s="4">
        <v>124</v>
      </c>
      <c r="G84" s="4" t="s">
        <v>83</v>
      </c>
      <c r="H84" s="5" t="str">
        <f t="shared" si="6"/>
        <v>N14</v>
      </c>
      <c r="I84" s="5" t="str">
        <f t="shared" si="7"/>
        <v>W34</v>
      </c>
      <c r="K84" s="14" t="str">
        <f t="shared" si="8"/>
        <v>14</v>
      </c>
      <c r="L84" s="14" t="b">
        <f t="shared" si="9"/>
        <v>0</v>
      </c>
      <c r="N84" s="14" t="b">
        <f t="shared" si="10"/>
        <v>0</v>
      </c>
      <c r="O84" s="14">
        <f t="shared" si="11"/>
        <v>-34</v>
      </c>
      <c r="Q84" s="12" t="s">
        <v>316</v>
      </c>
      <c r="R84" s="12" t="b">
        <v>0</v>
      </c>
      <c r="T84" s="12" t="b">
        <v>0</v>
      </c>
      <c r="U84" s="12">
        <v>-34</v>
      </c>
    </row>
    <row r="85" spans="1:21">
      <c r="A85" s="1">
        <v>41096</v>
      </c>
      <c r="B85" s="2">
        <v>0.97506944444444443</v>
      </c>
      <c r="C85" s="3">
        <v>1828</v>
      </c>
      <c r="D85" s="4">
        <v>1907</v>
      </c>
      <c r="E85" s="4">
        <v>-56.1</v>
      </c>
      <c r="F85" s="4">
        <v>233</v>
      </c>
      <c r="G85" s="4" t="s">
        <v>84</v>
      </c>
      <c r="H85" s="5" t="str">
        <f t="shared" si="6"/>
        <v>S13</v>
      </c>
      <c r="I85" s="5" t="str">
        <f t="shared" si="7"/>
        <v>W59</v>
      </c>
      <c r="K85" s="14" t="b">
        <f t="shared" si="8"/>
        <v>0</v>
      </c>
      <c r="L85" s="14">
        <f t="shared" si="9"/>
        <v>-13</v>
      </c>
      <c r="N85" s="14" t="b">
        <f t="shared" si="10"/>
        <v>0</v>
      </c>
      <c r="O85" s="14">
        <f t="shared" si="11"/>
        <v>-59</v>
      </c>
      <c r="Q85" s="12" t="b">
        <v>0</v>
      </c>
      <c r="R85" s="12">
        <v>-13</v>
      </c>
      <c r="T85" s="12" t="b">
        <v>0</v>
      </c>
      <c r="U85" s="12">
        <v>-59</v>
      </c>
    </row>
    <row r="86" spans="1:21">
      <c r="A86" s="1">
        <v>41098</v>
      </c>
      <c r="B86" s="2">
        <v>0.6083912037037037</v>
      </c>
      <c r="C86" s="3">
        <v>796</v>
      </c>
      <c r="D86" s="4">
        <v>1230</v>
      </c>
      <c r="E86" s="4">
        <f>-15.6*1</f>
        <v>-15.6</v>
      </c>
      <c r="F86" s="4">
        <v>138</v>
      </c>
      <c r="G86" s="4" t="s">
        <v>85</v>
      </c>
      <c r="H86" s="5" t="str">
        <f t="shared" si="6"/>
        <v>S17</v>
      </c>
      <c r="I86" s="5" t="str">
        <f t="shared" si="7"/>
        <v>178</v>
      </c>
      <c r="K86" s="14" t="b">
        <f t="shared" si="8"/>
        <v>0</v>
      </c>
      <c r="L86" s="14">
        <f t="shared" si="9"/>
        <v>-17</v>
      </c>
      <c r="N86" s="14" t="b">
        <f t="shared" si="10"/>
        <v>0</v>
      </c>
      <c r="O86" s="14" t="b">
        <f t="shared" si="11"/>
        <v>0</v>
      </c>
      <c r="Q86" s="12" t="b">
        <v>0</v>
      </c>
      <c r="R86" s="12">
        <v>-17</v>
      </c>
      <c r="T86" s="12" t="b">
        <v>0</v>
      </c>
      <c r="U86" s="12" t="b">
        <v>0</v>
      </c>
    </row>
    <row r="87" spans="1:21">
      <c r="A87" s="1">
        <v>41101</v>
      </c>
      <c r="B87" s="2">
        <v>5.9340277777777777E-2</v>
      </c>
      <c r="C87" s="3">
        <v>379</v>
      </c>
      <c r="D87" s="4">
        <v>585</v>
      </c>
      <c r="E87" s="4">
        <f>-1.6*1</f>
        <v>-1.6</v>
      </c>
      <c r="F87" s="4">
        <v>182</v>
      </c>
      <c r="G87" s="4" t="s">
        <v>86</v>
      </c>
      <c r="H87" s="5" t="str">
        <f t="shared" si="6"/>
        <v>S18</v>
      </c>
      <c r="I87" s="5" t="str">
        <f t="shared" si="7"/>
        <v>162</v>
      </c>
      <c r="K87" s="14" t="b">
        <f t="shared" si="8"/>
        <v>0</v>
      </c>
      <c r="L87" s="14">
        <f t="shared" si="9"/>
        <v>-18</v>
      </c>
      <c r="N87" s="14" t="b">
        <f t="shared" si="10"/>
        <v>0</v>
      </c>
      <c r="O87" s="14" t="b">
        <f t="shared" si="11"/>
        <v>0</v>
      </c>
      <c r="Q87" s="12" t="b">
        <v>0</v>
      </c>
      <c r="R87" s="12">
        <v>-18</v>
      </c>
      <c r="T87" s="12" t="b">
        <v>0</v>
      </c>
      <c r="U87" s="12" t="b">
        <v>0</v>
      </c>
    </row>
    <row r="88" spans="1:21">
      <c r="A88" s="1">
        <v>41108</v>
      </c>
      <c r="B88" s="2">
        <v>0.26672453703703702</v>
      </c>
      <c r="C88" s="3">
        <v>873</v>
      </c>
      <c r="D88" s="4">
        <v>1321</v>
      </c>
      <c r="E88" s="4">
        <v>-10.9</v>
      </c>
      <c r="F88" s="4">
        <v>329</v>
      </c>
      <c r="G88" s="4" t="s">
        <v>87</v>
      </c>
      <c r="H88" s="5" t="str">
        <f t="shared" si="6"/>
        <v>N17</v>
      </c>
      <c r="I88" s="5" t="str">
        <f t="shared" si="7"/>
        <v>172</v>
      </c>
      <c r="K88" s="14" t="str">
        <f t="shared" si="8"/>
        <v>17</v>
      </c>
      <c r="L88" s="14" t="b">
        <f t="shared" si="9"/>
        <v>0</v>
      </c>
      <c r="N88" s="14" t="b">
        <f t="shared" si="10"/>
        <v>0</v>
      </c>
      <c r="O88" s="14" t="b">
        <f t="shared" si="11"/>
        <v>0</v>
      </c>
      <c r="Q88" s="12" t="s">
        <v>285</v>
      </c>
      <c r="R88" s="12" t="b">
        <v>0</v>
      </c>
      <c r="T88" s="12" t="b">
        <v>0</v>
      </c>
      <c r="U88" s="12" t="b">
        <v>0</v>
      </c>
    </row>
    <row r="89" spans="1:21">
      <c r="A89" s="1">
        <v>41109</v>
      </c>
      <c r="B89" s="2">
        <v>0.22505787037037037</v>
      </c>
      <c r="C89" s="3">
        <v>1631</v>
      </c>
      <c r="D89" s="4">
        <v>1631</v>
      </c>
      <c r="E89" s="4">
        <v>-8</v>
      </c>
      <c r="F89" s="4">
        <v>275</v>
      </c>
      <c r="G89" s="4" t="s">
        <v>88</v>
      </c>
      <c r="H89" s="5" t="str">
        <f t="shared" si="6"/>
        <v>S13</v>
      </c>
      <c r="I89" s="5" t="str">
        <f t="shared" si="7"/>
        <v>W88</v>
      </c>
      <c r="K89" s="14" t="b">
        <f t="shared" si="8"/>
        <v>0</v>
      </c>
      <c r="L89" s="14">
        <f t="shared" si="9"/>
        <v>-13</v>
      </c>
      <c r="N89" s="14" t="b">
        <f t="shared" si="10"/>
        <v>0</v>
      </c>
      <c r="O89" s="14">
        <f t="shared" si="11"/>
        <v>-88</v>
      </c>
      <c r="Q89" s="12" t="b">
        <v>0</v>
      </c>
      <c r="R89" s="12">
        <v>-13</v>
      </c>
      <c r="T89" s="12" t="b">
        <v>0</v>
      </c>
      <c r="U89" s="12">
        <v>-88</v>
      </c>
    </row>
    <row r="90" spans="1:21">
      <c r="A90" s="1">
        <v>41113</v>
      </c>
      <c r="B90" s="2">
        <v>0.1083912037037037</v>
      </c>
      <c r="C90" s="3">
        <v>2003</v>
      </c>
      <c r="D90" s="4">
        <v>2156</v>
      </c>
      <c r="E90" s="4">
        <v>-24.6</v>
      </c>
      <c r="F90" s="4">
        <v>286</v>
      </c>
      <c r="G90" s="4" t="s">
        <v>89</v>
      </c>
      <c r="H90" s="5" t="str">
        <f t="shared" si="6"/>
        <v>S17</v>
      </c>
      <c r="I90" s="5" t="str">
        <f t="shared" si="7"/>
        <v>132</v>
      </c>
      <c r="K90" s="14" t="b">
        <f t="shared" si="8"/>
        <v>0</v>
      </c>
      <c r="L90" s="14">
        <f t="shared" si="9"/>
        <v>-17</v>
      </c>
      <c r="N90" s="14" t="b">
        <f t="shared" si="10"/>
        <v>0</v>
      </c>
      <c r="O90" s="14" t="b">
        <f t="shared" si="11"/>
        <v>0</v>
      </c>
      <c r="Q90" s="12" t="b">
        <v>0</v>
      </c>
      <c r="R90" s="12">
        <v>-17</v>
      </c>
      <c r="T90" s="12" t="b">
        <v>0</v>
      </c>
      <c r="U90" s="12" t="b">
        <v>0</v>
      </c>
    </row>
    <row r="91" spans="1:21">
      <c r="A91" s="1">
        <v>41118</v>
      </c>
      <c r="B91" s="2">
        <v>0.88342592592592595</v>
      </c>
      <c r="C91" s="3">
        <v>420</v>
      </c>
      <c r="D91" s="4">
        <v>463</v>
      </c>
      <c r="E91" s="4">
        <v>-6.8</v>
      </c>
      <c r="F91" s="4">
        <v>134</v>
      </c>
      <c r="G91" s="4" t="s">
        <v>90</v>
      </c>
      <c r="H91" s="5" t="str">
        <f t="shared" si="6"/>
        <v>S25</v>
      </c>
      <c r="I91" s="5" t="str">
        <f t="shared" si="7"/>
        <v>E54</v>
      </c>
      <c r="K91" s="14" t="b">
        <f t="shared" si="8"/>
        <v>0</v>
      </c>
      <c r="L91" s="14">
        <f t="shared" si="9"/>
        <v>-25</v>
      </c>
      <c r="N91" s="14" t="str">
        <f t="shared" si="10"/>
        <v>54</v>
      </c>
      <c r="O91" s="14" t="b">
        <f t="shared" si="11"/>
        <v>0</v>
      </c>
      <c r="Q91" s="12" t="b">
        <v>0</v>
      </c>
      <c r="R91" s="12">
        <v>-25</v>
      </c>
      <c r="T91" s="12" t="s">
        <v>318</v>
      </c>
      <c r="U91" s="12" t="b">
        <v>0</v>
      </c>
    </row>
    <row r="92" spans="1:21">
      <c r="A92" s="1">
        <v>41121</v>
      </c>
      <c r="B92" s="2">
        <v>0.47506944444444449</v>
      </c>
      <c r="C92" s="3">
        <v>567</v>
      </c>
      <c r="D92" s="4">
        <v>605</v>
      </c>
      <c r="E92" s="4">
        <v>-9.3000000000000007</v>
      </c>
      <c r="F92" s="4">
        <v>51</v>
      </c>
      <c r="G92" s="4" t="s">
        <v>91</v>
      </c>
      <c r="H92" s="5" t="str">
        <f t="shared" si="6"/>
        <v>N19</v>
      </c>
      <c r="I92" s="5" t="str">
        <f t="shared" si="7"/>
        <v>E59</v>
      </c>
      <c r="K92" s="14" t="str">
        <f t="shared" si="8"/>
        <v>19</v>
      </c>
      <c r="L92" s="14" t="b">
        <f t="shared" si="9"/>
        <v>0</v>
      </c>
      <c r="N92" s="14" t="str">
        <f t="shared" si="10"/>
        <v>59</v>
      </c>
      <c r="O92" s="14" t="b">
        <f t="shared" si="11"/>
        <v>0</v>
      </c>
      <c r="Q92" s="12" t="s">
        <v>292</v>
      </c>
      <c r="R92" s="12" t="b">
        <v>0</v>
      </c>
      <c r="T92" s="12" t="s">
        <v>319</v>
      </c>
      <c r="U92" s="12" t="b">
        <v>0</v>
      </c>
    </row>
    <row r="93" spans="1:21">
      <c r="A93" s="1">
        <v>41125</v>
      </c>
      <c r="B93" s="2">
        <v>0.56693287037037032</v>
      </c>
      <c r="C93" s="3">
        <v>856</v>
      </c>
      <c r="D93" s="4">
        <v>1020</v>
      </c>
      <c r="E93" s="4">
        <v>8.9</v>
      </c>
      <c r="F93" s="4">
        <v>110</v>
      </c>
      <c r="G93" s="4" t="s">
        <v>92</v>
      </c>
      <c r="H93" s="5" t="str">
        <f t="shared" si="6"/>
        <v>S19</v>
      </c>
      <c r="I93" s="5" t="str">
        <f t="shared" si="7"/>
        <v>E39</v>
      </c>
      <c r="K93" s="14" t="b">
        <f t="shared" si="8"/>
        <v>0</v>
      </c>
      <c r="L93" s="14">
        <f t="shared" si="9"/>
        <v>-19</v>
      </c>
      <c r="N93" s="14" t="str">
        <f t="shared" si="10"/>
        <v>39</v>
      </c>
      <c r="O93" s="14" t="b">
        <f t="shared" si="11"/>
        <v>0</v>
      </c>
      <c r="Q93" s="12" t="b">
        <v>0</v>
      </c>
      <c r="R93" s="12">
        <v>-19</v>
      </c>
      <c r="T93" s="12" t="s">
        <v>320</v>
      </c>
      <c r="U93" s="12" t="b">
        <v>0</v>
      </c>
    </row>
    <row r="94" spans="1:21">
      <c r="A94" s="1">
        <v>41134</v>
      </c>
      <c r="B94" s="2">
        <v>0.55959490740740747</v>
      </c>
      <c r="C94" s="3">
        <v>435</v>
      </c>
      <c r="D94" s="4">
        <v>705</v>
      </c>
      <c r="E94" s="4">
        <f>-3.5*1</f>
        <v>-3.5</v>
      </c>
      <c r="F94" s="4">
        <v>359</v>
      </c>
      <c r="G94" s="4" t="s">
        <v>93</v>
      </c>
      <c r="H94" s="5" t="str">
        <f t="shared" si="6"/>
        <v>N22</v>
      </c>
      <c r="I94" s="5" t="str">
        <f t="shared" si="7"/>
        <v>W03</v>
      </c>
      <c r="K94" s="14" t="str">
        <f t="shared" si="8"/>
        <v>22</v>
      </c>
      <c r="L94" s="14" t="b">
        <f t="shared" si="9"/>
        <v>0</v>
      </c>
      <c r="N94" s="14" t="b">
        <f t="shared" si="10"/>
        <v>0</v>
      </c>
      <c r="O94" s="14">
        <f t="shared" si="11"/>
        <v>-3</v>
      </c>
      <c r="Q94" s="12" t="s">
        <v>308</v>
      </c>
      <c r="R94" s="12" t="b">
        <v>0</v>
      </c>
      <c r="T94" s="12" t="b">
        <v>0</v>
      </c>
      <c r="U94" s="12">
        <v>-3</v>
      </c>
    </row>
    <row r="95" spans="1:21">
      <c r="A95" s="1">
        <v>41140</v>
      </c>
      <c r="B95" s="2">
        <v>0.77505787037037033</v>
      </c>
      <c r="C95" s="3">
        <v>612</v>
      </c>
      <c r="D95" s="4">
        <v>897</v>
      </c>
      <c r="E95" s="4">
        <f>-23*1</f>
        <v>-23</v>
      </c>
      <c r="F95" s="4">
        <v>154</v>
      </c>
      <c r="G95" s="4" t="s">
        <v>94</v>
      </c>
      <c r="H95" s="5" t="str">
        <f t="shared" si="6"/>
        <v>S21</v>
      </c>
      <c r="I95" s="5" t="str">
        <f t="shared" si="7"/>
        <v>176</v>
      </c>
      <c r="K95" s="14" t="b">
        <f t="shared" si="8"/>
        <v>0</v>
      </c>
      <c r="L95" s="14">
        <f t="shared" si="9"/>
        <v>-21</v>
      </c>
      <c r="N95" s="14" t="b">
        <f t="shared" si="10"/>
        <v>0</v>
      </c>
      <c r="O95" s="14" t="b">
        <f t="shared" si="11"/>
        <v>0</v>
      </c>
      <c r="Q95" s="12" t="b">
        <v>0</v>
      </c>
      <c r="R95" s="12">
        <v>-21</v>
      </c>
      <c r="T95" s="12" t="b">
        <v>0</v>
      </c>
      <c r="U95" s="12" t="b">
        <v>0</v>
      </c>
    </row>
    <row r="96" spans="1:21">
      <c r="A96" s="1">
        <v>41141</v>
      </c>
      <c r="B96" s="2">
        <v>0.89457175925925936</v>
      </c>
      <c r="C96" s="3">
        <v>521</v>
      </c>
      <c r="D96" s="4">
        <v>755</v>
      </c>
      <c r="E96" s="4">
        <v>-2.4</v>
      </c>
      <c r="F96" s="4">
        <v>85</v>
      </c>
      <c r="G96" s="4" t="s">
        <v>95</v>
      </c>
      <c r="H96" s="5" t="str">
        <f t="shared" si="6"/>
        <v>S20</v>
      </c>
      <c r="I96" s="5" t="str">
        <f t="shared" si="7"/>
        <v>170</v>
      </c>
      <c r="K96" s="14" t="b">
        <f t="shared" si="8"/>
        <v>0</v>
      </c>
      <c r="L96" s="14">
        <f t="shared" si="9"/>
        <v>-20</v>
      </c>
      <c r="N96" s="14" t="b">
        <f t="shared" si="10"/>
        <v>0</v>
      </c>
      <c r="O96" s="14" t="b">
        <f t="shared" si="11"/>
        <v>0</v>
      </c>
      <c r="Q96" s="12" t="b">
        <v>0</v>
      </c>
      <c r="R96" s="12">
        <v>-20</v>
      </c>
      <c r="T96" s="12" t="b">
        <v>0</v>
      </c>
      <c r="U96" s="12" t="b">
        <v>0</v>
      </c>
    </row>
    <row r="97" spans="1:21">
      <c r="A97" s="1">
        <v>41142</v>
      </c>
      <c r="B97" s="2">
        <v>0.59173611111111113</v>
      </c>
      <c r="C97" s="3">
        <v>575</v>
      </c>
      <c r="D97" s="4">
        <v>787</v>
      </c>
      <c r="E97" s="4">
        <f>-13.3*1</f>
        <v>-13.3</v>
      </c>
      <c r="F97" s="4">
        <v>90</v>
      </c>
      <c r="G97" s="4" t="s">
        <v>96</v>
      </c>
      <c r="H97" s="5" t="str">
        <f t="shared" si="6"/>
        <v>S20</v>
      </c>
      <c r="I97" s="5" t="str">
        <f t="shared" si="7"/>
        <v>161</v>
      </c>
      <c r="K97" s="14" t="b">
        <f t="shared" si="8"/>
        <v>0</v>
      </c>
      <c r="L97" s="14">
        <f t="shared" si="9"/>
        <v>-20</v>
      </c>
      <c r="N97" s="14" t="b">
        <f t="shared" si="10"/>
        <v>0</v>
      </c>
      <c r="O97" s="14" t="b">
        <f t="shared" si="11"/>
        <v>0</v>
      </c>
      <c r="Q97" s="12" t="b">
        <v>0</v>
      </c>
      <c r="R97" s="12">
        <v>-20</v>
      </c>
      <c r="T97" s="12" t="b">
        <v>0</v>
      </c>
      <c r="U97" s="12" t="b">
        <v>0</v>
      </c>
    </row>
    <row r="98" spans="1:21">
      <c r="A98" s="1">
        <v>41142</v>
      </c>
      <c r="B98" s="2">
        <v>0.85005787037037039</v>
      </c>
      <c r="C98" s="3">
        <v>1024</v>
      </c>
      <c r="D98" s="4">
        <v>1196</v>
      </c>
      <c r="E98" s="4">
        <f>-39.9*1</f>
        <v>-39.9</v>
      </c>
      <c r="F98" s="4">
        <v>86</v>
      </c>
      <c r="G98" s="4" t="s">
        <v>97</v>
      </c>
      <c r="H98" s="5" t="str">
        <f t="shared" si="6"/>
        <v>S22</v>
      </c>
      <c r="I98" s="5" t="str">
        <f t="shared" si="7"/>
        <v>156</v>
      </c>
      <c r="K98" s="14" t="b">
        <f t="shared" si="8"/>
        <v>0</v>
      </c>
      <c r="L98" s="14">
        <f t="shared" si="9"/>
        <v>-22</v>
      </c>
      <c r="N98" s="14" t="b">
        <f t="shared" si="10"/>
        <v>0</v>
      </c>
      <c r="O98" s="14" t="b">
        <f t="shared" si="11"/>
        <v>0</v>
      </c>
      <c r="Q98" s="12" t="b">
        <v>0</v>
      </c>
      <c r="R98" s="12">
        <v>-22</v>
      </c>
      <c r="T98" s="12" t="b">
        <v>0</v>
      </c>
      <c r="U98" s="12" t="b">
        <v>0</v>
      </c>
    </row>
    <row r="99" spans="1:21">
      <c r="A99" s="1">
        <v>41146</v>
      </c>
      <c r="B99" s="2">
        <v>0.69172453703703696</v>
      </c>
      <c r="C99" s="3">
        <v>636</v>
      </c>
      <c r="D99" s="4">
        <v>675</v>
      </c>
      <c r="E99" s="4">
        <v>-1.8</v>
      </c>
      <c r="F99" s="4">
        <v>64</v>
      </c>
      <c r="G99" s="4" t="s">
        <v>98</v>
      </c>
      <c r="H99" s="5" t="str">
        <f t="shared" si="6"/>
        <v>S20</v>
      </c>
      <c r="I99" s="5" t="str">
        <f t="shared" si="7"/>
        <v>120</v>
      </c>
      <c r="K99" s="14" t="b">
        <f t="shared" si="8"/>
        <v>0</v>
      </c>
      <c r="L99" s="14">
        <f t="shared" si="9"/>
        <v>-20</v>
      </c>
      <c r="N99" s="14" t="b">
        <f t="shared" si="10"/>
        <v>0</v>
      </c>
      <c r="O99" s="14" t="b">
        <f t="shared" si="11"/>
        <v>0</v>
      </c>
      <c r="Q99" s="12" t="b">
        <v>0</v>
      </c>
      <c r="R99" s="12">
        <v>-20</v>
      </c>
      <c r="T99" s="12" t="b">
        <v>0</v>
      </c>
      <c r="U99" s="12" t="b">
        <v>0</v>
      </c>
    </row>
    <row r="100" spans="1:21">
      <c r="A100" s="1">
        <v>41150</v>
      </c>
      <c r="B100" s="2">
        <v>0.49172453703703706</v>
      </c>
      <c r="C100" s="3">
        <v>113</v>
      </c>
      <c r="D100" s="4">
        <v>144</v>
      </c>
      <c r="E100" s="4">
        <f>-4.9*1</f>
        <v>-4.9000000000000004</v>
      </c>
      <c r="F100" s="4">
        <v>182</v>
      </c>
      <c r="G100" s="4" t="s">
        <v>99</v>
      </c>
      <c r="H100" s="5" t="str">
        <f t="shared" si="6"/>
        <v>S40</v>
      </c>
      <c r="I100" s="5" t="str">
        <f t="shared" si="7"/>
        <v>175</v>
      </c>
      <c r="K100" s="14" t="b">
        <f t="shared" si="8"/>
        <v>0</v>
      </c>
      <c r="L100" s="14">
        <f t="shared" si="9"/>
        <v>-40</v>
      </c>
      <c r="N100" s="14" t="b">
        <f t="shared" si="10"/>
        <v>0</v>
      </c>
      <c r="O100" s="14" t="b">
        <f t="shared" si="11"/>
        <v>0</v>
      </c>
      <c r="Q100" s="12" t="b">
        <v>0</v>
      </c>
      <c r="R100" s="12">
        <v>-40</v>
      </c>
      <c r="T100" s="12" t="b">
        <v>0</v>
      </c>
      <c r="U100" s="12" t="b">
        <v>0</v>
      </c>
    </row>
    <row r="101" spans="1:21">
      <c r="A101" s="1">
        <v>41152</v>
      </c>
      <c r="B101" s="2">
        <v>0.83339120370370379</v>
      </c>
      <c r="C101" s="3">
        <v>1442</v>
      </c>
      <c r="D101" s="4">
        <v>1495</v>
      </c>
      <c r="E101" s="4">
        <v>2</v>
      </c>
      <c r="F101" s="4">
        <v>90</v>
      </c>
      <c r="G101" s="4" t="s">
        <v>100</v>
      </c>
      <c r="H101" s="5" t="str">
        <f t="shared" si="6"/>
        <v>S25</v>
      </c>
      <c r="I101" s="5" t="str">
        <f t="shared" si="7"/>
        <v>E59</v>
      </c>
      <c r="K101" s="14" t="b">
        <f t="shared" si="8"/>
        <v>0</v>
      </c>
      <c r="L101" s="14">
        <f t="shared" si="9"/>
        <v>-25</v>
      </c>
      <c r="N101" s="14" t="str">
        <f t="shared" si="10"/>
        <v>59</v>
      </c>
      <c r="O101" s="14" t="b">
        <f t="shared" si="11"/>
        <v>0</v>
      </c>
      <c r="Q101" s="12" t="b">
        <v>0</v>
      </c>
      <c r="R101" s="12">
        <v>-25</v>
      </c>
      <c r="T101" s="12" t="s">
        <v>319</v>
      </c>
      <c r="U101" s="12" t="b">
        <v>0</v>
      </c>
    </row>
    <row r="102" spans="1:21">
      <c r="A102" s="1">
        <v>41154</v>
      </c>
      <c r="B102" s="2">
        <v>0.16673611111111111</v>
      </c>
      <c r="C102" s="3">
        <v>538</v>
      </c>
      <c r="D102" s="4">
        <v>977</v>
      </c>
      <c r="E102" s="4">
        <f>-6.9*1</f>
        <v>-6.9</v>
      </c>
      <c r="F102" s="4">
        <v>90</v>
      </c>
      <c r="G102" s="4" t="s">
        <v>101</v>
      </c>
      <c r="H102" s="5" t="str">
        <f t="shared" si="6"/>
        <v>N03</v>
      </c>
      <c r="I102" s="5" t="str">
        <f t="shared" si="7"/>
        <v>W05</v>
      </c>
      <c r="K102" s="14" t="str">
        <f t="shared" si="8"/>
        <v>03</v>
      </c>
      <c r="L102" s="14" t="b">
        <f t="shared" si="9"/>
        <v>0</v>
      </c>
      <c r="N102" s="14" t="b">
        <f t="shared" si="10"/>
        <v>0</v>
      </c>
      <c r="O102" s="14">
        <f t="shared" si="11"/>
        <v>-5</v>
      </c>
      <c r="Q102" s="12" t="s">
        <v>321</v>
      </c>
      <c r="R102" s="12" t="b">
        <v>0</v>
      </c>
      <c r="T102" s="12" t="b">
        <v>0</v>
      </c>
      <c r="U102" s="12">
        <v>-5</v>
      </c>
    </row>
    <row r="103" spans="1:21">
      <c r="A103" s="1">
        <v>41160</v>
      </c>
      <c r="B103" s="2">
        <v>0.41673611111111114</v>
      </c>
      <c r="C103" s="3">
        <v>734</v>
      </c>
      <c r="D103" s="4">
        <v>838</v>
      </c>
      <c r="E103" s="4">
        <v>-8.6999999999999993</v>
      </c>
      <c r="F103" s="4">
        <v>242</v>
      </c>
      <c r="G103" s="4" t="s">
        <v>102</v>
      </c>
      <c r="H103" s="5" t="str">
        <f t="shared" si="6"/>
        <v>S23</v>
      </c>
      <c r="I103" s="5" t="str">
        <f t="shared" si="7"/>
        <v>136</v>
      </c>
      <c r="K103" s="14" t="b">
        <f t="shared" si="8"/>
        <v>0</v>
      </c>
      <c r="L103" s="14">
        <f t="shared" si="9"/>
        <v>-23</v>
      </c>
      <c r="N103" s="14" t="b">
        <f t="shared" si="10"/>
        <v>0</v>
      </c>
      <c r="O103" s="14" t="b">
        <f t="shared" si="11"/>
        <v>0</v>
      </c>
      <c r="Q103" s="12" t="b">
        <v>0</v>
      </c>
      <c r="R103" s="12">
        <v>-23</v>
      </c>
      <c r="T103" s="12" t="b">
        <v>0</v>
      </c>
      <c r="U103" s="12" t="b">
        <v>0</v>
      </c>
    </row>
    <row r="104" spans="1:21">
      <c r="A104" s="1">
        <v>41171</v>
      </c>
      <c r="B104" s="2">
        <v>0.48340277777777779</v>
      </c>
      <c r="C104" s="3">
        <v>616</v>
      </c>
      <c r="D104" s="4">
        <v>941</v>
      </c>
      <c r="E104" s="4">
        <f>-17.5*1</f>
        <v>-17.5</v>
      </c>
      <c r="F104" s="4">
        <v>151</v>
      </c>
      <c r="G104" s="4" t="s">
        <v>103</v>
      </c>
      <c r="H104" s="5" t="str">
        <f t="shared" si="6"/>
        <v>S15</v>
      </c>
      <c r="I104" s="5" t="str">
        <f t="shared" si="7"/>
        <v>170</v>
      </c>
      <c r="K104" s="14" t="b">
        <f t="shared" si="8"/>
        <v>0</v>
      </c>
      <c r="L104" s="14">
        <f t="shared" si="9"/>
        <v>-15</v>
      </c>
      <c r="N104" s="14" t="b">
        <f t="shared" si="10"/>
        <v>0</v>
      </c>
      <c r="O104" s="14" t="b">
        <f t="shared" si="11"/>
        <v>0</v>
      </c>
      <c r="Q104" s="12" t="b">
        <v>0</v>
      </c>
      <c r="R104" s="12">
        <v>-15</v>
      </c>
      <c r="T104" s="12" t="b">
        <v>0</v>
      </c>
      <c r="U104" s="12" t="b">
        <v>0</v>
      </c>
    </row>
    <row r="105" spans="1:21">
      <c r="A105" s="1">
        <v>41172</v>
      </c>
      <c r="B105" s="2">
        <v>0.24173611111111112</v>
      </c>
      <c r="C105" s="3">
        <v>633</v>
      </c>
      <c r="D105" s="4">
        <v>891</v>
      </c>
      <c r="E105" s="4">
        <v>-23</v>
      </c>
      <c r="F105" s="4">
        <v>137</v>
      </c>
      <c r="G105" s="4" t="s">
        <v>104</v>
      </c>
      <c r="H105" s="5" t="str">
        <f t="shared" si="6"/>
        <v>S15</v>
      </c>
      <c r="I105" s="5" t="str">
        <f t="shared" si="7"/>
        <v>160</v>
      </c>
      <c r="K105" s="14" t="b">
        <f t="shared" si="8"/>
        <v>0</v>
      </c>
      <c r="L105" s="14">
        <f t="shared" si="9"/>
        <v>-15</v>
      </c>
      <c r="N105" s="14" t="b">
        <f t="shared" si="10"/>
        <v>0</v>
      </c>
      <c r="O105" s="14" t="b">
        <f t="shared" si="11"/>
        <v>0</v>
      </c>
      <c r="Q105" s="12" t="b">
        <v>0</v>
      </c>
      <c r="R105" s="12">
        <v>-15</v>
      </c>
      <c r="T105" s="12" t="b">
        <v>0</v>
      </c>
      <c r="U105" s="12" t="b">
        <v>0</v>
      </c>
    </row>
    <row r="106" spans="1:21">
      <c r="A106" s="1">
        <v>41172</v>
      </c>
      <c r="B106" s="2">
        <v>0.63344907407407403</v>
      </c>
      <c r="C106" s="3">
        <v>1202</v>
      </c>
      <c r="D106" s="4">
        <v>1429</v>
      </c>
      <c r="E106" s="4">
        <v>-54.9</v>
      </c>
      <c r="F106" s="4">
        <v>131</v>
      </c>
      <c r="G106" s="4" t="s">
        <v>105</v>
      </c>
      <c r="H106" s="5" t="str">
        <f t="shared" si="6"/>
        <v>S15</v>
      </c>
      <c r="I106" s="5" t="str">
        <f t="shared" si="7"/>
        <v>155</v>
      </c>
      <c r="K106" s="14" t="b">
        <f t="shared" si="8"/>
        <v>0</v>
      </c>
      <c r="L106" s="14">
        <f t="shared" si="9"/>
        <v>-15</v>
      </c>
      <c r="N106" s="14" t="b">
        <f t="shared" si="10"/>
        <v>0</v>
      </c>
      <c r="O106" s="14" t="b">
        <f t="shared" si="11"/>
        <v>0</v>
      </c>
      <c r="Q106" s="12" t="b">
        <v>0</v>
      </c>
      <c r="R106" s="12">
        <v>-15</v>
      </c>
      <c r="T106" s="12" t="b">
        <v>0</v>
      </c>
      <c r="U106" s="12" t="b">
        <v>0</v>
      </c>
    </row>
    <row r="107" spans="1:21">
      <c r="A107" s="1">
        <v>41173</v>
      </c>
      <c r="B107" s="2">
        <v>0.26672453703703702</v>
      </c>
      <c r="C107" s="3">
        <v>639</v>
      </c>
      <c r="D107" s="4">
        <v>784</v>
      </c>
      <c r="E107" s="4">
        <v>4.0999999999999996</v>
      </c>
      <c r="F107" s="4">
        <v>46</v>
      </c>
      <c r="G107" s="4" t="s">
        <v>106</v>
      </c>
      <c r="H107" s="5" t="str">
        <f t="shared" si="6"/>
        <v>S13</v>
      </c>
      <c r="I107" s="5" t="str">
        <f t="shared" si="7"/>
        <v>143</v>
      </c>
      <c r="K107" s="14" t="b">
        <f t="shared" si="8"/>
        <v>0</v>
      </c>
      <c r="L107" s="14">
        <f t="shared" si="9"/>
        <v>-13</v>
      </c>
      <c r="N107" s="14" t="b">
        <f t="shared" si="10"/>
        <v>0</v>
      </c>
      <c r="O107" s="14" t="b">
        <f t="shared" si="11"/>
        <v>0</v>
      </c>
      <c r="Q107" s="12" t="b">
        <v>0</v>
      </c>
      <c r="R107" s="12">
        <v>-13</v>
      </c>
      <c r="T107" s="12" t="b">
        <v>0</v>
      </c>
      <c r="U107" s="12" t="b">
        <v>0</v>
      </c>
    </row>
    <row r="108" spans="1:21">
      <c r="A108" s="1">
        <v>41179</v>
      </c>
      <c r="B108" s="2">
        <v>0.42505787037037041</v>
      </c>
      <c r="C108" s="3">
        <v>1319</v>
      </c>
      <c r="D108" s="4">
        <v>1499</v>
      </c>
      <c r="E108" s="4">
        <v>-3.6</v>
      </c>
      <c r="F108" s="4">
        <v>227</v>
      </c>
      <c r="G108" s="4" t="s">
        <v>107</v>
      </c>
      <c r="H108" s="5" t="str">
        <f t="shared" si="6"/>
        <v>S25</v>
      </c>
      <c r="I108" s="5" t="str">
        <f t="shared" si="7"/>
        <v>151</v>
      </c>
      <c r="K108" s="14" t="b">
        <f t="shared" si="8"/>
        <v>0</v>
      </c>
      <c r="L108" s="14">
        <f t="shared" si="9"/>
        <v>-25</v>
      </c>
      <c r="N108" s="14" t="b">
        <f t="shared" si="10"/>
        <v>0</v>
      </c>
      <c r="O108" s="14" t="b">
        <f t="shared" si="11"/>
        <v>0</v>
      </c>
      <c r="Q108" s="12" t="b">
        <v>0</v>
      </c>
      <c r="R108" s="12">
        <v>-25</v>
      </c>
      <c r="T108" s="12" t="b">
        <v>0</v>
      </c>
      <c r="U108" s="12" t="b">
        <v>0</v>
      </c>
    </row>
    <row r="109" spans="1:21">
      <c r="A109" s="1">
        <v>41180</v>
      </c>
      <c r="B109" s="2">
        <v>8.3912037037037045E-3</v>
      </c>
      <c r="C109" s="3">
        <v>947</v>
      </c>
      <c r="D109" s="4">
        <v>1093</v>
      </c>
      <c r="E109" s="4">
        <v>-27.1</v>
      </c>
      <c r="F109" s="4">
        <v>251</v>
      </c>
      <c r="G109" s="4" t="s">
        <v>108</v>
      </c>
      <c r="H109" s="5" t="str">
        <f t="shared" si="6"/>
        <v>N06</v>
      </c>
      <c r="I109" s="5" t="str">
        <f t="shared" si="7"/>
        <v>W34</v>
      </c>
      <c r="K109" s="14" t="str">
        <f t="shared" si="8"/>
        <v>06</v>
      </c>
      <c r="L109" s="14" t="b">
        <f t="shared" si="9"/>
        <v>0</v>
      </c>
      <c r="N109" s="14" t="b">
        <f t="shared" si="10"/>
        <v>0</v>
      </c>
      <c r="O109" s="14">
        <f t="shared" si="11"/>
        <v>-34</v>
      </c>
      <c r="Q109" s="12" t="s">
        <v>303</v>
      </c>
      <c r="R109" s="12" t="b">
        <v>0</v>
      </c>
      <c r="T109" s="12" t="b">
        <v>0</v>
      </c>
      <c r="U109" s="12">
        <v>-34</v>
      </c>
    </row>
    <row r="110" spans="1:21">
      <c r="A110" s="1">
        <v>41180</v>
      </c>
      <c r="B110" s="2">
        <v>0.44172453703703707</v>
      </c>
      <c r="C110" s="3">
        <v>768</v>
      </c>
      <c r="D110" s="4">
        <v>1049</v>
      </c>
      <c r="E110" s="4">
        <f>-15.7*1</f>
        <v>-15.7</v>
      </c>
      <c r="F110" s="4">
        <v>220</v>
      </c>
      <c r="G110" s="4" t="s">
        <v>109</v>
      </c>
      <c r="H110" s="5" t="str">
        <f t="shared" si="6"/>
        <v>S24</v>
      </c>
      <c r="I110" s="5" t="str">
        <f t="shared" si="7"/>
        <v>166</v>
      </c>
      <c r="K110" s="14" t="b">
        <f t="shared" si="8"/>
        <v>0</v>
      </c>
      <c r="L110" s="14">
        <f t="shared" si="9"/>
        <v>-24</v>
      </c>
      <c r="N110" s="14" t="b">
        <f t="shared" si="10"/>
        <v>0</v>
      </c>
      <c r="O110" s="14" t="b">
        <f t="shared" si="11"/>
        <v>0</v>
      </c>
      <c r="Q110" s="12" t="b">
        <v>0</v>
      </c>
      <c r="R110" s="12">
        <v>-24</v>
      </c>
      <c r="T110" s="12" t="b">
        <v>0</v>
      </c>
      <c r="U110" s="12" t="b">
        <v>0</v>
      </c>
    </row>
    <row r="111" spans="1:21">
      <c r="A111" s="1">
        <v>41181</v>
      </c>
      <c r="B111" s="2">
        <v>8.3912037037037045E-3</v>
      </c>
      <c r="C111" s="3">
        <v>755</v>
      </c>
      <c r="D111" s="4">
        <v>1072</v>
      </c>
      <c r="E111" s="4">
        <f>-34.4*1</f>
        <v>-34.4</v>
      </c>
      <c r="F111" s="4">
        <v>212</v>
      </c>
      <c r="G111" s="4" t="s">
        <v>110</v>
      </c>
      <c r="H111" s="5" t="str">
        <f t="shared" si="6"/>
        <v>S24</v>
      </c>
      <c r="I111" s="5" t="str">
        <f t="shared" si="7"/>
        <v>178</v>
      </c>
      <c r="K111" s="14" t="b">
        <f t="shared" si="8"/>
        <v>0</v>
      </c>
      <c r="L111" s="14">
        <f t="shared" si="9"/>
        <v>-24</v>
      </c>
      <c r="N111" s="14" t="b">
        <f t="shared" si="10"/>
        <v>0</v>
      </c>
      <c r="O111" s="14" t="b">
        <f t="shared" si="11"/>
        <v>0</v>
      </c>
      <c r="Q111" s="12" t="b">
        <v>0</v>
      </c>
      <c r="R111" s="12">
        <v>-24</v>
      </c>
      <c r="T111" s="12" t="b">
        <v>0</v>
      </c>
      <c r="U111" s="12" t="b">
        <v>0</v>
      </c>
    </row>
    <row r="112" spans="1:21">
      <c r="A112" s="1">
        <v>41196</v>
      </c>
      <c r="B112" s="2">
        <v>3.3391203703703708E-2</v>
      </c>
      <c r="C112" s="3">
        <v>987</v>
      </c>
      <c r="D112" s="4">
        <v>1086</v>
      </c>
      <c r="E112" s="4">
        <v>-12</v>
      </c>
      <c r="F112" s="4">
        <v>54</v>
      </c>
      <c r="G112" s="4" t="s">
        <v>111</v>
      </c>
      <c r="H112" s="5" t="str">
        <f t="shared" si="6"/>
        <v>N13</v>
      </c>
      <c r="I112" s="5" t="str">
        <f t="shared" si="7"/>
        <v>137</v>
      </c>
      <c r="K112" s="14" t="str">
        <f t="shared" si="8"/>
        <v>13</v>
      </c>
      <c r="L112" s="14" t="b">
        <f t="shared" si="9"/>
        <v>0</v>
      </c>
      <c r="N112" s="14" t="b">
        <f t="shared" si="10"/>
        <v>0</v>
      </c>
      <c r="O112" s="14" t="b">
        <f t="shared" si="11"/>
        <v>0</v>
      </c>
      <c r="Q112" s="12" t="s">
        <v>289</v>
      </c>
      <c r="R112" s="12" t="b">
        <v>0</v>
      </c>
      <c r="T112" s="12" t="b">
        <v>0</v>
      </c>
      <c r="U112" s="12" t="b">
        <v>0</v>
      </c>
    </row>
    <row r="113" spans="1:21">
      <c r="A113" s="1">
        <v>41221</v>
      </c>
      <c r="B113" s="2">
        <v>0.10840277777777778</v>
      </c>
      <c r="C113" s="3">
        <v>855</v>
      </c>
      <c r="D113" s="4">
        <v>855</v>
      </c>
      <c r="E113" s="4">
        <v>-15.2</v>
      </c>
      <c r="F113" s="4">
        <v>46</v>
      </c>
      <c r="G113" s="4" t="s">
        <v>112</v>
      </c>
      <c r="H113" s="5" t="str">
        <f t="shared" si="6"/>
        <v>N13</v>
      </c>
      <c r="I113" s="5" t="str">
        <f t="shared" si="7"/>
        <v>E89</v>
      </c>
      <c r="K113" s="14" t="str">
        <f t="shared" si="8"/>
        <v>13</v>
      </c>
      <c r="L113" s="14" t="b">
        <f t="shared" si="9"/>
        <v>0</v>
      </c>
      <c r="N113" s="14" t="str">
        <f t="shared" si="10"/>
        <v>89</v>
      </c>
      <c r="O113" s="14" t="b">
        <f t="shared" si="11"/>
        <v>0</v>
      </c>
      <c r="Q113" s="12" t="s">
        <v>289</v>
      </c>
      <c r="R113" s="12" t="b">
        <v>0</v>
      </c>
      <c r="T113" s="12" t="s">
        <v>294</v>
      </c>
      <c r="U113" s="12" t="b">
        <v>0</v>
      </c>
    </row>
    <row r="114" spans="1:21">
      <c r="A114" s="1">
        <v>41221</v>
      </c>
      <c r="B114" s="2">
        <v>0.45842592592592596</v>
      </c>
      <c r="C114" s="3">
        <v>972</v>
      </c>
      <c r="D114" s="4">
        <v>1187</v>
      </c>
      <c r="E114" s="4">
        <v>-15.9</v>
      </c>
      <c r="F114" s="4">
        <v>216</v>
      </c>
      <c r="G114" s="4" t="s">
        <v>113</v>
      </c>
      <c r="H114" s="5" t="str">
        <f t="shared" si="6"/>
        <v>S14</v>
      </c>
      <c r="I114" s="5" t="str">
        <f t="shared" si="7"/>
        <v>160</v>
      </c>
      <c r="K114" s="14" t="b">
        <f t="shared" si="8"/>
        <v>0</v>
      </c>
      <c r="L114" s="14">
        <f t="shared" si="9"/>
        <v>-14</v>
      </c>
      <c r="N114" s="14" t="b">
        <f t="shared" si="10"/>
        <v>0</v>
      </c>
      <c r="O114" s="14" t="b">
        <f t="shared" si="11"/>
        <v>0</v>
      </c>
      <c r="Q114" s="12" t="b">
        <v>0</v>
      </c>
      <c r="R114" s="12">
        <v>-14</v>
      </c>
      <c r="T114" s="12" t="b">
        <v>0</v>
      </c>
      <c r="U114" s="12" t="b">
        <v>0</v>
      </c>
    </row>
    <row r="115" spans="1:21">
      <c r="A115" s="1">
        <v>41229</v>
      </c>
      <c r="B115" s="2">
        <v>3.3402777777777774E-2</v>
      </c>
      <c r="C115" s="3">
        <v>667</v>
      </c>
      <c r="D115" s="4">
        <v>702</v>
      </c>
      <c r="E115" s="4">
        <v>-7.7</v>
      </c>
      <c r="F115" s="4">
        <v>107</v>
      </c>
      <c r="G115" s="4" t="s">
        <v>114</v>
      </c>
      <c r="H115" s="5" t="str">
        <f t="shared" si="6"/>
        <v>S29</v>
      </c>
      <c r="I115" s="5" t="str">
        <f t="shared" si="7"/>
        <v>120</v>
      </c>
      <c r="K115" s="14" t="b">
        <f t="shared" si="8"/>
        <v>0</v>
      </c>
      <c r="L115" s="14">
        <f t="shared" si="9"/>
        <v>-29</v>
      </c>
      <c r="N115" s="14" t="b">
        <f t="shared" si="10"/>
        <v>0</v>
      </c>
      <c r="O115" s="14" t="b">
        <f t="shared" si="11"/>
        <v>0</v>
      </c>
      <c r="Q115" s="12" t="b">
        <v>0</v>
      </c>
      <c r="R115" s="12">
        <v>-29</v>
      </c>
      <c r="T115" s="12" t="b">
        <v>0</v>
      </c>
      <c r="U115" s="12" t="b">
        <v>0</v>
      </c>
    </row>
    <row r="116" spans="1:21">
      <c r="A116" s="1">
        <v>41229</v>
      </c>
      <c r="B116" s="2">
        <v>0.30849537037037039</v>
      </c>
      <c r="C116" s="3">
        <v>775</v>
      </c>
      <c r="D116" s="4">
        <v>797</v>
      </c>
      <c r="E116" s="4">
        <v>-1.8</v>
      </c>
      <c r="F116" s="4">
        <v>97</v>
      </c>
      <c r="G116" s="4" t="s">
        <v>115</v>
      </c>
      <c r="H116" s="5" t="str">
        <f t="shared" si="6"/>
        <v>S14</v>
      </c>
      <c r="I116" s="5" t="str">
        <f t="shared" si="7"/>
        <v>110</v>
      </c>
      <c r="K116" s="14" t="b">
        <f t="shared" si="8"/>
        <v>0</v>
      </c>
      <c r="L116" s="14">
        <f t="shared" si="9"/>
        <v>-14</v>
      </c>
      <c r="N116" s="14" t="b">
        <f t="shared" si="10"/>
        <v>0</v>
      </c>
      <c r="O116" s="14" t="b">
        <f t="shared" si="11"/>
        <v>0</v>
      </c>
      <c r="Q116" s="12" t="b">
        <v>0</v>
      </c>
      <c r="R116" s="12">
        <v>-14</v>
      </c>
      <c r="T116" s="12" t="b">
        <v>0</v>
      </c>
      <c r="U116" s="12" t="b">
        <v>0</v>
      </c>
    </row>
    <row r="117" spans="1:21">
      <c r="A117" s="1">
        <v>41234</v>
      </c>
      <c r="B117" s="2">
        <v>0.18341435185185184</v>
      </c>
      <c r="C117" s="3">
        <v>920</v>
      </c>
      <c r="D117" s="4">
        <v>923</v>
      </c>
      <c r="E117" s="4">
        <f>-16.2*1</f>
        <v>-16.2</v>
      </c>
      <c r="F117" s="4">
        <v>317</v>
      </c>
      <c r="G117" s="4" t="s">
        <v>116</v>
      </c>
      <c r="H117" s="5" t="str">
        <f t="shared" si="6"/>
        <v>N11</v>
      </c>
      <c r="I117" s="5" t="str">
        <f t="shared" si="7"/>
        <v>W99</v>
      </c>
      <c r="K117" s="14" t="str">
        <f t="shared" si="8"/>
        <v>11</v>
      </c>
      <c r="L117" s="14" t="b">
        <f t="shared" si="9"/>
        <v>0</v>
      </c>
      <c r="N117" s="14" t="b">
        <f t="shared" si="10"/>
        <v>0</v>
      </c>
      <c r="O117" s="14">
        <f t="shared" si="11"/>
        <v>-99</v>
      </c>
      <c r="Q117" s="12" t="s">
        <v>282</v>
      </c>
      <c r="R117" s="12" t="b">
        <v>0</v>
      </c>
      <c r="T117" s="12" t="b">
        <v>0</v>
      </c>
      <c r="U117" s="12">
        <v>-99</v>
      </c>
    </row>
    <row r="118" spans="1:21">
      <c r="A118" s="1">
        <v>41234</v>
      </c>
      <c r="B118" s="2">
        <v>0.66672453703703705</v>
      </c>
      <c r="C118" s="3">
        <v>529</v>
      </c>
      <c r="D118" s="4">
        <v>942</v>
      </c>
      <c r="E118" s="4">
        <f>-9.4*1</f>
        <v>-9.4</v>
      </c>
      <c r="F118" s="4">
        <v>194</v>
      </c>
      <c r="G118" s="4" t="s">
        <v>117</v>
      </c>
      <c r="H118" s="5" t="str">
        <f t="shared" si="6"/>
        <v>N05</v>
      </c>
      <c r="I118" s="5" t="str">
        <f t="shared" si="7"/>
        <v>E05</v>
      </c>
      <c r="K118" s="14" t="str">
        <f t="shared" si="8"/>
        <v>05</v>
      </c>
      <c r="L118" s="14" t="b">
        <f t="shared" si="9"/>
        <v>0</v>
      </c>
      <c r="N118" s="14" t="str">
        <f t="shared" si="10"/>
        <v>05</v>
      </c>
      <c r="O118" s="14" t="b">
        <f t="shared" si="11"/>
        <v>0</v>
      </c>
      <c r="Q118" s="12" t="s">
        <v>313</v>
      </c>
      <c r="R118" s="12" t="b">
        <v>0</v>
      </c>
      <c r="T118" s="12" t="s">
        <v>313</v>
      </c>
      <c r="U118" s="12" t="b">
        <v>0</v>
      </c>
    </row>
    <row r="119" spans="1:21">
      <c r="A119" s="1">
        <v>41236</v>
      </c>
      <c r="B119" s="2">
        <v>0.57506944444444441</v>
      </c>
      <c r="C119" s="3">
        <v>519</v>
      </c>
      <c r="D119" s="4">
        <v>636</v>
      </c>
      <c r="E119" s="4">
        <f>-1.9*1</f>
        <v>-1.9</v>
      </c>
      <c r="F119" s="4">
        <v>136</v>
      </c>
      <c r="G119" s="4" t="s">
        <v>118</v>
      </c>
      <c r="H119" s="5" t="str">
        <f t="shared" si="6"/>
        <v>S38</v>
      </c>
      <c r="I119" s="5" t="str">
        <f t="shared" si="7"/>
        <v>W10</v>
      </c>
      <c r="K119" s="14" t="b">
        <f t="shared" si="8"/>
        <v>0</v>
      </c>
      <c r="L119" s="14">
        <f t="shared" si="9"/>
        <v>-38</v>
      </c>
      <c r="N119" s="14" t="b">
        <f t="shared" si="10"/>
        <v>0</v>
      </c>
      <c r="O119" s="14">
        <f t="shared" si="11"/>
        <v>-10</v>
      </c>
      <c r="Q119" s="12" t="b">
        <v>0</v>
      </c>
      <c r="R119" s="12">
        <v>-38</v>
      </c>
      <c r="T119" s="12" t="b">
        <v>0</v>
      </c>
      <c r="U119" s="12">
        <v>-10</v>
      </c>
    </row>
    <row r="120" spans="1:21">
      <c r="A120" s="1">
        <v>41236</v>
      </c>
      <c r="B120" s="2">
        <v>0.97505787037037039</v>
      </c>
      <c r="C120" s="3">
        <v>1186</v>
      </c>
      <c r="D120" s="4">
        <v>1271</v>
      </c>
      <c r="E120" s="4">
        <v>-13.7</v>
      </c>
      <c r="F120" s="4">
        <v>319</v>
      </c>
      <c r="G120" s="4" t="s">
        <v>119</v>
      </c>
      <c r="H120" s="5" t="str">
        <f t="shared" si="6"/>
        <v>N14</v>
      </c>
      <c r="I120" s="5" t="str">
        <f t="shared" si="7"/>
        <v>130</v>
      </c>
      <c r="K120" s="14" t="str">
        <f t="shared" si="8"/>
        <v>14</v>
      </c>
      <c r="L120" s="14" t="b">
        <f t="shared" si="9"/>
        <v>0</v>
      </c>
      <c r="N120" s="14" t="b">
        <f t="shared" si="10"/>
        <v>0</v>
      </c>
      <c r="O120" s="14" t="b">
        <f t="shared" si="11"/>
        <v>0</v>
      </c>
      <c r="Q120" s="12" t="s">
        <v>316</v>
      </c>
      <c r="R120" s="12" t="b">
        <v>0</v>
      </c>
      <c r="T120" s="12" t="b">
        <v>0</v>
      </c>
      <c r="U120" s="12" t="b">
        <v>0</v>
      </c>
    </row>
    <row r="121" spans="1:21">
      <c r="A121" s="1">
        <v>41240</v>
      </c>
      <c r="B121" s="2">
        <v>0.1083912037037037</v>
      </c>
      <c r="C121" s="3">
        <v>844</v>
      </c>
      <c r="D121" s="4">
        <v>874</v>
      </c>
      <c r="E121" s="4">
        <v>2.6</v>
      </c>
      <c r="F121" s="4">
        <v>42</v>
      </c>
      <c r="G121" s="4" t="s">
        <v>120</v>
      </c>
      <c r="H121" s="5" t="str">
        <f t="shared" si="6"/>
        <v>N13</v>
      </c>
      <c r="I121" s="5" t="str">
        <f t="shared" si="7"/>
        <v>E68</v>
      </c>
      <c r="K121" s="14" t="str">
        <f t="shared" si="8"/>
        <v>13</v>
      </c>
      <c r="L121" s="14" t="b">
        <f t="shared" si="9"/>
        <v>0</v>
      </c>
      <c r="N121" s="14" t="str">
        <f t="shared" si="10"/>
        <v>68</v>
      </c>
      <c r="O121" s="14" t="b">
        <f t="shared" si="11"/>
        <v>0</v>
      </c>
      <c r="Q121" s="12" t="s">
        <v>289</v>
      </c>
      <c r="R121" s="12" t="b">
        <v>0</v>
      </c>
      <c r="T121" s="12" t="s">
        <v>322</v>
      </c>
      <c r="U121" s="12" t="b">
        <v>0</v>
      </c>
    </row>
    <row r="122" spans="1:21">
      <c r="A122" s="1">
        <v>41245</v>
      </c>
      <c r="B122" s="2">
        <v>0.69172453703703696</v>
      </c>
      <c r="C122" s="3">
        <v>678</v>
      </c>
      <c r="D122" s="4">
        <v>1043</v>
      </c>
      <c r="E122" s="4">
        <f>-5.8*1</f>
        <v>-5.8</v>
      </c>
      <c r="F122" s="4">
        <v>7</v>
      </c>
      <c r="G122" s="4" t="s">
        <v>121</v>
      </c>
      <c r="H122" s="5" t="str">
        <f t="shared" si="6"/>
        <v>N17</v>
      </c>
      <c r="I122" s="5" t="str">
        <f t="shared" si="7"/>
        <v>176</v>
      </c>
      <c r="K122" s="14" t="str">
        <f t="shared" si="8"/>
        <v>17</v>
      </c>
      <c r="L122" s="14" t="b">
        <f t="shared" si="9"/>
        <v>0</v>
      </c>
      <c r="N122" s="14" t="b">
        <f t="shared" si="10"/>
        <v>0</v>
      </c>
      <c r="O122" s="14" t="b">
        <f t="shared" si="11"/>
        <v>0</v>
      </c>
      <c r="Q122" s="12" t="s">
        <v>285</v>
      </c>
      <c r="R122" s="12" t="b">
        <v>0</v>
      </c>
      <c r="T122" s="12" t="b">
        <v>0</v>
      </c>
      <c r="U122" s="12" t="b">
        <v>0</v>
      </c>
    </row>
    <row r="123" spans="1:21">
      <c r="A123" s="1">
        <v>41245</v>
      </c>
      <c r="B123" s="2">
        <v>0.79173611111111108</v>
      </c>
      <c r="C123" s="3">
        <v>478</v>
      </c>
      <c r="D123" s="4">
        <v>807</v>
      </c>
      <c r="E123" s="4">
        <f>-16.8*1</f>
        <v>-16.8</v>
      </c>
      <c r="F123" s="4">
        <v>16</v>
      </c>
      <c r="G123" s="4" t="s">
        <v>122</v>
      </c>
      <c r="H123" s="5" t="str">
        <f t="shared" si="6"/>
        <v>N18</v>
      </c>
      <c r="I123" s="5" t="str">
        <f t="shared" si="7"/>
        <v>172</v>
      </c>
      <c r="K123" s="14" t="str">
        <f t="shared" si="8"/>
        <v>18</v>
      </c>
      <c r="L123" s="14" t="b">
        <f t="shared" si="9"/>
        <v>0</v>
      </c>
      <c r="N123" s="14" t="b">
        <f t="shared" si="10"/>
        <v>0</v>
      </c>
      <c r="O123" s="14" t="b">
        <f t="shared" si="11"/>
        <v>0</v>
      </c>
      <c r="Q123" s="12" t="s">
        <v>302</v>
      </c>
      <c r="R123" s="12" t="b">
        <v>0</v>
      </c>
      <c r="T123" s="12" t="b">
        <v>0</v>
      </c>
      <c r="U123" s="12" t="b">
        <v>0</v>
      </c>
    </row>
    <row r="124" spans="1:21">
      <c r="A124" s="1">
        <v>41281</v>
      </c>
      <c r="B124" s="2">
        <v>0.17506944444444442</v>
      </c>
      <c r="C124" s="3">
        <v>399</v>
      </c>
      <c r="D124" s="4">
        <v>701</v>
      </c>
      <c r="E124" s="4">
        <f>-17.8*1</f>
        <v>-17.8</v>
      </c>
      <c r="F124" s="4">
        <v>33</v>
      </c>
      <c r="G124" s="4" t="s">
        <v>123</v>
      </c>
      <c r="H124" s="5" t="str">
        <f t="shared" si="6"/>
        <v>N16</v>
      </c>
      <c r="I124" s="5" t="str">
        <f t="shared" si="7"/>
        <v>173</v>
      </c>
      <c r="K124" s="14" t="str">
        <f t="shared" si="8"/>
        <v>16</v>
      </c>
      <c r="L124" s="14" t="b">
        <f t="shared" si="9"/>
        <v>0</v>
      </c>
      <c r="N124" s="14" t="b">
        <f t="shared" si="10"/>
        <v>0</v>
      </c>
      <c r="O124" s="14" t="b">
        <f t="shared" si="11"/>
        <v>0</v>
      </c>
      <c r="Q124" s="12" t="s">
        <v>286</v>
      </c>
      <c r="R124" s="12" t="b">
        <v>0</v>
      </c>
      <c r="T124" s="12" t="b">
        <v>0</v>
      </c>
      <c r="U124" s="12" t="b">
        <v>0</v>
      </c>
    </row>
    <row r="125" spans="1:21">
      <c r="A125" s="1">
        <v>41331</v>
      </c>
      <c r="B125" s="2">
        <v>0.38342592592592589</v>
      </c>
      <c r="C125" s="3">
        <v>987</v>
      </c>
      <c r="D125" s="4">
        <v>1037</v>
      </c>
      <c r="E125" s="4">
        <v>90.3</v>
      </c>
      <c r="F125" s="4">
        <v>272</v>
      </c>
      <c r="G125" s="4" t="s">
        <v>124</v>
      </c>
      <c r="H125" s="5" t="str">
        <f t="shared" si="6"/>
        <v>N07</v>
      </c>
      <c r="I125" s="5" t="str">
        <f t="shared" si="7"/>
        <v>123</v>
      </c>
      <c r="K125" s="14" t="str">
        <f t="shared" si="8"/>
        <v>07</v>
      </c>
      <c r="L125" s="14" t="b">
        <f t="shared" si="9"/>
        <v>0</v>
      </c>
      <c r="N125" s="14" t="b">
        <f t="shared" si="10"/>
        <v>0</v>
      </c>
      <c r="O125" s="14" t="b">
        <f t="shared" si="11"/>
        <v>0</v>
      </c>
      <c r="Q125" s="12" t="s">
        <v>287</v>
      </c>
      <c r="R125" s="12" t="b">
        <v>0</v>
      </c>
      <c r="T125" s="12" t="b">
        <v>0</v>
      </c>
      <c r="U125" s="12" t="b">
        <v>0</v>
      </c>
    </row>
    <row r="126" spans="1:21">
      <c r="A126" s="1">
        <v>41348</v>
      </c>
      <c r="B126" s="2">
        <v>0.30005787037037041</v>
      </c>
      <c r="C126" s="3">
        <v>1063</v>
      </c>
      <c r="D126" s="4">
        <v>1366</v>
      </c>
      <c r="E126" s="4">
        <v>25.8</v>
      </c>
      <c r="F126" s="4">
        <v>112</v>
      </c>
      <c r="G126" s="4" t="s">
        <v>125</v>
      </c>
      <c r="H126" s="5" t="str">
        <f t="shared" si="6"/>
        <v>N11</v>
      </c>
      <c r="I126" s="5" t="str">
        <f t="shared" si="7"/>
        <v>E12</v>
      </c>
      <c r="K126" s="14" t="str">
        <f t="shared" si="8"/>
        <v>11</v>
      </c>
      <c r="L126" s="14" t="b">
        <f t="shared" si="9"/>
        <v>0</v>
      </c>
      <c r="N126" s="14" t="str">
        <f t="shared" si="10"/>
        <v>12</v>
      </c>
      <c r="O126" s="14" t="b">
        <f t="shared" si="11"/>
        <v>0</v>
      </c>
      <c r="Q126" s="12" t="s">
        <v>282</v>
      </c>
      <c r="R126" s="12" t="b">
        <v>0</v>
      </c>
      <c r="T126" s="12" t="s">
        <v>296</v>
      </c>
      <c r="U126" s="12" t="b">
        <v>0</v>
      </c>
    </row>
    <row r="127" spans="1:21">
      <c r="A127" s="1">
        <v>41375</v>
      </c>
      <c r="B127" s="2">
        <v>0.30840277777777775</v>
      </c>
      <c r="C127" s="3">
        <v>861</v>
      </c>
      <c r="D127" s="4">
        <v>1369</v>
      </c>
      <c r="E127" s="4">
        <v>-8.1</v>
      </c>
      <c r="F127" s="4">
        <v>85</v>
      </c>
      <c r="G127" s="4" t="s">
        <v>126</v>
      </c>
      <c r="H127" s="5" t="str">
        <f t="shared" si="6"/>
        <v>N09</v>
      </c>
      <c r="I127" s="5" t="str">
        <f t="shared" si="7"/>
        <v>E12</v>
      </c>
      <c r="K127" s="14" t="str">
        <f t="shared" si="8"/>
        <v>09</v>
      </c>
      <c r="L127" s="14" t="b">
        <f t="shared" si="9"/>
        <v>0</v>
      </c>
      <c r="N127" s="14" t="str">
        <f t="shared" si="10"/>
        <v>12</v>
      </c>
      <c r="O127" s="14" t="b">
        <f t="shared" si="11"/>
        <v>0</v>
      </c>
      <c r="Q127" s="12" t="s">
        <v>293</v>
      </c>
      <c r="R127" s="12" t="b">
        <v>0</v>
      </c>
      <c r="T127" s="12" t="s">
        <v>296</v>
      </c>
      <c r="U127" s="12" t="b">
        <v>0</v>
      </c>
    </row>
    <row r="128" spans="1:21">
      <c r="A128" s="1">
        <v>41407</v>
      </c>
      <c r="B128" s="2">
        <v>0.67216435185185175</v>
      </c>
      <c r="C128" s="3">
        <v>1850</v>
      </c>
      <c r="D128" s="4">
        <v>1852</v>
      </c>
      <c r="E128" s="4">
        <v>-76.599999999999994</v>
      </c>
      <c r="F128" s="4">
        <v>63</v>
      </c>
      <c r="G128" s="4" t="s">
        <v>127</v>
      </c>
      <c r="H128" s="5" t="str">
        <f t="shared" ref="H128:H188" si="12" xml:space="preserve"> LEFT(G128,3)</f>
        <v>N11</v>
      </c>
      <c r="I128" s="5" t="str">
        <f t="shared" ref="I128:I188" si="13" xml:space="preserve"> RIGHT(G128,3)</f>
        <v>E85</v>
      </c>
      <c r="K128" s="14" t="str">
        <f t="shared" si="8"/>
        <v>11</v>
      </c>
      <c r="L128" s="14" t="b">
        <f t="shared" si="9"/>
        <v>0</v>
      </c>
      <c r="N128" s="14" t="str">
        <f t="shared" si="10"/>
        <v>85</v>
      </c>
      <c r="O128" s="14" t="b">
        <f t="shared" si="11"/>
        <v>0</v>
      </c>
      <c r="Q128" s="12" t="s">
        <v>282</v>
      </c>
      <c r="R128" s="12" t="b">
        <v>0</v>
      </c>
      <c r="T128" s="12" t="s">
        <v>323</v>
      </c>
      <c r="U128" s="12" t="b">
        <v>0</v>
      </c>
    </row>
    <row r="129" spans="1:21">
      <c r="A129" s="1">
        <v>41408</v>
      </c>
      <c r="B129" s="2">
        <v>5.9618055555555556E-2</v>
      </c>
      <c r="C129" s="3">
        <v>2625</v>
      </c>
      <c r="D129" s="4">
        <v>2645</v>
      </c>
      <c r="E129" s="4">
        <v>-51</v>
      </c>
      <c r="F129" s="4">
        <v>89</v>
      </c>
      <c r="G129" s="4" t="s">
        <v>128</v>
      </c>
      <c r="H129" s="5" t="str">
        <f t="shared" si="12"/>
        <v>N08</v>
      </c>
      <c r="I129" s="5" t="str">
        <f t="shared" si="13"/>
        <v>E77</v>
      </c>
      <c r="K129" s="14" t="str">
        <f t="shared" si="8"/>
        <v>08</v>
      </c>
      <c r="L129" s="14" t="b">
        <f t="shared" si="9"/>
        <v>0</v>
      </c>
      <c r="N129" s="14" t="str">
        <f t="shared" si="10"/>
        <v>77</v>
      </c>
      <c r="O129" s="14" t="b">
        <f t="shared" si="11"/>
        <v>0</v>
      </c>
      <c r="Q129" s="12" t="s">
        <v>304</v>
      </c>
      <c r="R129" s="12" t="b">
        <v>0</v>
      </c>
      <c r="T129" s="12" t="s">
        <v>324</v>
      </c>
      <c r="U129" s="12" t="b">
        <v>0</v>
      </c>
    </row>
    <row r="130" spans="1:21">
      <c r="A130" s="1">
        <v>41411</v>
      </c>
      <c r="B130" s="2">
        <v>0.38344907407407408</v>
      </c>
      <c r="C130" s="3">
        <v>1345</v>
      </c>
      <c r="D130" s="4">
        <v>1412</v>
      </c>
      <c r="E130" s="4">
        <v>-3.7</v>
      </c>
      <c r="F130" s="4">
        <v>50</v>
      </c>
      <c r="G130" s="4" t="s">
        <v>129</v>
      </c>
      <c r="H130" s="5" t="str">
        <f t="shared" si="12"/>
        <v>N12</v>
      </c>
      <c r="I130" s="5" t="str">
        <f t="shared" si="13"/>
        <v>E57</v>
      </c>
      <c r="K130" s="14" t="str">
        <f t="shared" si="8"/>
        <v>12</v>
      </c>
      <c r="L130" s="14" t="b">
        <f t="shared" si="9"/>
        <v>0</v>
      </c>
      <c r="N130" s="14" t="str">
        <f t="shared" si="10"/>
        <v>57</v>
      </c>
      <c r="O130" s="14" t="b">
        <f t="shared" si="11"/>
        <v>0</v>
      </c>
      <c r="Q130" s="12" t="s">
        <v>296</v>
      </c>
      <c r="R130" s="12" t="b">
        <v>0</v>
      </c>
      <c r="T130" s="12" t="s">
        <v>325</v>
      </c>
      <c r="U130" s="12" t="b">
        <v>0</v>
      </c>
    </row>
    <row r="131" spans="1:21">
      <c r="A131" s="1">
        <v>41416</v>
      </c>
      <c r="B131" s="2">
        <v>0.55960648148148151</v>
      </c>
      <c r="C131" s="3">
        <v>1466</v>
      </c>
      <c r="D131" s="4">
        <v>1491</v>
      </c>
      <c r="E131" s="4">
        <v>-13.2</v>
      </c>
      <c r="F131" s="4">
        <v>287</v>
      </c>
      <c r="G131" s="4" t="s">
        <v>130</v>
      </c>
      <c r="H131" s="5" t="str">
        <f t="shared" si="12"/>
        <v>N15</v>
      </c>
      <c r="I131" s="5" t="str">
        <f t="shared" si="13"/>
        <v>W70</v>
      </c>
      <c r="K131" s="14" t="str">
        <f t="shared" ref="K131:K194" si="14">IF(LEFT(H131)="N",RIGHT(H131,2))</f>
        <v>15</v>
      </c>
      <c r="L131" s="14" t="b">
        <f t="shared" ref="L131:L194" si="15">IF(LEFT(H131)="S",RIGHT(H131,2) * -1)</f>
        <v>0</v>
      </c>
      <c r="N131" s="14" t="b">
        <f t="shared" ref="N131:N194" si="16">IF(LEFT(I131)="E",RIGHT(I131,2))</f>
        <v>0</v>
      </c>
      <c r="O131" s="14">
        <f t="shared" ref="O131:O194" si="17">IF(LEFT(I131)="W",RIGHT(I131,2) * -1)</f>
        <v>-70</v>
      </c>
      <c r="Q131" s="12" t="s">
        <v>300</v>
      </c>
      <c r="R131" s="12" t="b">
        <v>0</v>
      </c>
      <c r="T131" s="12" t="b">
        <v>0</v>
      </c>
      <c r="U131" s="12">
        <v>-70</v>
      </c>
    </row>
    <row r="132" spans="1:21">
      <c r="A132" s="1">
        <v>41438</v>
      </c>
      <c r="B132" s="2">
        <v>0.18341435185185184</v>
      </c>
      <c r="C132" s="3">
        <v>763</v>
      </c>
      <c r="D132" s="4">
        <v>1186</v>
      </c>
      <c r="E132" s="4">
        <f>-23.8*1</f>
        <v>-23.8</v>
      </c>
      <c r="F132" s="4">
        <v>177</v>
      </c>
      <c r="G132" s="4" t="s">
        <v>131</v>
      </c>
      <c r="H132" s="5" t="str">
        <f t="shared" si="12"/>
        <v>S14</v>
      </c>
      <c r="I132" s="5" t="str">
        <f t="shared" si="13"/>
        <v>171</v>
      </c>
      <c r="K132" s="14" t="b">
        <f t="shared" si="14"/>
        <v>0</v>
      </c>
      <c r="L132" s="14">
        <f t="shared" si="15"/>
        <v>-14</v>
      </c>
      <c r="N132" s="14" t="b">
        <f t="shared" si="16"/>
        <v>0</v>
      </c>
      <c r="O132" s="14" t="b">
        <f t="shared" si="17"/>
        <v>0</v>
      </c>
      <c r="Q132" s="12" t="b">
        <v>0</v>
      </c>
      <c r="R132" s="12">
        <v>-14</v>
      </c>
      <c r="T132" s="12" t="b">
        <v>0</v>
      </c>
      <c r="U132" s="12" t="b">
        <v>0</v>
      </c>
    </row>
    <row r="133" spans="1:21">
      <c r="A133" s="1">
        <v>41449</v>
      </c>
      <c r="B133" s="2">
        <v>0.16672453703703705</v>
      </c>
      <c r="C133" s="3">
        <v>709</v>
      </c>
      <c r="D133" s="4">
        <v>1122</v>
      </c>
      <c r="E133" s="4">
        <f>-14*1</f>
        <v>-14</v>
      </c>
      <c r="F133" s="4">
        <v>235</v>
      </c>
      <c r="G133" s="4" t="s">
        <v>132</v>
      </c>
      <c r="H133" s="5" t="str">
        <f t="shared" si="12"/>
        <v>S13</v>
      </c>
      <c r="I133" s="5" t="str">
        <f t="shared" si="13"/>
        <v>172</v>
      </c>
      <c r="K133" s="14" t="b">
        <f t="shared" si="14"/>
        <v>0</v>
      </c>
      <c r="L133" s="14">
        <f t="shared" si="15"/>
        <v>-13</v>
      </c>
      <c r="N133" s="14" t="b">
        <f t="shared" si="16"/>
        <v>0</v>
      </c>
      <c r="O133" s="14" t="b">
        <f t="shared" si="17"/>
        <v>0</v>
      </c>
      <c r="Q133" s="12" t="b">
        <v>0</v>
      </c>
      <c r="R133" s="12">
        <v>-13</v>
      </c>
      <c r="T133" s="12" t="b">
        <v>0</v>
      </c>
      <c r="U133" s="12" t="b">
        <v>0</v>
      </c>
    </row>
    <row r="134" spans="1:21">
      <c r="A134" s="1">
        <v>41450</v>
      </c>
      <c r="B134" s="2">
        <v>0.46672453703703703</v>
      </c>
      <c r="C134" s="3">
        <v>349</v>
      </c>
      <c r="D134" s="4">
        <v>650</v>
      </c>
      <c r="E134" s="4">
        <f>-7.6*1</f>
        <v>-7.6</v>
      </c>
      <c r="F134" s="4">
        <v>173</v>
      </c>
      <c r="G134" s="4" t="s">
        <v>133</v>
      </c>
      <c r="H134" s="5" t="str">
        <f t="shared" si="12"/>
        <v>S13</v>
      </c>
      <c r="I134" s="5" t="str">
        <f t="shared" si="13"/>
        <v>174</v>
      </c>
      <c r="K134" s="14" t="b">
        <f t="shared" si="14"/>
        <v>0</v>
      </c>
      <c r="L134" s="14">
        <f t="shared" si="15"/>
        <v>-13</v>
      </c>
      <c r="N134" s="14" t="b">
        <f t="shared" si="16"/>
        <v>0</v>
      </c>
      <c r="O134" s="14" t="b">
        <f t="shared" si="17"/>
        <v>0</v>
      </c>
      <c r="Q134" s="12" t="b">
        <v>0</v>
      </c>
      <c r="R134" s="12">
        <v>-13</v>
      </c>
      <c r="T134" s="12" t="b">
        <v>0</v>
      </c>
      <c r="U134" s="12" t="b">
        <v>0</v>
      </c>
    </row>
    <row r="135" spans="1:21">
      <c r="A135" s="1">
        <v>41453</v>
      </c>
      <c r="B135" s="2">
        <v>8.3391203703703717E-2</v>
      </c>
      <c r="C135" s="3">
        <v>1037</v>
      </c>
      <c r="D135" s="4">
        <v>1254</v>
      </c>
      <c r="E135" s="4">
        <v>-22.8</v>
      </c>
      <c r="F135" s="4">
        <v>214</v>
      </c>
      <c r="G135" s="4" t="s">
        <v>134</v>
      </c>
      <c r="H135" s="5" t="str">
        <f t="shared" si="12"/>
        <v>S18</v>
      </c>
      <c r="I135" s="5" t="str">
        <f t="shared" si="13"/>
        <v>W19</v>
      </c>
      <c r="K135" s="14" t="b">
        <f t="shared" si="14"/>
        <v>0</v>
      </c>
      <c r="L135" s="14">
        <f t="shared" si="15"/>
        <v>-18</v>
      </c>
      <c r="N135" s="14" t="b">
        <f t="shared" si="16"/>
        <v>0</v>
      </c>
      <c r="O135" s="14">
        <f t="shared" si="17"/>
        <v>-19</v>
      </c>
      <c r="Q135" s="12" t="b">
        <v>0</v>
      </c>
      <c r="R135" s="12">
        <v>-18</v>
      </c>
      <c r="T135" s="12" t="b">
        <v>0</v>
      </c>
      <c r="U135" s="12">
        <v>-19</v>
      </c>
    </row>
    <row r="136" spans="1:21">
      <c r="A136" s="1">
        <v>41464</v>
      </c>
      <c r="B136" s="2">
        <v>0.63343749999999999</v>
      </c>
      <c r="C136" s="3">
        <v>449</v>
      </c>
      <c r="D136" s="4">
        <v>713</v>
      </c>
      <c r="E136" s="4">
        <f>-7.7*1</f>
        <v>-7.7</v>
      </c>
      <c r="F136" s="4">
        <v>174</v>
      </c>
      <c r="G136" s="4" t="s">
        <v>135</v>
      </c>
      <c r="H136" s="5" t="str">
        <f t="shared" si="12"/>
        <v>N19</v>
      </c>
      <c r="I136" s="5" t="str">
        <f t="shared" si="13"/>
        <v>E14</v>
      </c>
      <c r="K136" s="14" t="str">
        <f t="shared" si="14"/>
        <v>19</v>
      </c>
      <c r="L136" s="14" t="b">
        <f t="shared" si="15"/>
        <v>0</v>
      </c>
      <c r="N136" s="14" t="str">
        <f t="shared" si="16"/>
        <v>14</v>
      </c>
      <c r="O136" s="14" t="b">
        <f t="shared" si="17"/>
        <v>0</v>
      </c>
      <c r="Q136" s="12" t="s">
        <v>292</v>
      </c>
      <c r="R136" s="12" t="b">
        <v>0</v>
      </c>
      <c r="T136" s="12" t="s">
        <v>316</v>
      </c>
      <c r="U136" s="12" t="b">
        <v>0</v>
      </c>
    </row>
    <row r="137" spans="1:21">
      <c r="A137" s="1">
        <v>41477</v>
      </c>
      <c r="B137" s="2">
        <v>0.26672453703703702</v>
      </c>
      <c r="C137" s="3">
        <v>1004</v>
      </c>
      <c r="D137" s="4">
        <v>1190</v>
      </c>
      <c r="E137" s="4">
        <v>-3.4</v>
      </c>
      <c r="F137" s="4">
        <v>285</v>
      </c>
      <c r="G137" s="4" t="s">
        <v>136</v>
      </c>
      <c r="H137" s="5" t="str">
        <f t="shared" si="12"/>
        <v>N16</v>
      </c>
      <c r="I137" s="5" t="str">
        <f t="shared" si="13"/>
        <v>155</v>
      </c>
      <c r="K137" s="14" t="str">
        <f t="shared" si="14"/>
        <v>16</v>
      </c>
      <c r="L137" s="14" t="b">
        <f t="shared" si="15"/>
        <v>0</v>
      </c>
      <c r="N137" s="14" t="b">
        <f t="shared" si="16"/>
        <v>0</v>
      </c>
      <c r="O137" s="14" t="b">
        <f t="shared" si="17"/>
        <v>0</v>
      </c>
      <c r="Q137" s="12" t="s">
        <v>286</v>
      </c>
      <c r="R137" s="12" t="b">
        <v>0</v>
      </c>
      <c r="T137" s="12" t="b">
        <v>0</v>
      </c>
      <c r="U137" s="12" t="b">
        <v>0</v>
      </c>
    </row>
    <row r="138" spans="1:21">
      <c r="A138" s="1">
        <v>41502</v>
      </c>
      <c r="B138" s="2">
        <v>0.49172453703703706</v>
      </c>
      <c r="C138" s="3">
        <v>478</v>
      </c>
      <c r="D138" s="4">
        <v>745</v>
      </c>
      <c r="E138" s="4">
        <f>-10.4*1</f>
        <v>-10.4</v>
      </c>
      <c r="F138" s="4">
        <v>126</v>
      </c>
      <c r="G138" s="4" t="s">
        <v>137</v>
      </c>
      <c r="H138" s="5" t="str">
        <f t="shared" si="12"/>
        <v>S18</v>
      </c>
      <c r="I138" s="5" t="str">
        <f t="shared" si="13"/>
        <v>163</v>
      </c>
      <c r="K138" s="14" t="b">
        <f t="shared" si="14"/>
        <v>0</v>
      </c>
      <c r="L138" s="14">
        <f t="shared" si="15"/>
        <v>-18</v>
      </c>
      <c r="N138" s="14" t="b">
        <f t="shared" si="16"/>
        <v>0</v>
      </c>
      <c r="O138" s="14" t="b">
        <f t="shared" si="17"/>
        <v>0</v>
      </c>
      <c r="Q138" s="12" t="b">
        <v>0</v>
      </c>
      <c r="R138" s="12">
        <v>-18</v>
      </c>
      <c r="T138" s="12" t="b">
        <v>0</v>
      </c>
      <c r="U138" s="12" t="b">
        <v>0</v>
      </c>
    </row>
    <row r="139" spans="1:21">
      <c r="A139" s="1">
        <v>41503</v>
      </c>
      <c r="B139" s="2">
        <v>0.8000694444444445</v>
      </c>
      <c r="C139" s="3">
        <v>1202</v>
      </c>
      <c r="D139" s="4">
        <v>1418</v>
      </c>
      <c r="E139" s="4">
        <v>1.7</v>
      </c>
      <c r="F139" s="4">
        <v>274</v>
      </c>
      <c r="G139" s="4" t="s">
        <v>138</v>
      </c>
      <c r="H139" s="5" t="str">
        <f t="shared" si="12"/>
        <v>S05</v>
      </c>
      <c r="I139" s="5" t="str">
        <f t="shared" si="13"/>
        <v>W30</v>
      </c>
      <c r="K139" s="14" t="b">
        <f t="shared" si="14"/>
        <v>0</v>
      </c>
      <c r="L139" s="14">
        <f t="shared" si="15"/>
        <v>-5</v>
      </c>
      <c r="N139" s="14" t="b">
        <f t="shared" si="16"/>
        <v>0</v>
      </c>
      <c r="O139" s="14">
        <f t="shared" si="17"/>
        <v>-30</v>
      </c>
      <c r="Q139" s="12" t="b">
        <v>0</v>
      </c>
      <c r="R139" s="12">
        <v>-5</v>
      </c>
      <c r="T139" s="12" t="b">
        <v>0</v>
      </c>
      <c r="U139" s="12">
        <v>-30</v>
      </c>
    </row>
    <row r="140" spans="1:21">
      <c r="A140" s="1">
        <v>41505</v>
      </c>
      <c r="B140" s="2">
        <v>0.96679398148148143</v>
      </c>
      <c r="C140" s="3">
        <v>877</v>
      </c>
      <c r="D140" s="4">
        <v>1448</v>
      </c>
      <c r="E140" s="4">
        <v>4</v>
      </c>
      <c r="F140" s="4">
        <v>282</v>
      </c>
      <c r="G140" s="4" t="s">
        <v>139</v>
      </c>
      <c r="H140" s="5" t="str">
        <f t="shared" si="12"/>
        <v>N12</v>
      </c>
      <c r="I140" s="5" t="str">
        <f t="shared" si="13"/>
        <v>178</v>
      </c>
      <c r="K140" s="14" t="str">
        <f t="shared" si="14"/>
        <v>12</v>
      </c>
      <c r="L140" s="14" t="b">
        <f t="shared" si="15"/>
        <v>0</v>
      </c>
      <c r="N140" s="14" t="b">
        <f t="shared" si="16"/>
        <v>0</v>
      </c>
      <c r="O140" s="14" t="b">
        <f t="shared" si="17"/>
        <v>0</v>
      </c>
      <c r="Q140" s="12" t="s">
        <v>296</v>
      </c>
      <c r="R140" s="12" t="b">
        <v>0</v>
      </c>
      <c r="T140" s="12" t="b">
        <v>0</v>
      </c>
      <c r="U140" s="12" t="b">
        <v>0</v>
      </c>
    </row>
    <row r="141" spans="1:21">
      <c r="A141" s="1">
        <v>41506</v>
      </c>
      <c r="B141" s="2">
        <v>0.34172453703703703</v>
      </c>
      <c r="C141" s="3">
        <v>784</v>
      </c>
      <c r="D141" s="4">
        <v>993</v>
      </c>
      <c r="E141" s="4">
        <v>0.6</v>
      </c>
      <c r="F141" s="4">
        <v>210</v>
      </c>
      <c r="G141" s="4" t="s">
        <v>140</v>
      </c>
      <c r="H141" s="5" t="str">
        <f t="shared" si="12"/>
        <v>S31</v>
      </c>
      <c r="I141" s="5" t="str">
        <f t="shared" si="13"/>
        <v>W18</v>
      </c>
      <c r="K141" s="14" t="b">
        <f t="shared" si="14"/>
        <v>0</v>
      </c>
      <c r="L141" s="14">
        <f t="shared" si="15"/>
        <v>-31</v>
      </c>
      <c r="N141" s="14" t="b">
        <f t="shared" si="16"/>
        <v>0</v>
      </c>
      <c r="O141" s="14">
        <f t="shared" si="17"/>
        <v>-18</v>
      </c>
      <c r="Q141" s="12" t="b">
        <v>0</v>
      </c>
      <c r="R141" s="12">
        <v>-31</v>
      </c>
      <c r="T141" s="12" t="b">
        <v>0</v>
      </c>
      <c r="U141" s="12">
        <v>-18</v>
      </c>
    </row>
    <row r="142" spans="1:21">
      <c r="A142" s="1">
        <v>41516</v>
      </c>
      <c r="B142" s="2">
        <v>0.11672453703703704</v>
      </c>
      <c r="C142" s="3">
        <v>949</v>
      </c>
      <c r="D142" s="4">
        <v>1031</v>
      </c>
      <c r="E142" s="4">
        <v>-17.100000000000001</v>
      </c>
      <c r="F142" s="4">
        <v>55</v>
      </c>
      <c r="G142" s="4" t="s">
        <v>141</v>
      </c>
      <c r="H142" s="5" t="str">
        <f t="shared" si="12"/>
        <v>N15</v>
      </c>
      <c r="I142" s="5" t="str">
        <f t="shared" si="13"/>
        <v>E46</v>
      </c>
      <c r="K142" s="14" t="str">
        <f t="shared" si="14"/>
        <v>15</v>
      </c>
      <c r="L142" s="14" t="b">
        <f t="shared" si="15"/>
        <v>0</v>
      </c>
      <c r="N142" s="14" t="str">
        <f t="shared" si="16"/>
        <v>46</v>
      </c>
      <c r="O142" s="14" t="b">
        <f t="shared" si="17"/>
        <v>0</v>
      </c>
      <c r="Q142" s="12" t="s">
        <v>300</v>
      </c>
      <c r="R142" s="12" t="b">
        <v>0</v>
      </c>
      <c r="T142" s="12" t="s">
        <v>326</v>
      </c>
      <c r="U142" s="12" t="b">
        <v>0</v>
      </c>
    </row>
    <row r="143" spans="1:21">
      <c r="A143" s="1">
        <v>41521</v>
      </c>
      <c r="B143" s="2">
        <v>0.55961805555555555</v>
      </c>
      <c r="C143" s="3">
        <v>534</v>
      </c>
      <c r="D143" s="4">
        <v>621</v>
      </c>
      <c r="E143" s="4">
        <v>-7.9</v>
      </c>
      <c r="F143" s="4">
        <v>57</v>
      </c>
      <c r="G143" s="4" t="s">
        <v>142</v>
      </c>
      <c r="H143" s="5" t="str">
        <f t="shared" si="12"/>
        <v>N10</v>
      </c>
      <c r="I143" s="5" t="str">
        <f t="shared" si="13"/>
        <v>135</v>
      </c>
      <c r="K143" s="14" t="str">
        <f t="shared" si="14"/>
        <v>10</v>
      </c>
      <c r="L143" s="14" t="b">
        <f t="shared" si="15"/>
        <v>0</v>
      </c>
      <c r="N143" s="14" t="b">
        <f t="shared" si="16"/>
        <v>0</v>
      </c>
      <c r="O143" s="14" t="b">
        <f t="shared" si="17"/>
        <v>0</v>
      </c>
      <c r="Q143" s="12" t="s">
        <v>280</v>
      </c>
      <c r="R143" s="12" t="b">
        <v>0</v>
      </c>
      <c r="T143" s="12" t="b">
        <v>0</v>
      </c>
      <c r="U143" s="12" t="b">
        <v>0</v>
      </c>
    </row>
    <row r="144" spans="1:21">
      <c r="A144" s="1">
        <v>41541</v>
      </c>
      <c r="B144" s="2">
        <v>0.8583912037037037</v>
      </c>
      <c r="C144" s="3">
        <v>919</v>
      </c>
      <c r="D144" s="4">
        <v>932</v>
      </c>
      <c r="E144" s="4">
        <v>-0.4</v>
      </c>
      <c r="F144" s="4">
        <v>43</v>
      </c>
      <c r="G144" s="4" t="s">
        <v>143</v>
      </c>
      <c r="H144" s="5" t="str">
        <f t="shared" si="12"/>
        <v>N26</v>
      </c>
      <c r="I144" s="5" t="str">
        <f t="shared" si="13"/>
        <v>E70</v>
      </c>
      <c r="K144" s="14" t="str">
        <f t="shared" si="14"/>
        <v>26</v>
      </c>
      <c r="L144" s="14" t="b">
        <f t="shared" si="15"/>
        <v>0</v>
      </c>
      <c r="N144" s="14" t="str">
        <f t="shared" si="16"/>
        <v>70</v>
      </c>
      <c r="O144" s="14" t="b">
        <f t="shared" si="17"/>
        <v>0</v>
      </c>
      <c r="Q144" s="12" t="s">
        <v>281</v>
      </c>
      <c r="R144" s="12" t="b">
        <v>0</v>
      </c>
      <c r="T144" s="12" t="s">
        <v>327</v>
      </c>
      <c r="U144" s="12" t="b">
        <v>0</v>
      </c>
    </row>
    <row r="145" spans="1:21">
      <c r="A145" s="1">
        <v>41546</v>
      </c>
      <c r="B145" s="2">
        <v>0.92505787037037035</v>
      </c>
      <c r="C145" s="3">
        <v>1179</v>
      </c>
      <c r="D145" s="4">
        <v>1370</v>
      </c>
      <c r="E145" s="4">
        <v>-5.3</v>
      </c>
      <c r="F145" s="4">
        <v>343</v>
      </c>
      <c r="G145" s="4" t="s">
        <v>144</v>
      </c>
      <c r="H145" s="5" t="str">
        <f t="shared" si="12"/>
        <v>N17</v>
      </c>
      <c r="I145" s="5" t="str">
        <f t="shared" si="13"/>
        <v>W29</v>
      </c>
      <c r="K145" s="14" t="str">
        <f t="shared" si="14"/>
        <v>17</v>
      </c>
      <c r="L145" s="14" t="b">
        <f t="shared" si="15"/>
        <v>0</v>
      </c>
      <c r="N145" s="14" t="b">
        <f t="shared" si="16"/>
        <v>0</v>
      </c>
      <c r="O145" s="14">
        <f t="shared" si="17"/>
        <v>-29</v>
      </c>
      <c r="Q145" s="12" t="s">
        <v>285</v>
      </c>
      <c r="R145" s="12" t="b">
        <v>0</v>
      </c>
      <c r="T145" s="12" t="b">
        <v>0</v>
      </c>
      <c r="U145" s="12">
        <v>-29</v>
      </c>
    </row>
    <row r="146" spans="1:21">
      <c r="A146" s="1">
        <v>41552</v>
      </c>
      <c r="B146" s="2">
        <v>0.29850694444444442</v>
      </c>
      <c r="C146" s="3">
        <v>964</v>
      </c>
      <c r="D146" s="4">
        <v>994</v>
      </c>
      <c r="E146" s="4">
        <v>1.9</v>
      </c>
      <c r="F146" s="4">
        <v>110</v>
      </c>
      <c r="G146" s="4" t="s">
        <v>145</v>
      </c>
      <c r="H146" s="5" t="str">
        <f t="shared" si="12"/>
        <v>S22</v>
      </c>
      <c r="I146" s="5" t="str">
        <f t="shared" si="13"/>
        <v>118</v>
      </c>
      <c r="K146" s="14" t="b">
        <f t="shared" si="14"/>
        <v>0</v>
      </c>
      <c r="L146" s="14">
        <f t="shared" si="15"/>
        <v>-22</v>
      </c>
      <c r="N146" s="14" t="b">
        <f t="shared" si="16"/>
        <v>0</v>
      </c>
      <c r="O146" s="14" t="b">
        <f t="shared" si="17"/>
        <v>0</v>
      </c>
      <c r="Q146" s="12" t="b">
        <v>0</v>
      </c>
      <c r="R146" s="12">
        <v>-22</v>
      </c>
      <c r="T146" s="12" t="b">
        <v>0</v>
      </c>
      <c r="U146" s="12" t="b">
        <v>0</v>
      </c>
    </row>
    <row r="147" spans="1:21">
      <c r="A147" s="1">
        <v>41558</v>
      </c>
      <c r="B147" s="2">
        <v>0.30844907407407407</v>
      </c>
      <c r="C147" s="3">
        <v>1200</v>
      </c>
      <c r="D147" s="4">
        <v>1208</v>
      </c>
      <c r="E147" s="4">
        <v>-5.5</v>
      </c>
      <c r="F147" s="4">
        <v>92</v>
      </c>
      <c r="G147" s="4" t="s">
        <v>146</v>
      </c>
      <c r="H147" s="5" t="str">
        <f t="shared" si="12"/>
        <v>N21</v>
      </c>
      <c r="I147" s="5" t="str">
        <f t="shared" si="13"/>
        <v>103</v>
      </c>
      <c r="K147" s="14" t="str">
        <f t="shared" si="14"/>
        <v>21</v>
      </c>
      <c r="L147" s="14" t="b">
        <f t="shared" si="15"/>
        <v>0</v>
      </c>
      <c r="N147" s="14" t="b">
        <f t="shared" si="16"/>
        <v>0</v>
      </c>
      <c r="O147" s="14" t="b">
        <f t="shared" si="17"/>
        <v>0</v>
      </c>
      <c r="Q147" s="12" t="s">
        <v>279</v>
      </c>
      <c r="R147" s="12" t="b">
        <v>0</v>
      </c>
      <c r="T147" s="12" t="b">
        <v>0</v>
      </c>
      <c r="U147" s="12" t="b">
        <v>0</v>
      </c>
    </row>
    <row r="148" spans="1:21">
      <c r="A148" s="1">
        <v>41569</v>
      </c>
      <c r="B148" s="2">
        <v>0.90840277777777778</v>
      </c>
      <c r="C148" s="3">
        <v>459</v>
      </c>
      <c r="D148" s="4">
        <v>1070</v>
      </c>
      <c r="E148" s="4">
        <f>-10.1*1</f>
        <v>-10.1</v>
      </c>
      <c r="F148" s="4">
        <v>190</v>
      </c>
      <c r="G148" s="4" t="s">
        <v>147</v>
      </c>
      <c r="H148" s="5" t="str">
        <f t="shared" si="12"/>
        <v>N04</v>
      </c>
      <c r="I148" s="5" t="str">
        <f t="shared" si="13"/>
        <v>W01</v>
      </c>
      <c r="K148" s="14" t="str">
        <f t="shared" si="14"/>
        <v>04</v>
      </c>
      <c r="L148" s="14" t="b">
        <f t="shared" si="15"/>
        <v>0</v>
      </c>
      <c r="N148" s="14" t="b">
        <f t="shared" si="16"/>
        <v>0</v>
      </c>
      <c r="O148" s="14">
        <f t="shared" si="17"/>
        <v>-1</v>
      </c>
      <c r="Q148" s="12" t="s">
        <v>328</v>
      </c>
      <c r="R148" s="12" t="b">
        <v>0</v>
      </c>
      <c r="T148" s="12" t="b">
        <v>0</v>
      </c>
      <c r="U148" s="12">
        <v>-1</v>
      </c>
    </row>
    <row r="149" spans="1:21">
      <c r="A149" s="1">
        <v>41571</v>
      </c>
      <c r="B149" s="2">
        <v>5.9363425925925924E-2</v>
      </c>
      <c r="C149" s="3">
        <v>399</v>
      </c>
      <c r="D149" s="4">
        <v>766</v>
      </c>
      <c r="E149" s="4">
        <f>-17*1</f>
        <v>-17</v>
      </c>
      <c r="F149" s="4">
        <v>217</v>
      </c>
      <c r="G149" s="4" t="s">
        <v>148</v>
      </c>
      <c r="H149" s="5" t="str">
        <f t="shared" si="12"/>
        <v>S10</v>
      </c>
      <c r="I149" s="5" t="str">
        <f t="shared" si="13"/>
        <v>E08</v>
      </c>
      <c r="K149" s="14" t="b">
        <f t="shared" si="14"/>
        <v>0</v>
      </c>
      <c r="L149" s="14">
        <f t="shared" si="15"/>
        <v>-10</v>
      </c>
      <c r="N149" s="14" t="str">
        <f t="shared" si="16"/>
        <v>08</v>
      </c>
      <c r="O149" s="14" t="b">
        <f t="shared" si="17"/>
        <v>0</v>
      </c>
      <c r="Q149" s="12" t="b">
        <v>0</v>
      </c>
      <c r="R149" s="12">
        <v>-10</v>
      </c>
      <c r="T149" s="12" t="s">
        <v>304</v>
      </c>
      <c r="U149" s="12" t="b">
        <v>0</v>
      </c>
    </row>
    <row r="150" spans="1:21">
      <c r="A150" s="1">
        <v>41572</v>
      </c>
      <c r="B150" s="2">
        <v>0.34172453703703703</v>
      </c>
      <c r="C150" s="3">
        <v>587</v>
      </c>
      <c r="D150" s="4">
        <v>599</v>
      </c>
      <c r="E150" s="4">
        <v>-13.7</v>
      </c>
      <c r="F150" s="4">
        <v>109</v>
      </c>
      <c r="G150" s="4" t="s">
        <v>149</v>
      </c>
      <c r="H150" s="5" t="str">
        <f t="shared" si="12"/>
        <v>S08</v>
      </c>
      <c r="I150" s="5" t="str">
        <f t="shared" si="13"/>
        <v>E73</v>
      </c>
      <c r="K150" s="14" t="b">
        <f t="shared" si="14"/>
        <v>0</v>
      </c>
      <c r="L150" s="14">
        <f t="shared" si="15"/>
        <v>-8</v>
      </c>
      <c r="N150" s="14" t="str">
        <f t="shared" si="16"/>
        <v>73</v>
      </c>
      <c r="O150" s="14" t="b">
        <f t="shared" si="17"/>
        <v>0</v>
      </c>
      <c r="Q150" s="12" t="b">
        <v>0</v>
      </c>
      <c r="R150" s="12">
        <v>-8</v>
      </c>
      <c r="T150" s="12" t="s">
        <v>329</v>
      </c>
      <c r="U150" s="12" t="b">
        <v>0</v>
      </c>
    </row>
    <row r="151" spans="1:21">
      <c r="A151" s="1">
        <v>41572</v>
      </c>
      <c r="B151" s="2">
        <v>0.63343749999999999</v>
      </c>
      <c r="C151" s="3">
        <v>1081</v>
      </c>
      <c r="D151" s="4">
        <v>1103</v>
      </c>
      <c r="E151" s="4">
        <v>-25.2</v>
      </c>
      <c r="F151" s="4">
        <v>68</v>
      </c>
      <c r="G151" s="4" t="s">
        <v>150</v>
      </c>
      <c r="H151" s="5" t="str">
        <f t="shared" si="12"/>
        <v>S06</v>
      </c>
      <c r="I151" s="5" t="str">
        <f t="shared" si="13"/>
        <v>E69</v>
      </c>
      <c r="K151" s="14" t="b">
        <f t="shared" si="14"/>
        <v>0</v>
      </c>
      <c r="L151" s="14">
        <f t="shared" si="15"/>
        <v>-6</v>
      </c>
      <c r="N151" s="14" t="str">
        <f t="shared" si="16"/>
        <v>69</v>
      </c>
      <c r="O151" s="14" t="b">
        <f t="shared" si="17"/>
        <v>0</v>
      </c>
      <c r="Q151" s="12" t="b">
        <v>0</v>
      </c>
      <c r="R151" s="12">
        <v>-6</v>
      </c>
      <c r="T151" s="12" t="s">
        <v>330</v>
      </c>
      <c r="U151" s="12" t="b">
        <v>0</v>
      </c>
    </row>
    <row r="152" spans="1:21">
      <c r="A152" s="1">
        <v>41573</v>
      </c>
      <c r="B152" s="2">
        <v>0.47505787037037034</v>
      </c>
      <c r="C152" s="3">
        <v>796</v>
      </c>
      <c r="D152" s="4">
        <v>861</v>
      </c>
      <c r="E152" s="4">
        <v>-14.4</v>
      </c>
      <c r="F152" s="4">
        <v>75</v>
      </c>
      <c r="G152" s="4" t="s">
        <v>151</v>
      </c>
      <c r="H152" s="5" t="str">
        <f t="shared" si="12"/>
        <v>S05</v>
      </c>
      <c r="I152" s="5" t="str">
        <f t="shared" si="13"/>
        <v>E58</v>
      </c>
      <c r="K152" s="14" t="b">
        <f t="shared" si="14"/>
        <v>0</v>
      </c>
      <c r="L152" s="14">
        <f t="shared" si="15"/>
        <v>-5</v>
      </c>
      <c r="N152" s="14" t="str">
        <f t="shared" si="16"/>
        <v>58</v>
      </c>
      <c r="O152" s="14" t="b">
        <f t="shared" si="17"/>
        <v>0</v>
      </c>
      <c r="Q152" s="12" t="b">
        <v>0</v>
      </c>
      <c r="R152" s="12">
        <v>-5</v>
      </c>
      <c r="T152" s="12" t="s">
        <v>331</v>
      </c>
      <c r="U152" s="12" t="b">
        <v>0</v>
      </c>
    </row>
    <row r="153" spans="1:21">
      <c r="A153" s="1">
        <v>41575</v>
      </c>
      <c r="B153" s="2">
        <v>0.10005787037037038</v>
      </c>
      <c r="C153" s="3">
        <v>695</v>
      </c>
      <c r="D153" s="4">
        <v>726</v>
      </c>
      <c r="E153" s="4">
        <v>-12.1</v>
      </c>
      <c r="F153" s="4">
        <v>296</v>
      </c>
      <c r="G153" s="4" t="s">
        <v>152</v>
      </c>
      <c r="H153" s="5" t="str">
        <f t="shared" si="12"/>
        <v>N04</v>
      </c>
      <c r="I153" s="5" t="str">
        <f t="shared" si="13"/>
        <v>W66</v>
      </c>
      <c r="K153" s="14" t="str">
        <f t="shared" si="14"/>
        <v>04</v>
      </c>
      <c r="L153" s="14" t="b">
        <f t="shared" si="15"/>
        <v>0</v>
      </c>
      <c r="N153" s="14" t="b">
        <f t="shared" si="16"/>
        <v>0</v>
      </c>
      <c r="O153" s="14">
        <f t="shared" si="17"/>
        <v>-66</v>
      </c>
      <c r="Q153" s="12" t="s">
        <v>328</v>
      </c>
      <c r="R153" s="12" t="b">
        <v>0</v>
      </c>
      <c r="T153" s="12" t="b">
        <v>0</v>
      </c>
      <c r="U153" s="12">
        <v>-66</v>
      </c>
    </row>
    <row r="154" spans="1:21">
      <c r="A154" s="1">
        <v>41575</v>
      </c>
      <c r="B154" s="2">
        <v>0.65005787037037044</v>
      </c>
      <c r="C154" s="3">
        <v>812</v>
      </c>
      <c r="D154" s="4">
        <v>1098</v>
      </c>
      <c r="E154" s="4">
        <v>-17.7</v>
      </c>
      <c r="F154" s="4">
        <v>86</v>
      </c>
      <c r="G154" s="4" t="s">
        <v>153</v>
      </c>
      <c r="H154" s="5" t="str">
        <f t="shared" si="12"/>
        <v>S06</v>
      </c>
      <c r="I154" s="5" t="str">
        <f t="shared" si="13"/>
        <v>E28</v>
      </c>
      <c r="K154" s="14" t="b">
        <f t="shared" si="14"/>
        <v>0</v>
      </c>
      <c r="L154" s="14">
        <f t="shared" si="15"/>
        <v>-6</v>
      </c>
      <c r="N154" s="14" t="str">
        <f t="shared" si="16"/>
        <v>28</v>
      </c>
      <c r="O154" s="14" t="b">
        <f t="shared" si="17"/>
        <v>0</v>
      </c>
      <c r="Q154" s="12" t="b">
        <v>0</v>
      </c>
      <c r="R154" s="12">
        <v>-6</v>
      </c>
      <c r="T154" s="12" t="s">
        <v>309</v>
      </c>
      <c r="U154" s="12" t="b">
        <v>0</v>
      </c>
    </row>
    <row r="155" spans="1:21">
      <c r="A155" s="1">
        <v>41576</v>
      </c>
      <c r="B155" s="2">
        <v>0.91673611111111108</v>
      </c>
      <c r="C155" s="3">
        <v>1001</v>
      </c>
      <c r="D155" s="4">
        <v>1001</v>
      </c>
      <c r="E155" s="4">
        <v>-29.7</v>
      </c>
      <c r="F155" s="4">
        <v>249</v>
      </c>
      <c r="G155" s="4" t="s">
        <v>154</v>
      </c>
      <c r="H155" s="5" t="str">
        <f t="shared" si="12"/>
        <v>N05</v>
      </c>
      <c r="I155" s="5" t="str">
        <f t="shared" si="13"/>
        <v>W89</v>
      </c>
      <c r="K155" s="14" t="str">
        <f t="shared" si="14"/>
        <v>05</v>
      </c>
      <c r="L155" s="14" t="b">
        <f t="shared" si="15"/>
        <v>0</v>
      </c>
      <c r="N155" s="14" t="b">
        <f t="shared" si="16"/>
        <v>0</v>
      </c>
      <c r="O155" s="14">
        <f t="shared" si="17"/>
        <v>-89</v>
      </c>
      <c r="Q155" s="12" t="s">
        <v>313</v>
      </c>
      <c r="R155" s="12" t="b">
        <v>0</v>
      </c>
      <c r="T155" s="12" t="b">
        <v>0</v>
      </c>
      <c r="U155" s="12">
        <v>-89</v>
      </c>
    </row>
    <row r="156" spans="1:21">
      <c r="A156" s="1">
        <v>41580</v>
      </c>
      <c r="B156" s="2">
        <v>0.20005787037037037</v>
      </c>
      <c r="C156" s="3">
        <v>828</v>
      </c>
      <c r="D156" s="4">
        <v>998</v>
      </c>
      <c r="E156" s="4">
        <v>-26.4</v>
      </c>
      <c r="F156" s="4">
        <v>239</v>
      </c>
      <c r="G156" s="4" t="s">
        <v>155</v>
      </c>
      <c r="H156" s="5" t="str">
        <f t="shared" si="12"/>
        <v>N03</v>
      </c>
      <c r="I156" s="5" t="str">
        <f t="shared" si="13"/>
        <v>139</v>
      </c>
      <c r="K156" s="14" t="str">
        <f t="shared" si="14"/>
        <v>03</v>
      </c>
      <c r="L156" s="14" t="b">
        <f t="shared" si="15"/>
        <v>0</v>
      </c>
      <c r="N156" s="14" t="b">
        <f t="shared" si="16"/>
        <v>0</v>
      </c>
      <c r="O156" s="14" t="b">
        <f t="shared" si="17"/>
        <v>0</v>
      </c>
      <c r="Q156" s="12" t="s">
        <v>321</v>
      </c>
      <c r="R156" s="12" t="b">
        <v>0</v>
      </c>
      <c r="T156" s="12" t="b">
        <v>0</v>
      </c>
      <c r="U156" s="12" t="b">
        <v>0</v>
      </c>
    </row>
    <row r="157" spans="1:21">
      <c r="A157" s="1">
        <v>41582</v>
      </c>
      <c r="B157" s="2">
        <v>0.21672453703703706</v>
      </c>
      <c r="C157" s="3">
        <v>1040</v>
      </c>
      <c r="D157" s="4">
        <v>1344</v>
      </c>
      <c r="E157" s="4">
        <v>-40.4</v>
      </c>
      <c r="F157" s="4">
        <v>67</v>
      </c>
      <c r="G157" s="4" t="s">
        <v>156</v>
      </c>
      <c r="H157" s="5" t="str">
        <f t="shared" si="12"/>
        <v>N03</v>
      </c>
      <c r="I157" s="5" t="str">
        <f t="shared" si="13"/>
        <v>165</v>
      </c>
      <c r="K157" s="14" t="str">
        <f t="shared" si="14"/>
        <v>03</v>
      </c>
      <c r="L157" s="14" t="b">
        <f t="shared" si="15"/>
        <v>0</v>
      </c>
      <c r="N157" s="14" t="b">
        <f t="shared" si="16"/>
        <v>0</v>
      </c>
      <c r="O157" s="14" t="b">
        <f t="shared" si="17"/>
        <v>0</v>
      </c>
      <c r="Q157" s="12" t="s">
        <v>321</v>
      </c>
      <c r="R157" s="12" t="b">
        <v>0</v>
      </c>
      <c r="T157" s="12" t="b">
        <v>0</v>
      </c>
      <c r="U157" s="12" t="b">
        <v>0</v>
      </c>
    </row>
    <row r="158" spans="1:21">
      <c r="A158" s="1">
        <v>41585</v>
      </c>
      <c r="B158" s="2">
        <v>6.9444444444444444E-5</v>
      </c>
      <c r="C158" s="3">
        <v>1033</v>
      </c>
      <c r="D158" s="4">
        <v>1035</v>
      </c>
      <c r="E158" s="4">
        <v>-45.5</v>
      </c>
      <c r="F158" s="4">
        <v>233</v>
      </c>
      <c r="G158" s="4" t="s">
        <v>157</v>
      </c>
      <c r="H158" s="5" t="str">
        <f t="shared" si="12"/>
        <v>S11</v>
      </c>
      <c r="I158" s="5" t="str">
        <f t="shared" si="13"/>
        <v>W97</v>
      </c>
      <c r="K158" s="14" t="b">
        <f t="shared" si="14"/>
        <v>0</v>
      </c>
      <c r="L158" s="14">
        <f t="shared" si="15"/>
        <v>-11</v>
      </c>
      <c r="N158" s="14" t="b">
        <f t="shared" si="16"/>
        <v>0</v>
      </c>
      <c r="O158" s="14">
        <f t="shared" si="17"/>
        <v>-97</v>
      </c>
      <c r="Q158" s="12" t="b">
        <v>0</v>
      </c>
      <c r="R158" s="12">
        <v>-11</v>
      </c>
      <c r="T158" s="12" t="b">
        <v>0</v>
      </c>
      <c r="U158" s="12">
        <v>-97</v>
      </c>
    </row>
    <row r="159" spans="1:21">
      <c r="A159" s="1">
        <v>41585</v>
      </c>
      <c r="B159" s="2">
        <v>0.44172453703703707</v>
      </c>
      <c r="C159" s="3">
        <v>1405</v>
      </c>
      <c r="D159" s="4">
        <v>1669</v>
      </c>
      <c r="E159" s="4">
        <v>-50.8</v>
      </c>
      <c r="F159" s="4">
        <v>89</v>
      </c>
      <c r="G159" s="4" t="s">
        <v>158</v>
      </c>
      <c r="H159" s="5" t="str">
        <f t="shared" si="12"/>
        <v>N02</v>
      </c>
      <c r="I159" s="5" t="str">
        <f t="shared" si="13"/>
        <v>151</v>
      </c>
      <c r="K159" s="14" t="str">
        <f t="shared" si="14"/>
        <v>02</v>
      </c>
      <c r="L159" s="14" t="b">
        <f t="shared" si="15"/>
        <v>0</v>
      </c>
      <c r="N159" s="14" t="b">
        <f t="shared" si="16"/>
        <v>0</v>
      </c>
      <c r="O159" s="14" t="b">
        <f t="shared" si="17"/>
        <v>0</v>
      </c>
      <c r="Q159" s="12" t="s">
        <v>332</v>
      </c>
      <c r="R159" s="12" t="b">
        <v>0</v>
      </c>
      <c r="T159" s="12" t="b">
        <v>0</v>
      </c>
      <c r="U159" s="12" t="b">
        <v>0</v>
      </c>
    </row>
    <row r="160" spans="1:21">
      <c r="A160" s="1">
        <v>41585</v>
      </c>
      <c r="B160" s="2">
        <v>0.63344907407407403</v>
      </c>
      <c r="C160" s="3">
        <v>411</v>
      </c>
      <c r="D160" s="4">
        <v>626</v>
      </c>
      <c r="E160" s="4">
        <f>-4.9*1</f>
        <v>-4.9000000000000004</v>
      </c>
      <c r="F160" s="4">
        <v>130</v>
      </c>
      <c r="G160" s="4" t="s">
        <v>159</v>
      </c>
      <c r="H160" s="5" t="str">
        <f t="shared" si="12"/>
        <v>S13</v>
      </c>
      <c r="I160" s="5" t="str">
        <f t="shared" si="13"/>
        <v>E23</v>
      </c>
      <c r="K160" s="14" t="b">
        <f t="shared" si="14"/>
        <v>0</v>
      </c>
      <c r="L160" s="14">
        <f t="shared" si="15"/>
        <v>-13</v>
      </c>
      <c r="N160" s="14" t="str">
        <f t="shared" si="16"/>
        <v>23</v>
      </c>
      <c r="O160" s="14" t="b">
        <f t="shared" si="17"/>
        <v>0</v>
      </c>
      <c r="Q160" s="12" t="b">
        <v>0</v>
      </c>
      <c r="R160" s="12">
        <v>-13</v>
      </c>
      <c r="T160" s="12" t="s">
        <v>333</v>
      </c>
      <c r="U160" s="12" t="b">
        <v>0</v>
      </c>
    </row>
    <row r="161" spans="1:21">
      <c r="A161" s="1">
        <v>41586</v>
      </c>
      <c r="B161" s="2">
        <v>0.14174768518518518</v>
      </c>
      <c r="C161" s="3">
        <v>497</v>
      </c>
      <c r="D161" s="4">
        <v>759</v>
      </c>
      <c r="E161" s="4">
        <v>11.7</v>
      </c>
      <c r="F161" s="4">
        <v>199</v>
      </c>
      <c r="G161" s="4" t="s">
        <v>160</v>
      </c>
      <c r="H161" s="5" t="str">
        <f t="shared" si="12"/>
        <v>S26</v>
      </c>
      <c r="I161" s="5" t="str">
        <f t="shared" si="13"/>
        <v>180</v>
      </c>
      <c r="K161" s="14" t="b">
        <f t="shared" si="14"/>
        <v>0</v>
      </c>
      <c r="L161" s="14">
        <f t="shared" si="15"/>
        <v>-26</v>
      </c>
      <c r="N161" s="14" t="b">
        <f t="shared" si="16"/>
        <v>0</v>
      </c>
      <c r="O161" s="14" t="b">
        <f t="shared" si="17"/>
        <v>0</v>
      </c>
      <c r="Q161" s="12" t="b">
        <v>0</v>
      </c>
      <c r="R161" s="12">
        <v>-26</v>
      </c>
      <c r="T161" s="12" t="b">
        <v>0</v>
      </c>
      <c r="U161" s="12" t="b">
        <v>0</v>
      </c>
    </row>
    <row r="162" spans="1:21">
      <c r="A162" s="1">
        <v>41588</v>
      </c>
      <c r="B162" s="2">
        <v>0.70840277777777771</v>
      </c>
      <c r="C162" s="3">
        <v>532</v>
      </c>
      <c r="D162" s="4">
        <v>767</v>
      </c>
      <c r="E162" s="4">
        <f>-17.2*1</f>
        <v>-17.2</v>
      </c>
      <c r="F162" s="4">
        <v>253</v>
      </c>
      <c r="G162" s="4" t="s">
        <v>161</v>
      </c>
      <c r="H162" s="5" t="str">
        <f t="shared" si="12"/>
        <v>S14</v>
      </c>
      <c r="I162" s="5" t="str">
        <f t="shared" si="13"/>
        <v>162</v>
      </c>
      <c r="K162" s="14" t="b">
        <f t="shared" si="14"/>
        <v>0</v>
      </c>
      <c r="L162" s="14">
        <f t="shared" si="15"/>
        <v>-14</v>
      </c>
      <c r="N162" s="14" t="b">
        <f t="shared" si="16"/>
        <v>0</v>
      </c>
      <c r="O162" s="14" t="b">
        <f t="shared" si="17"/>
        <v>0</v>
      </c>
      <c r="Q162" s="12" t="b">
        <v>0</v>
      </c>
      <c r="R162" s="12">
        <v>-14</v>
      </c>
      <c r="T162" s="12" t="b">
        <v>0</v>
      </c>
      <c r="U162" s="12" t="b">
        <v>0</v>
      </c>
    </row>
    <row r="163" spans="1:21">
      <c r="A163" s="1">
        <v>41597</v>
      </c>
      <c r="B163" s="2">
        <v>0.44172453703703707</v>
      </c>
      <c r="C163" s="3">
        <v>740</v>
      </c>
      <c r="D163" s="4">
        <v>761</v>
      </c>
      <c r="E163" s="4">
        <v>-2</v>
      </c>
      <c r="F163" s="4">
        <v>222</v>
      </c>
      <c r="G163" s="4" t="s">
        <v>162</v>
      </c>
      <c r="H163" s="5" t="str">
        <f t="shared" si="12"/>
        <v>S14</v>
      </c>
      <c r="I163" s="5" t="str">
        <f t="shared" si="13"/>
        <v>W70</v>
      </c>
      <c r="K163" s="14" t="b">
        <f t="shared" si="14"/>
        <v>0</v>
      </c>
      <c r="L163" s="14">
        <f t="shared" si="15"/>
        <v>-14</v>
      </c>
      <c r="N163" s="14" t="b">
        <f t="shared" si="16"/>
        <v>0</v>
      </c>
      <c r="O163" s="14">
        <f t="shared" si="17"/>
        <v>-70</v>
      </c>
      <c r="Q163" s="12" t="b">
        <v>0</v>
      </c>
      <c r="R163" s="12">
        <v>-14</v>
      </c>
      <c r="T163" s="12" t="b">
        <v>0</v>
      </c>
      <c r="U163" s="12">
        <v>-70</v>
      </c>
    </row>
    <row r="164" spans="1:21">
      <c r="A164" s="1">
        <v>41599</v>
      </c>
      <c r="B164" s="2">
        <v>6.6747685185185188E-2</v>
      </c>
      <c r="C164" s="3">
        <v>395</v>
      </c>
      <c r="D164" s="4">
        <v>431</v>
      </c>
      <c r="E164" s="4">
        <v>3.1</v>
      </c>
      <c r="F164" s="4">
        <v>346</v>
      </c>
      <c r="G164" s="4" t="s">
        <v>163</v>
      </c>
      <c r="H164" s="5" t="str">
        <f t="shared" si="12"/>
        <v>S22</v>
      </c>
      <c r="I164" s="5" t="str">
        <f t="shared" si="13"/>
        <v>123</v>
      </c>
      <c r="K164" s="14" t="b">
        <f t="shared" si="14"/>
        <v>0</v>
      </c>
      <c r="L164" s="14">
        <f t="shared" si="15"/>
        <v>-22</v>
      </c>
      <c r="N164" s="14" t="b">
        <f t="shared" si="16"/>
        <v>0</v>
      </c>
      <c r="O164" s="14" t="b">
        <f t="shared" si="17"/>
        <v>0</v>
      </c>
      <c r="Q164" s="12" t="b">
        <v>0</v>
      </c>
      <c r="R164" s="12">
        <v>-22</v>
      </c>
      <c r="T164" s="12" t="b">
        <v>0</v>
      </c>
      <c r="U164" s="12" t="b">
        <v>0</v>
      </c>
    </row>
    <row r="165" spans="1:21">
      <c r="A165" s="1">
        <v>41615</v>
      </c>
      <c r="B165" s="2">
        <v>0.31672453703703701</v>
      </c>
      <c r="C165" s="3">
        <v>1085</v>
      </c>
      <c r="D165" s="4">
        <v>1165</v>
      </c>
      <c r="E165" s="4">
        <v>-41.7</v>
      </c>
      <c r="F165" s="4">
        <v>274</v>
      </c>
      <c r="G165" s="4" t="s">
        <v>164</v>
      </c>
      <c r="H165" s="5" t="str">
        <f t="shared" si="12"/>
        <v>S16</v>
      </c>
      <c r="I165" s="5" t="str">
        <f t="shared" si="13"/>
        <v>W49</v>
      </c>
      <c r="K165" s="14" t="b">
        <f t="shared" si="14"/>
        <v>0</v>
      </c>
      <c r="L165" s="14">
        <f t="shared" si="15"/>
        <v>-16</v>
      </c>
      <c r="N165" s="14" t="b">
        <f t="shared" si="16"/>
        <v>0</v>
      </c>
      <c r="O165" s="14">
        <f t="shared" si="17"/>
        <v>-49</v>
      </c>
      <c r="Q165" s="12" t="b">
        <v>0</v>
      </c>
      <c r="R165" s="12">
        <v>-16</v>
      </c>
      <c r="T165" s="12" t="b">
        <v>0</v>
      </c>
      <c r="U165" s="12">
        <v>-49</v>
      </c>
    </row>
    <row r="166" spans="1:21">
      <c r="A166" s="1">
        <v>41621</v>
      </c>
      <c r="B166" s="2">
        <v>0.89172453703703702</v>
      </c>
      <c r="C166" s="3">
        <v>518</v>
      </c>
      <c r="D166" s="4">
        <v>723</v>
      </c>
      <c r="E166" s="4">
        <v>-2.5</v>
      </c>
      <c r="F166" s="4">
        <v>169</v>
      </c>
      <c r="G166" s="4" t="s">
        <v>165</v>
      </c>
      <c r="H166" s="5" t="str">
        <f t="shared" si="12"/>
        <v>S21</v>
      </c>
      <c r="I166" s="5" t="str">
        <f t="shared" si="13"/>
        <v>165</v>
      </c>
      <c r="K166" s="14" t="b">
        <f t="shared" si="14"/>
        <v>0</v>
      </c>
      <c r="L166" s="14">
        <f t="shared" si="15"/>
        <v>-21</v>
      </c>
      <c r="N166" s="14" t="b">
        <f t="shared" si="16"/>
        <v>0</v>
      </c>
      <c r="O166" s="14" t="b">
        <f t="shared" si="17"/>
        <v>0</v>
      </c>
      <c r="Q166" s="12" t="b">
        <v>0</v>
      </c>
      <c r="R166" s="12">
        <v>-21</v>
      </c>
      <c r="T166" s="12" t="b">
        <v>0</v>
      </c>
      <c r="U166" s="12" t="b">
        <v>0</v>
      </c>
    </row>
    <row r="167" spans="1:21">
      <c r="A167" s="1">
        <v>41634</v>
      </c>
      <c r="B167" s="2">
        <v>0.14172453703703705</v>
      </c>
      <c r="C167" s="3">
        <v>1336</v>
      </c>
      <c r="D167" s="4">
        <v>1712</v>
      </c>
      <c r="E167" s="4">
        <v>-47.9</v>
      </c>
      <c r="F167" s="4">
        <v>36</v>
      </c>
      <c r="G167" s="4" t="s">
        <v>166</v>
      </c>
      <c r="H167" s="5" t="str">
        <f t="shared" si="12"/>
        <v>S09</v>
      </c>
      <c r="I167" s="5" t="str">
        <f t="shared" si="13"/>
        <v>166</v>
      </c>
      <c r="K167" s="14" t="b">
        <f t="shared" si="14"/>
        <v>0</v>
      </c>
      <c r="L167" s="14">
        <f t="shared" si="15"/>
        <v>-9</v>
      </c>
      <c r="N167" s="14" t="b">
        <f t="shared" si="16"/>
        <v>0</v>
      </c>
      <c r="O167" s="14" t="b">
        <f t="shared" si="17"/>
        <v>0</v>
      </c>
      <c r="Q167" s="12" t="b">
        <v>0</v>
      </c>
      <c r="R167" s="12">
        <v>-9</v>
      </c>
      <c r="T167" s="12" t="b">
        <v>0</v>
      </c>
      <c r="U167" s="12" t="b">
        <v>0</v>
      </c>
    </row>
    <row r="168" spans="1:21">
      <c r="A168" s="1">
        <v>41636</v>
      </c>
      <c r="B168" s="2">
        <v>0.73340277777777774</v>
      </c>
      <c r="C168" s="3">
        <v>1118</v>
      </c>
      <c r="D168" s="4">
        <v>1178</v>
      </c>
      <c r="E168" s="4">
        <v>-26.7</v>
      </c>
      <c r="F168" s="4">
        <v>284</v>
      </c>
      <c r="G168" s="4" t="s">
        <v>167</v>
      </c>
      <c r="H168" s="5" t="str">
        <f t="shared" si="12"/>
        <v>S15</v>
      </c>
      <c r="I168" s="5" t="str">
        <f t="shared" si="13"/>
        <v>125</v>
      </c>
      <c r="K168" s="14" t="b">
        <f t="shared" si="14"/>
        <v>0</v>
      </c>
      <c r="L168" s="14">
        <f t="shared" si="15"/>
        <v>-15</v>
      </c>
      <c r="N168" s="14" t="b">
        <f t="shared" si="16"/>
        <v>0</v>
      </c>
      <c r="O168" s="14" t="b">
        <f t="shared" si="17"/>
        <v>0</v>
      </c>
      <c r="Q168" s="12" t="b">
        <v>0</v>
      </c>
      <c r="R168" s="12">
        <v>-15</v>
      </c>
      <c r="T168" s="12" t="b">
        <v>0</v>
      </c>
      <c r="U168" s="12" t="b">
        <v>0</v>
      </c>
    </row>
    <row r="169" spans="1:21">
      <c r="A169" s="1">
        <v>41645</v>
      </c>
      <c r="B169" s="2">
        <v>0.33339120370370368</v>
      </c>
      <c r="C169" s="3">
        <v>1402</v>
      </c>
      <c r="D169" s="4">
        <v>1431</v>
      </c>
      <c r="E169" s="4">
        <v>-7.1</v>
      </c>
      <c r="F169" s="4">
        <v>274</v>
      </c>
      <c r="G169" s="4" t="s">
        <v>168</v>
      </c>
      <c r="H169" s="5" t="str">
        <f t="shared" si="12"/>
        <v>S15</v>
      </c>
      <c r="I169" s="5" t="str">
        <f t="shared" si="13"/>
        <v>112</v>
      </c>
      <c r="K169" s="14" t="b">
        <f t="shared" si="14"/>
        <v>0</v>
      </c>
      <c r="L169" s="14">
        <f t="shared" si="15"/>
        <v>-15</v>
      </c>
      <c r="N169" s="14" t="b">
        <f t="shared" si="16"/>
        <v>0</v>
      </c>
      <c r="O169" s="14" t="b">
        <f t="shared" si="17"/>
        <v>0</v>
      </c>
      <c r="Q169" s="12" t="b">
        <v>0</v>
      </c>
      <c r="R169" s="12">
        <v>-15</v>
      </c>
      <c r="T169" s="12" t="b">
        <v>0</v>
      </c>
      <c r="U169" s="12" t="b">
        <v>0</v>
      </c>
    </row>
    <row r="170" spans="1:21">
      <c r="A170" s="1">
        <v>41646</v>
      </c>
      <c r="B170" s="2">
        <v>0.76672453703703702</v>
      </c>
      <c r="C170" s="3">
        <v>1830</v>
      </c>
      <c r="D170" s="4">
        <v>2246</v>
      </c>
      <c r="E170" s="4">
        <v>-60.8</v>
      </c>
      <c r="F170" s="4">
        <v>231</v>
      </c>
      <c r="G170" s="4" t="s">
        <v>169</v>
      </c>
      <c r="H170" s="5" t="str">
        <f t="shared" si="12"/>
        <v>S15</v>
      </c>
      <c r="I170" s="5" t="str">
        <f t="shared" si="13"/>
        <v>W11</v>
      </c>
      <c r="K170" s="14" t="b">
        <f t="shared" si="14"/>
        <v>0</v>
      </c>
      <c r="L170" s="14">
        <f t="shared" si="15"/>
        <v>-15</v>
      </c>
      <c r="N170" s="14" t="b">
        <f t="shared" si="16"/>
        <v>0</v>
      </c>
      <c r="O170" s="14">
        <f t="shared" si="17"/>
        <v>-11</v>
      </c>
      <c r="Q170" s="12" t="b">
        <v>0</v>
      </c>
      <c r="R170" s="12">
        <v>-15</v>
      </c>
      <c r="T170" s="12" t="b">
        <v>0</v>
      </c>
      <c r="U170" s="12">
        <v>-11</v>
      </c>
    </row>
    <row r="171" spans="1:21">
      <c r="A171" s="1">
        <v>41659</v>
      </c>
      <c r="B171" s="2">
        <v>0.64172453703703702</v>
      </c>
      <c r="C171" s="3">
        <v>675</v>
      </c>
      <c r="D171" s="4">
        <v>1130</v>
      </c>
      <c r="E171" s="4">
        <f>-12*1</f>
        <v>-12</v>
      </c>
      <c r="F171" s="4">
        <v>165</v>
      </c>
      <c r="G171" s="4" t="s">
        <v>170</v>
      </c>
      <c r="H171" s="5" t="str">
        <f t="shared" si="12"/>
        <v>S10</v>
      </c>
      <c r="I171" s="5" t="str">
        <f t="shared" si="13"/>
        <v>175</v>
      </c>
      <c r="K171" s="14" t="b">
        <f t="shared" si="14"/>
        <v>0</v>
      </c>
      <c r="L171" s="14">
        <f t="shared" si="15"/>
        <v>-10</v>
      </c>
      <c r="N171" s="14" t="b">
        <f t="shared" si="16"/>
        <v>0</v>
      </c>
      <c r="O171" s="14" t="b">
        <f t="shared" si="17"/>
        <v>0</v>
      </c>
      <c r="Q171" s="12" t="b">
        <v>0</v>
      </c>
      <c r="R171" s="12">
        <v>-10</v>
      </c>
      <c r="T171" s="12" t="b">
        <v>0</v>
      </c>
      <c r="U171" s="12" t="b">
        <v>0</v>
      </c>
    </row>
    <row r="172" spans="1:21">
      <c r="A172" s="1">
        <v>41659</v>
      </c>
      <c r="B172" s="2">
        <v>0.91672453703703705</v>
      </c>
      <c r="C172" s="3">
        <v>721</v>
      </c>
      <c r="D172" s="4">
        <v>750</v>
      </c>
      <c r="E172" s="4">
        <v>-2.1</v>
      </c>
      <c r="F172" s="4">
        <v>97</v>
      </c>
      <c r="G172" s="4" t="s">
        <v>171</v>
      </c>
      <c r="H172" s="5" t="str">
        <f t="shared" si="12"/>
        <v>S07</v>
      </c>
      <c r="I172" s="5" t="str">
        <f t="shared" si="13"/>
        <v>E67</v>
      </c>
      <c r="K172" s="14" t="b">
        <f t="shared" si="14"/>
        <v>0</v>
      </c>
      <c r="L172" s="14">
        <f t="shared" si="15"/>
        <v>-7</v>
      </c>
      <c r="N172" s="14" t="str">
        <f t="shared" si="16"/>
        <v>67</v>
      </c>
      <c r="O172" s="14" t="b">
        <f t="shared" si="17"/>
        <v>0</v>
      </c>
      <c r="Q172" s="12" t="b">
        <v>0</v>
      </c>
      <c r="R172" s="12">
        <v>-7</v>
      </c>
      <c r="T172" s="12" t="s">
        <v>334</v>
      </c>
      <c r="U172" s="12" t="b">
        <v>0</v>
      </c>
    </row>
    <row r="173" spans="1:21">
      <c r="A173" s="1">
        <v>41668</v>
      </c>
      <c r="B173" s="2">
        <v>2.5057870370370373E-2</v>
      </c>
      <c r="C173" s="3">
        <v>640</v>
      </c>
      <c r="D173" s="4">
        <v>973</v>
      </c>
      <c r="E173" s="4">
        <v>-3.5</v>
      </c>
      <c r="F173" s="4">
        <v>177</v>
      </c>
      <c r="G173" s="4" t="s">
        <v>172</v>
      </c>
      <c r="H173" s="5" t="str">
        <f t="shared" si="12"/>
        <v>S17</v>
      </c>
      <c r="I173" s="5" t="str">
        <f t="shared" si="13"/>
        <v>173</v>
      </c>
      <c r="K173" s="14" t="b">
        <f t="shared" si="14"/>
        <v>0</v>
      </c>
      <c r="L173" s="14">
        <f t="shared" si="15"/>
        <v>-17</v>
      </c>
      <c r="N173" s="14" t="b">
        <f t="shared" si="16"/>
        <v>0</v>
      </c>
      <c r="O173" s="14" t="b">
        <f t="shared" si="17"/>
        <v>0</v>
      </c>
      <c r="Q173" s="12" t="b">
        <v>0</v>
      </c>
      <c r="R173" s="12">
        <v>-17</v>
      </c>
      <c r="T173" s="12" t="b">
        <v>0</v>
      </c>
      <c r="U173" s="12" t="b">
        <v>0</v>
      </c>
    </row>
    <row r="174" spans="1:21">
      <c r="A174" s="1">
        <v>41669</v>
      </c>
      <c r="B174" s="2">
        <v>0.35005787037037034</v>
      </c>
      <c r="C174" s="3">
        <v>458</v>
      </c>
      <c r="D174" s="4">
        <v>523</v>
      </c>
      <c r="E174" s="4">
        <v>-11</v>
      </c>
      <c r="F174" s="4">
        <v>112</v>
      </c>
      <c r="G174" s="4" t="s">
        <v>173</v>
      </c>
      <c r="H174" s="5" t="str">
        <f t="shared" si="12"/>
        <v>S12</v>
      </c>
      <c r="I174" s="5" t="str">
        <f t="shared" si="13"/>
        <v>E52</v>
      </c>
      <c r="K174" s="14" t="b">
        <f t="shared" si="14"/>
        <v>0</v>
      </c>
      <c r="L174" s="14">
        <f t="shared" si="15"/>
        <v>-12</v>
      </c>
      <c r="N174" s="14" t="str">
        <f t="shared" si="16"/>
        <v>52</v>
      </c>
      <c r="O174" s="14" t="b">
        <f t="shared" si="17"/>
        <v>0</v>
      </c>
      <c r="Q174" s="12" t="b">
        <v>0</v>
      </c>
      <c r="R174" s="12">
        <v>-12</v>
      </c>
      <c r="T174" s="12" t="s">
        <v>315</v>
      </c>
      <c r="U174" s="12" t="b">
        <v>0</v>
      </c>
    </row>
    <row r="175" spans="1:21">
      <c r="A175" s="1">
        <v>41669</v>
      </c>
      <c r="B175" s="2">
        <v>0.68339120370370365</v>
      </c>
      <c r="C175" s="3">
        <v>1087</v>
      </c>
      <c r="D175" s="4">
        <v>1137</v>
      </c>
      <c r="E175" s="4">
        <v>-39.1</v>
      </c>
      <c r="F175" s="4">
        <v>117</v>
      </c>
      <c r="G175" s="4" t="s">
        <v>174</v>
      </c>
      <c r="H175" s="5" t="str">
        <f t="shared" si="12"/>
        <v>S13</v>
      </c>
      <c r="I175" s="5" t="str">
        <f t="shared" si="13"/>
        <v>E58</v>
      </c>
      <c r="K175" s="14" t="b">
        <f t="shared" si="14"/>
        <v>0</v>
      </c>
      <c r="L175" s="14">
        <f t="shared" si="15"/>
        <v>-13</v>
      </c>
      <c r="N175" s="14" t="str">
        <f t="shared" si="16"/>
        <v>58</v>
      </c>
      <c r="O175" s="14" t="b">
        <f t="shared" si="17"/>
        <v>0</v>
      </c>
      <c r="Q175" s="12" t="b">
        <v>0</v>
      </c>
      <c r="R175" s="12">
        <v>-13</v>
      </c>
      <c r="T175" s="12" t="s">
        <v>331</v>
      </c>
      <c r="U175" s="12" t="b">
        <v>0</v>
      </c>
    </row>
    <row r="176" spans="1:21">
      <c r="A176" s="1">
        <v>41679</v>
      </c>
      <c r="B176" s="2">
        <v>0.66673611111111108</v>
      </c>
      <c r="C176" s="3">
        <v>908</v>
      </c>
      <c r="D176" s="4">
        <v>914</v>
      </c>
      <c r="E176" s="4">
        <v>-12.7</v>
      </c>
      <c r="F176" s="4">
        <v>104</v>
      </c>
      <c r="G176" s="4" t="s">
        <v>175</v>
      </c>
      <c r="H176" s="5" t="str">
        <f t="shared" si="12"/>
        <v>S15</v>
      </c>
      <c r="I176" s="5" t="str">
        <f t="shared" si="13"/>
        <v>103</v>
      </c>
      <c r="K176" s="14" t="b">
        <f t="shared" si="14"/>
        <v>0</v>
      </c>
      <c r="L176" s="14">
        <f t="shared" si="15"/>
        <v>-15</v>
      </c>
      <c r="N176" s="14" t="b">
        <f t="shared" si="16"/>
        <v>0</v>
      </c>
      <c r="O176" s="14" t="b">
        <f t="shared" si="17"/>
        <v>0</v>
      </c>
      <c r="Q176" s="12" t="b">
        <v>0</v>
      </c>
      <c r="R176" s="12">
        <v>-15</v>
      </c>
      <c r="T176" s="12" t="b">
        <v>0</v>
      </c>
      <c r="U176" s="12" t="b">
        <v>0</v>
      </c>
    </row>
    <row r="177" spans="1:21">
      <c r="A177" s="1">
        <v>41680</v>
      </c>
      <c r="B177" s="2">
        <v>0.90006944444444448</v>
      </c>
      <c r="C177" s="3">
        <v>557</v>
      </c>
      <c r="D177" s="4">
        <v>698</v>
      </c>
      <c r="E177" s="4">
        <f>-13.6*1</f>
        <v>-13.6</v>
      </c>
      <c r="F177" s="4">
        <v>100</v>
      </c>
      <c r="G177" s="4" t="s">
        <v>176</v>
      </c>
      <c r="H177" s="5" t="str">
        <f t="shared" si="12"/>
        <v>S14</v>
      </c>
      <c r="I177" s="5" t="str">
        <f t="shared" si="13"/>
        <v>146</v>
      </c>
      <c r="K177" s="14" t="b">
        <f t="shared" si="14"/>
        <v>0</v>
      </c>
      <c r="L177" s="14">
        <f t="shared" si="15"/>
        <v>-14</v>
      </c>
      <c r="N177" s="14" t="b">
        <f t="shared" si="16"/>
        <v>0</v>
      </c>
      <c r="O177" s="14" t="b">
        <f t="shared" si="17"/>
        <v>0</v>
      </c>
      <c r="Q177" s="12" t="b">
        <v>0</v>
      </c>
      <c r="R177" s="12">
        <v>-14</v>
      </c>
      <c r="T177" s="12" t="b">
        <v>0</v>
      </c>
      <c r="U177" s="12" t="b">
        <v>0</v>
      </c>
    </row>
    <row r="178" spans="1:21">
      <c r="A178" s="1">
        <v>41682</v>
      </c>
      <c r="B178" s="2">
        <v>0.96265046296296297</v>
      </c>
      <c r="C178" s="3">
        <v>872</v>
      </c>
      <c r="D178" s="4">
        <v>949</v>
      </c>
      <c r="E178" s="4">
        <f>-23.3*1</f>
        <v>-23.3</v>
      </c>
      <c r="F178" s="4">
        <v>256</v>
      </c>
      <c r="G178" s="4" t="s">
        <v>177</v>
      </c>
      <c r="H178" s="5" t="str">
        <f t="shared" si="12"/>
        <v>S12</v>
      </c>
      <c r="I178" s="5" t="str">
        <f t="shared" si="13"/>
        <v>124</v>
      </c>
      <c r="K178" s="14" t="b">
        <f t="shared" si="14"/>
        <v>0</v>
      </c>
      <c r="L178" s="14">
        <f t="shared" si="15"/>
        <v>-12</v>
      </c>
      <c r="N178" s="14" t="b">
        <f t="shared" si="16"/>
        <v>0</v>
      </c>
      <c r="O178" s="14" t="b">
        <f t="shared" si="17"/>
        <v>0</v>
      </c>
      <c r="Q178" s="12" t="b">
        <v>0</v>
      </c>
      <c r="R178" s="12">
        <v>-12</v>
      </c>
      <c r="T178" s="12" t="b">
        <v>0</v>
      </c>
      <c r="U178" s="12" t="b">
        <v>0</v>
      </c>
    </row>
    <row r="179" spans="1:21">
      <c r="A179" s="1">
        <v>41684</v>
      </c>
      <c r="B179" s="2">
        <v>0.3669675925925926</v>
      </c>
      <c r="C179" s="3">
        <v>1165</v>
      </c>
      <c r="D179" s="4">
        <v>1309</v>
      </c>
      <c r="E179" s="4">
        <v>-32.5</v>
      </c>
      <c r="F179" s="4">
        <v>250</v>
      </c>
      <c r="G179" s="4" t="s">
        <v>178</v>
      </c>
      <c r="H179" s="5" t="str">
        <f t="shared" si="12"/>
        <v>S13</v>
      </c>
      <c r="I179" s="5" t="str">
        <f t="shared" si="13"/>
        <v>142</v>
      </c>
      <c r="K179" s="14" t="b">
        <f t="shared" si="14"/>
        <v>0</v>
      </c>
      <c r="L179" s="14">
        <f t="shared" si="15"/>
        <v>-13</v>
      </c>
      <c r="N179" s="14" t="b">
        <f t="shared" si="16"/>
        <v>0</v>
      </c>
      <c r="O179" s="14" t="b">
        <f t="shared" si="17"/>
        <v>0</v>
      </c>
      <c r="Q179" s="12" t="b">
        <v>0</v>
      </c>
      <c r="R179" s="12">
        <v>-13</v>
      </c>
      <c r="T179" s="12" t="b">
        <v>0</v>
      </c>
      <c r="U179" s="12" t="b">
        <v>0</v>
      </c>
    </row>
    <row r="180" spans="1:21">
      <c r="A180" s="1">
        <v>41686</v>
      </c>
      <c r="B180" s="2">
        <v>0.41672453703703699</v>
      </c>
      <c r="C180" s="3">
        <v>634</v>
      </c>
      <c r="D180" s="4">
        <v>1064</v>
      </c>
      <c r="E180" s="4">
        <f>-151.2*1</f>
        <v>-151.19999999999999</v>
      </c>
      <c r="F180" s="4">
        <v>227</v>
      </c>
      <c r="G180" s="4" t="s">
        <v>179</v>
      </c>
      <c r="H180" s="5" t="str">
        <f t="shared" si="12"/>
        <v>S11</v>
      </c>
      <c r="I180" s="5" t="str">
        <f t="shared" si="13"/>
        <v>E01</v>
      </c>
      <c r="K180" s="14" t="b">
        <f t="shared" si="14"/>
        <v>0</v>
      </c>
      <c r="L180" s="14">
        <f t="shared" si="15"/>
        <v>-11</v>
      </c>
      <c r="N180" s="14" t="str">
        <f t="shared" si="16"/>
        <v>01</v>
      </c>
      <c r="O180" s="14" t="b">
        <f t="shared" si="17"/>
        <v>0</v>
      </c>
      <c r="Q180" s="12" t="b">
        <v>0</v>
      </c>
      <c r="R180" s="12">
        <v>-11</v>
      </c>
      <c r="T180" s="12" t="s">
        <v>335</v>
      </c>
      <c r="U180" s="12" t="b">
        <v>0</v>
      </c>
    </row>
    <row r="181" spans="1:21">
      <c r="A181" s="1">
        <v>41688</v>
      </c>
      <c r="B181" s="2">
        <v>6.6909722222222232E-2</v>
      </c>
      <c r="C181" s="3">
        <v>779</v>
      </c>
      <c r="D181" s="4">
        <v>942</v>
      </c>
      <c r="E181" s="4">
        <v>-11.3</v>
      </c>
      <c r="F181" s="4">
        <v>44</v>
      </c>
      <c r="G181" s="4" t="s">
        <v>180</v>
      </c>
      <c r="H181" s="5" t="str">
        <f t="shared" si="12"/>
        <v>S24</v>
      </c>
      <c r="I181" s="5" t="str">
        <f t="shared" si="13"/>
        <v>E34</v>
      </c>
      <c r="K181" s="14" t="b">
        <f t="shared" si="14"/>
        <v>0</v>
      </c>
      <c r="L181" s="14">
        <f t="shared" si="15"/>
        <v>-24</v>
      </c>
      <c r="N181" s="14" t="str">
        <f t="shared" si="16"/>
        <v>34</v>
      </c>
      <c r="O181" s="14" t="b">
        <f t="shared" si="17"/>
        <v>0</v>
      </c>
      <c r="Q181" s="12" t="b">
        <v>0</v>
      </c>
      <c r="R181" s="12">
        <v>-24</v>
      </c>
      <c r="T181" s="12" t="s">
        <v>284</v>
      </c>
      <c r="U181" s="12" t="b">
        <v>0</v>
      </c>
    </row>
    <row r="182" spans="1:21">
      <c r="A182" s="1">
        <v>41689</v>
      </c>
      <c r="B182" s="2">
        <v>0.20005787037037037</v>
      </c>
      <c r="C182" s="3">
        <v>612</v>
      </c>
      <c r="D182" s="4">
        <v>817</v>
      </c>
      <c r="E182" s="4">
        <v>-30.8</v>
      </c>
      <c r="F182" s="4">
        <v>90</v>
      </c>
      <c r="G182" s="4" t="s">
        <v>181</v>
      </c>
      <c r="H182" s="5" t="str">
        <f t="shared" si="12"/>
        <v>S13</v>
      </c>
      <c r="I182" s="5" t="str">
        <f t="shared" si="13"/>
        <v>153</v>
      </c>
      <c r="K182" s="14" t="b">
        <f t="shared" si="14"/>
        <v>0</v>
      </c>
      <c r="L182" s="14">
        <f t="shared" si="15"/>
        <v>-13</v>
      </c>
      <c r="N182" s="14" t="b">
        <f t="shared" si="16"/>
        <v>0</v>
      </c>
      <c r="O182" s="14" t="b">
        <f t="shared" si="17"/>
        <v>0</v>
      </c>
      <c r="Q182" s="12" t="b">
        <v>0</v>
      </c>
      <c r="R182" s="12">
        <v>-13</v>
      </c>
      <c r="T182" s="12" t="b">
        <v>0</v>
      </c>
      <c r="U182" s="12" t="b">
        <v>0</v>
      </c>
    </row>
    <row r="183" spans="1:21">
      <c r="A183" s="1">
        <v>41690</v>
      </c>
      <c r="B183" s="2">
        <v>0.13343750000000001</v>
      </c>
      <c r="C183" s="3">
        <v>993</v>
      </c>
      <c r="D183" s="4">
        <v>1115</v>
      </c>
      <c r="E183" s="4">
        <v>-48.8</v>
      </c>
      <c r="F183" s="4">
        <v>89</v>
      </c>
      <c r="G183" s="4" t="s">
        <v>182</v>
      </c>
      <c r="H183" s="5" t="str">
        <f t="shared" si="12"/>
        <v>S17</v>
      </c>
      <c r="I183" s="5" t="str">
        <f t="shared" si="13"/>
        <v>143</v>
      </c>
      <c r="K183" s="14" t="b">
        <f t="shared" si="14"/>
        <v>0</v>
      </c>
      <c r="L183" s="14">
        <f t="shared" si="15"/>
        <v>-17</v>
      </c>
      <c r="N183" s="14" t="b">
        <f t="shared" si="16"/>
        <v>0</v>
      </c>
      <c r="O183" s="14" t="b">
        <f t="shared" si="17"/>
        <v>0</v>
      </c>
      <c r="Q183" s="12" t="b">
        <v>0</v>
      </c>
      <c r="R183" s="12">
        <v>-17</v>
      </c>
      <c r="T183" s="12" t="b">
        <v>0</v>
      </c>
      <c r="U183" s="12" t="b">
        <v>0</v>
      </c>
    </row>
    <row r="184" spans="1:21">
      <c r="A184" s="1">
        <v>41690</v>
      </c>
      <c r="B184" s="2">
        <v>0.33341435185185181</v>
      </c>
      <c r="C184" s="3">
        <v>948</v>
      </c>
      <c r="D184" s="4">
        <v>960</v>
      </c>
      <c r="E184" s="4">
        <v>-9.5</v>
      </c>
      <c r="F184" s="4">
        <v>268</v>
      </c>
      <c r="G184" s="4" t="s">
        <v>183</v>
      </c>
      <c r="H184" s="5" t="str">
        <f t="shared" si="12"/>
        <v>S15</v>
      </c>
      <c r="I184" s="5" t="str">
        <f t="shared" si="13"/>
        <v>W73</v>
      </c>
      <c r="K184" s="14" t="b">
        <f t="shared" si="14"/>
        <v>0</v>
      </c>
      <c r="L184" s="14">
        <f t="shared" si="15"/>
        <v>-15</v>
      </c>
      <c r="N184" s="14" t="b">
        <f t="shared" si="16"/>
        <v>0</v>
      </c>
      <c r="O184" s="14">
        <f t="shared" si="17"/>
        <v>-73</v>
      </c>
      <c r="Q184" s="12" t="b">
        <v>0</v>
      </c>
      <c r="R184" s="12">
        <v>-15</v>
      </c>
      <c r="T184" s="12" t="b">
        <v>0</v>
      </c>
      <c r="U184" s="12">
        <v>-73</v>
      </c>
    </row>
    <row r="185" spans="1:21">
      <c r="A185" s="1">
        <v>41691</v>
      </c>
      <c r="B185" s="2">
        <v>0.66672453703703705</v>
      </c>
      <c r="C185" s="3">
        <v>1252</v>
      </c>
      <c r="D185" s="4">
        <v>1305</v>
      </c>
      <c r="E185" s="4">
        <v>-61.9</v>
      </c>
      <c r="F185" s="4">
        <v>139</v>
      </c>
      <c r="G185" s="4" t="s">
        <v>184</v>
      </c>
      <c r="H185" s="5" t="str">
        <f t="shared" si="12"/>
        <v>S15</v>
      </c>
      <c r="I185" s="5" t="str">
        <f t="shared" si="13"/>
        <v>121</v>
      </c>
      <c r="K185" s="14" t="b">
        <f t="shared" si="14"/>
        <v>0</v>
      </c>
      <c r="L185" s="14">
        <f t="shared" si="15"/>
        <v>-15</v>
      </c>
      <c r="N185" s="14" t="b">
        <f t="shared" si="16"/>
        <v>0</v>
      </c>
      <c r="O185" s="14" t="b">
        <f t="shared" si="17"/>
        <v>0</v>
      </c>
      <c r="Q185" s="12" t="b">
        <v>0</v>
      </c>
      <c r="R185" s="12">
        <v>-15</v>
      </c>
      <c r="T185" s="12" t="b">
        <v>0</v>
      </c>
      <c r="U185" s="12" t="b">
        <v>0</v>
      </c>
    </row>
    <row r="186" spans="1:21">
      <c r="A186" s="1">
        <v>41695</v>
      </c>
      <c r="B186" s="2">
        <v>5.9606481481481483E-2</v>
      </c>
      <c r="C186" s="3">
        <v>2147</v>
      </c>
      <c r="D186" s="4">
        <v>2153</v>
      </c>
      <c r="E186" s="4">
        <v>-158.1</v>
      </c>
      <c r="F186" s="4">
        <v>73</v>
      </c>
      <c r="G186" s="4" t="s">
        <v>185</v>
      </c>
      <c r="H186" s="5" t="str">
        <f t="shared" si="12"/>
        <v>S12</v>
      </c>
      <c r="I186" s="5" t="str">
        <f t="shared" si="13"/>
        <v>E82</v>
      </c>
      <c r="K186" s="14" t="b">
        <f t="shared" si="14"/>
        <v>0</v>
      </c>
      <c r="L186" s="14">
        <f t="shared" si="15"/>
        <v>-12</v>
      </c>
      <c r="N186" s="14" t="str">
        <f t="shared" si="16"/>
        <v>82</v>
      </c>
      <c r="O186" s="14" t="b">
        <f t="shared" si="17"/>
        <v>0</v>
      </c>
      <c r="Q186" s="12" t="b">
        <v>0</v>
      </c>
      <c r="R186" s="12">
        <v>-12</v>
      </c>
      <c r="T186" s="12" t="s">
        <v>336</v>
      </c>
      <c r="U186" s="12" t="b">
        <v>0</v>
      </c>
    </row>
    <row r="187" spans="1:21">
      <c r="A187" s="1">
        <v>41702</v>
      </c>
      <c r="B187" s="2">
        <v>0.78339120370370363</v>
      </c>
      <c r="C187" s="3">
        <v>794</v>
      </c>
      <c r="D187" s="4">
        <v>1238</v>
      </c>
      <c r="E187" s="4">
        <v>-30.3</v>
      </c>
      <c r="F187" s="4">
        <v>356</v>
      </c>
      <c r="G187" s="4" t="s">
        <v>186</v>
      </c>
      <c r="H187" s="5" t="str">
        <f t="shared" si="12"/>
        <v>N13</v>
      </c>
      <c r="I187" s="5" t="str">
        <f t="shared" si="13"/>
        <v>170</v>
      </c>
      <c r="K187" s="14" t="str">
        <f t="shared" si="14"/>
        <v>13</v>
      </c>
      <c r="L187" s="14" t="b">
        <f t="shared" si="15"/>
        <v>0</v>
      </c>
      <c r="N187" s="14" t="b">
        <f t="shared" si="16"/>
        <v>0</v>
      </c>
      <c r="O187" s="14" t="b">
        <f t="shared" si="17"/>
        <v>0</v>
      </c>
      <c r="Q187" s="12" t="s">
        <v>289</v>
      </c>
      <c r="R187" s="12" t="b">
        <v>0</v>
      </c>
      <c r="T187" s="12" t="b">
        <v>0</v>
      </c>
      <c r="U187" s="12" t="b">
        <v>0</v>
      </c>
    </row>
    <row r="188" spans="1:21">
      <c r="A188" s="1">
        <v>41703</v>
      </c>
      <c r="B188" s="2">
        <v>0.39172453703703702</v>
      </c>
      <c r="C188" s="3">
        <v>864</v>
      </c>
      <c r="D188" s="4">
        <v>1200</v>
      </c>
      <c r="E188" s="4">
        <v>-13.4</v>
      </c>
      <c r="F188" s="4">
        <v>174</v>
      </c>
      <c r="G188" s="4" t="s">
        <v>187</v>
      </c>
      <c r="H188" s="5" t="str">
        <f t="shared" si="12"/>
        <v>S20</v>
      </c>
      <c r="I188" s="5" t="str">
        <f t="shared" si="13"/>
        <v>163</v>
      </c>
      <c r="K188" s="14" t="b">
        <f t="shared" si="14"/>
        <v>0</v>
      </c>
      <c r="L188" s="14">
        <f t="shared" si="15"/>
        <v>-20</v>
      </c>
      <c r="N188" s="14" t="b">
        <f t="shared" si="16"/>
        <v>0</v>
      </c>
      <c r="O188" s="14" t="b">
        <f t="shared" si="17"/>
        <v>0</v>
      </c>
      <c r="Q188" s="12" t="b">
        <v>0</v>
      </c>
      <c r="R188" s="12">
        <v>-20</v>
      </c>
      <c r="T188" s="12" t="b">
        <v>0</v>
      </c>
      <c r="U188" s="12" t="b">
        <v>0</v>
      </c>
    </row>
    <row r="189" spans="1:21">
      <c r="A189" s="1">
        <v>41703</v>
      </c>
      <c r="B189" s="2">
        <v>0.57505787037037037</v>
      </c>
      <c r="C189" s="3">
        <v>828</v>
      </c>
      <c r="D189" s="4">
        <v>1333</v>
      </c>
      <c r="E189" s="4">
        <v>-21.8</v>
      </c>
      <c r="F189" s="4">
        <v>358</v>
      </c>
      <c r="G189" s="4" t="s">
        <v>188</v>
      </c>
      <c r="H189" s="5" t="str">
        <f t="shared" ref="H189:H240" si="18" xml:space="preserve"> LEFT(G189,3)</f>
        <v>N14</v>
      </c>
      <c r="I189" s="5" t="str">
        <f t="shared" ref="I189:I240" si="19" xml:space="preserve"> RIGHT(G189,3)</f>
        <v>180</v>
      </c>
      <c r="K189" s="14" t="str">
        <f t="shared" si="14"/>
        <v>14</v>
      </c>
      <c r="L189" s="14" t="b">
        <f t="shared" si="15"/>
        <v>0</v>
      </c>
      <c r="N189" s="14" t="b">
        <f t="shared" si="16"/>
        <v>0</v>
      </c>
      <c r="O189" s="14" t="b">
        <f t="shared" si="17"/>
        <v>0</v>
      </c>
      <c r="Q189" s="12" t="s">
        <v>316</v>
      </c>
      <c r="R189" s="12" t="b">
        <v>0</v>
      </c>
      <c r="T189" s="12" t="b">
        <v>0</v>
      </c>
      <c r="U189" s="12" t="b">
        <v>0</v>
      </c>
    </row>
    <row r="190" spans="1:21">
      <c r="A190" s="1">
        <v>41710</v>
      </c>
      <c r="B190" s="2">
        <v>0.616724537037037</v>
      </c>
      <c r="C190" s="3">
        <v>972</v>
      </c>
      <c r="D190" s="4">
        <v>1160</v>
      </c>
      <c r="E190" s="4">
        <v>-26.3</v>
      </c>
      <c r="F190" s="4">
        <v>9</v>
      </c>
      <c r="G190" s="4" t="s">
        <v>189</v>
      </c>
      <c r="H190" s="5" t="str">
        <f t="shared" si="18"/>
        <v>N18</v>
      </c>
      <c r="I190" s="5" t="str">
        <f t="shared" si="19"/>
        <v>158</v>
      </c>
      <c r="K190" s="14" t="str">
        <f t="shared" si="14"/>
        <v>18</v>
      </c>
      <c r="L190" s="14" t="b">
        <f t="shared" si="15"/>
        <v>0</v>
      </c>
      <c r="N190" s="14" t="b">
        <f t="shared" si="16"/>
        <v>0</v>
      </c>
      <c r="O190" s="14" t="b">
        <f t="shared" si="17"/>
        <v>0</v>
      </c>
      <c r="Q190" s="12" t="s">
        <v>302</v>
      </c>
      <c r="R190" s="12" t="b">
        <v>0</v>
      </c>
      <c r="T190" s="12" t="b">
        <v>0</v>
      </c>
      <c r="U190" s="12" t="b">
        <v>0</v>
      </c>
    </row>
    <row r="191" spans="1:21">
      <c r="A191" s="1">
        <v>41718</v>
      </c>
      <c r="B191" s="2">
        <v>0.19173611111111111</v>
      </c>
      <c r="C191" s="3">
        <v>740</v>
      </c>
      <c r="D191" s="4">
        <v>921</v>
      </c>
      <c r="E191" s="4">
        <f>-2*1</f>
        <v>-2</v>
      </c>
      <c r="F191" s="4">
        <v>140</v>
      </c>
      <c r="G191" s="4" t="s">
        <v>190</v>
      </c>
      <c r="H191" s="5" t="str">
        <f t="shared" si="18"/>
        <v>S14</v>
      </c>
      <c r="I191" s="5" t="str">
        <f t="shared" si="19"/>
        <v>E35</v>
      </c>
      <c r="K191" s="14" t="b">
        <f t="shared" si="14"/>
        <v>0</v>
      </c>
      <c r="L191" s="14">
        <f t="shared" si="15"/>
        <v>-14</v>
      </c>
      <c r="N191" s="14" t="str">
        <f t="shared" si="16"/>
        <v>35</v>
      </c>
      <c r="O191" s="14" t="b">
        <f t="shared" si="17"/>
        <v>0</v>
      </c>
      <c r="Q191" s="12" t="b">
        <v>0</v>
      </c>
      <c r="R191" s="12">
        <v>-14</v>
      </c>
      <c r="T191" s="12" t="s">
        <v>298</v>
      </c>
      <c r="U191" s="12" t="b">
        <v>0</v>
      </c>
    </row>
    <row r="192" spans="1:21">
      <c r="A192" s="1">
        <v>41721</v>
      </c>
      <c r="B192" s="2">
        <v>0.15005787037037036</v>
      </c>
      <c r="C192" s="3">
        <v>820</v>
      </c>
      <c r="D192" s="4">
        <v>986</v>
      </c>
      <c r="E192" s="4">
        <v>2.2999999999999998</v>
      </c>
      <c r="F192" s="4">
        <v>97</v>
      </c>
      <c r="G192" s="4" t="s">
        <v>191</v>
      </c>
      <c r="H192" s="5" t="str">
        <f t="shared" si="18"/>
        <v>S12</v>
      </c>
      <c r="I192" s="5" t="str">
        <f t="shared" si="19"/>
        <v>E40</v>
      </c>
      <c r="K192" s="14" t="b">
        <f t="shared" si="14"/>
        <v>0</v>
      </c>
      <c r="L192" s="14">
        <f t="shared" si="15"/>
        <v>-12</v>
      </c>
      <c r="N192" s="14" t="str">
        <f t="shared" si="16"/>
        <v>40</v>
      </c>
      <c r="O192" s="14" t="b">
        <f t="shared" si="17"/>
        <v>0</v>
      </c>
      <c r="Q192" s="12" t="b">
        <v>0</v>
      </c>
      <c r="R192" s="12">
        <v>-12</v>
      </c>
      <c r="T192" s="12" t="s">
        <v>337</v>
      </c>
      <c r="U192" s="12" t="b">
        <v>0</v>
      </c>
    </row>
    <row r="193" spans="1:21">
      <c r="A193" s="1">
        <v>41726</v>
      </c>
      <c r="B193" s="2">
        <v>0.72505787037037039</v>
      </c>
      <c r="C193" s="3">
        <v>762</v>
      </c>
      <c r="D193" s="4">
        <v>1025</v>
      </c>
      <c r="E193" s="4">
        <f>-34.3*1</f>
        <v>-34.299999999999997</v>
      </c>
      <c r="F193" s="4">
        <v>249</v>
      </c>
      <c r="G193" s="4" t="s">
        <v>192</v>
      </c>
      <c r="H193" s="5" t="str">
        <f t="shared" si="18"/>
        <v>S08</v>
      </c>
      <c r="I193" s="5" t="str">
        <f t="shared" si="19"/>
        <v>152</v>
      </c>
      <c r="K193" s="14" t="b">
        <f t="shared" si="14"/>
        <v>0</v>
      </c>
      <c r="L193" s="14">
        <f t="shared" si="15"/>
        <v>-8</v>
      </c>
      <c r="N193" s="14" t="b">
        <f t="shared" si="16"/>
        <v>0</v>
      </c>
      <c r="O193" s="14" t="b">
        <f t="shared" si="17"/>
        <v>0</v>
      </c>
      <c r="Q193" s="12" t="b">
        <v>0</v>
      </c>
      <c r="R193" s="12">
        <v>-8</v>
      </c>
      <c r="T193" s="12" t="b">
        <v>0</v>
      </c>
      <c r="U193" s="12" t="b">
        <v>0</v>
      </c>
    </row>
    <row r="194" spans="1:21">
      <c r="A194" s="1">
        <v>41727</v>
      </c>
      <c r="B194" s="2">
        <v>0.75839120370370372</v>
      </c>
      <c r="C194" s="3">
        <v>528</v>
      </c>
      <c r="D194" s="4">
        <v>679</v>
      </c>
      <c r="E194" s="4">
        <v>-4.0999999999999996</v>
      </c>
      <c r="F194" s="4">
        <v>325</v>
      </c>
      <c r="G194" s="4" t="s">
        <v>193</v>
      </c>
      <c r="H194" s="5" t="str">
        <f t="shared" si="18"/>
        <v>N11</v>
      </c>
      <c r="I194" s="5" t="str">
        <f t="shared" si="19"/>
        <v>W32</v>
      </c>
      <c r="K194" s="14" t="str">
        <f t="shared" si="14"/>
        <v>11</v>
      </c>
      <c r="L194" s="14" t="b">
        <f t="shared" si="15"/>
        <v>0</v>
      </c>
      <c r="N194" s="14" t="b">
        <f t="shared" si="16"/>
        <v>0</v>
      </c>
      <c r="O194" s="14">
        <f t="shared" si="17"/>
        <v>-32</v>
      </c>
      <c r="Q194" s="12" t="s">
        <v>282</v>
      </c>
      <c r="R194" s="12" t="b">
        <v>0</v>
      </c>
      <c r="T194" s="12" t="b">
        <v>0</v>
      </c>
      <c r="U194" s="12">
        <v>-32</v>
      </c>
    </row>
    <row r="195" spans="1:21">
      <c r="A195" s="1">
        <v>41731</v>
      </c>
      <c r="B195" s="2">
        <v>0.56689814814814821</v>
      </c>
      <c r="C195" s="3">
        <v>1471</v>
      </c>
      <c r="D195" s="4">
        <v>1564</v>
      </c>
      <c r="E195" s="4">
        <v>-1.2</v>
      </c>
      <c r="F195" s="4">
        <v>60</v>
      </c>
      <c r="G195" s="4" t="s">
        <v>194</v>
      </c>
      <c r="H195" s="5" t="str">
        <f t="shared" si="18"/>
        <v>N11</v>
      </c>
      <c r="I195" s="5" t="str">
        <f t="shared" si="19"/>
        <v>E53</v>
      </c>
      <c r="K195" s="14" t="str">
        <f t="shared" ref="K195:K250" si="20">IF(LEFT(H195)="N",RIGHT(H195,2))</f>
        <v>11</v>
      </c>
      <c r="L195" s="14" t="b">
        <f t="shared" ref="L195:L250" si="21">IF(LEFT(H195)="S",RIGHT(H195,2) * -1)</f>
        <v>0</v>
      </c>
      <c r="N195" s="14" t="str">
        <f t="shared" ref="N195:N250" si="22">IF(LEFT(I195)="E",RIGHT(I195,2))</f>
        <v>53</v>
      </c>
      <c r="O195" s="14" t="b">
        <f t="shared" ref="O195:O250" si="23">IF(LEFT(I195)="W",RIGHT(I195,2) * -1)</f>
        <v>0</v>
      </c>
      <c r="Q195" s="12" t="s">
        <v>282</v>
      </c>
      <c r="R195" s="12" t="b">
        <v>0</v>
      </c>
      <c r="T195" s="12" t="s">
        <v>338</v>
      </c>
      <c r="U195" s="12" t="b">
        <v>0</v>
      </c>
    </row>
    <row r="196" spans="1:21">
      <c r="A196" s="1">
        <v>41737</v>
      </c>
      <c r="B196" s="2">
        <v>0.96680555555555558</v>
      </c>
      <c r="C196" s="3">
        <v>514</v>
      </c>
      <c r="D196" s="4">
        <v>709</v>
      </c>
      <c r="E196" s="4">
        <v>-13.5</v>
      </c>
      <c r="F196" s="4">
        <v>115</v>
      </c>
      <c r="G196" s="4" t="s">
        <v>195</v>
      </c>
      <c r="H196" s="5" t="str">
        <f t="shared" si="18"/>
        <v>S06</v>
      </c>
      <c r="I196" s="5" t="str">
        <f t="shared" si="19"/>
        <v>154</v>
      </c>
      <c r="K196" s="14" t="b">
        <f t="shared" si="20"/>
        <v>0</v>
      </c>
      <c r="L196" s="14">
        <f t="shared" si="21"/>
        <v>-6</v>
      </c>
      <c r="N196" s="14" t="b">
        <f t="shared" si="22"/>
        <v>0</v>
      </c>
      <c r="O196" s="14" t="b">
        <f t="shared" si="23"/>
        <v>0</v>
      </c>
      <c r="Q196" s="12" t="b">
        <v>0</v>
      </c>
      <c r="R196" s="12">
        <v>-6</v>
      </c>
      <c r="T196" s="12" t="b">
        <v>0</v>
      </c>
      <c r="U196" s="12" t="b">
        <v>0</v>
      </c>
    </row>
    <row r="197" spans="1:21">
      <c r="A197" s="1">
        <v>41747</v>
      </c>
      <c r="B197" s="2">
        <v>0.55961805555555555</v>
      </c>
      <c r="C197" s="3">
        <v>1203</v>
      </c>
      <c r="D197" s="4">
        <v>1359</v>
      </c>
      <c r="E197" s="4">
        <v>13.5</v>
      </c>
      <c r="F197" s="4">
        <v>238</v>
      </c>
      <c r="G197" s="4" t="s">
        <v>196</v>
      </c>
      <c r="H197" s="5" t="str">
        <f t="shared" si="18"/>
        <v>S20</v>
      </c>
      <c r="I197" s="5" t="str">
        <f t="shared" si="19"/>
        <v>W34</v>
      </c>
      <c r="K197" s="14" t="b">
        <f t="shared" si="20"/>
        <v>0</v>
      </c>
      <c r="L197" s="14">
        <f t="shared" si="21"/>
        <v>-20</v>
      </c>
      <c r="N197" s="14" t="b">
        <f t="shared" si="22"/>
        <v>0</v>
      </c>
      <c r="O197" s="14">
        <f t="shared" si="23"/>
        <v>-34</v>
      </c>
      <c r="Q197" s="12" t="b">
        <v>0</v>
      </c>
      <c r="R197" s="12">
        <v>-20</v>
      </c>
      <c r="T197" s="12" t="b">
        <v>0</v>
      </c>
      <c r="U197" s="12">
        <v>-34</v>
      </c>
    </row>
    <row r="198" spans="1:21">
      <c r="A198" s="1">
        <v>41758</v>
      </c>
      <c r="B198" s="2">
        <v>0.97505787037037039</v>
      </c>
      <c r="C198" s="3">
        <v>553</v>
      </c>
      <c r="D198" s="4">
        <v>833</v>
      </c>
      <c r="E198" s="4">
        <f>-18.3*1</f>
        <v>-18.3</v>
      </c>
      <c r="F198" s="4">
        <v>180</v>
      </c>
      <c r="G198" s="4" t="s">
        <v>197</v>
      </c>
      <c r="H198" s="5" t="str">
        <f t="shared" si="18"/>
        <v>S12</v>
      </c>
      <c r="I198" s="5" t="str">
        <f t="shared" si="19"/>
        <v>E15</v>
      </c>
      <c r="K198" s="14" t="b">
        <f t="shared" si="20"/>
        <v>0</v>
      </c>
      <c r="L198" s="14">
        <f t="shared" si="21"/>
        <v>-12</v>
      </c>
      <c r="N198" s="14" t="str">
        <f t="shared" si="22"/>
        <v>15</v>
      </c>
      <c r="O198" s="14" t="b">
        <f t="shared" si="23"/>
        <v>0</v>
      </c>
      <c r="Q198" s="12" t="b">
        <v>0</v>
      </c>
      <c r="R198" s="12">
        <v>-12</v>
      </c>
      <c r="T198" s="12" t="s">
        <v>300</v>
      </c>
      <c r="U198" s="12" t="b">
        <v>0</v>
      </c>
    </row>
    <row r="199" spans="1:21">
      <c r="A199" s="1">
        <v>41766</v>
      </c>
      <c r="B199" s="2">
        <v>0.68339120370370365</v>
      </c>
      <c r="C199" s="3">
        <v>923</v>
      </c>
      <c r="D199" s="4">
        <v>927</v>
      </c>
      <c r="E199" s="4">
        <v>-22.1</v>
      </c>
      <c r="F199" s="4">
        <v>260</v>
      </c>
      <c r="G199" s="4" t="s">
        <v>198</v>
      </c>
      <c r="H199" s="5" t="str">
        <f t="shared" si="18"/>
        <v>S11</v>
      </c>
      <c r="I199" s="5" t="str">
        <f t="shared" si="19"/>
        <v>100</v>
      </c>
      <c r="K199" s="14" t="b">
        <f t="shared" si="20"/>
        <v>0</v>
      </c>
      <c r="L199" s="14">
        <f t="shared" si="21"/>
        <v>-11</v>
      </c>
      <c r="N199" s="14" t="b">
        <f t="shared" si="22"/>
        <v>0</v>
      </c>
      <c r="O199" s="14" t="b">
        <f t="shared" si="23"/>
        <v>0</v>
      </c>
      <c r="Q199" s="12" t="b">
        <v>0</v>
      </c>
      <c r="R199" s="12">
        <v>-11</v>
      </c>
      <c r="T199" s="12" t="b">
        <v>0</v>
      </c>
      <c r="U199" s="12" t="b">
        <v>0</v>
      </c>
    </row>
    <row r="200" spans="1:21">
      <c r="A200" s="1">
        <v>41767</v>
      </c>
      <c r="B200" s="2">
        <v>0.14172453703703705</v>
      </c>
      <c r="C200" s="3">
        <v>847</v>
      </c>
      <c r="D200" s="4">
        <v>867</v>
      </c>
      <c r="E200" s="4">
        <v>-28.4</v>
      </c>
      <c r="F200" s="4">
        <v>265</v>
      </c>
      <c r="G200" s="4" t="s">
        <v>199</v>
      </c>
      <c r="H200" s="5" t="str">
        <f t="shared" si="18"/>
        <v>S09</v>
      </c>
      <c r="I200" s="5" t="str">
        <f t="shared" si="19"/>
        <v>108</v>
      </c>
      <c r="K200" s="14" t="b">
        <f t="shared" si="20"/>
        <v>0</v>
      </c>
      <c r="L200" s="14">
        <f t="shared" si="21"/>
        <v>-9</v>
      </c>
      <c r="N200" s="14" t="b">
        <f t="shared" si="22"/>
        <v>0</v>
      </c>
      <c r="O200" s="14" t="b">
        <f t="shared" si="23"/>
        <v>0</v>
      </c>
      <c r="Q200" s="12" t="b">
        <v>0</v>
      </c>
      <c r="R200" s="12">
        <v>-9</v>
      </c>
      <c r="T200" s="12" t="b">
        <v>0</v>
      </c>
      <c r="U200" s="12" t="b">
        <v>0</v>
      </c>
    </row>
    <row r="201" spans="1:21">
      <c r="A201" s="1">
        <v>41768</v>
      </c>
      <c r="B201" s="2">
        <v>0.11672453703703704</v>
      </c>
      <c r="C201" s="3">
        <v>1099</v>
      </c>
      <c r="D201" s="4">
        <v>1150</v>
      </c>
      <c r="E201" s="4">
        <v>-19.8</v>
      </c>
      <c r="F201" s="4">
        <v>262</v>
      </c>
      <c r="G201" s="4" t="s">
        <v>200</v>
      </c>
      <c r="H201" s="5" t="str">
        <f t="shared" si="18"/>
        <v>S11</v>
      </c>
      <c r="I201" s="5" t="str">
        <f t="shared" si="19"/>
        <v>122</v>
      </c>
      <c r="K201" s="14" t="b">
        <f t="shared" si="20"/>
        <v>0</v>
      </c>
      <c r="L201" s="14">
        <f t="shared" si="21"/>
        <v>-11</v>
      </c>
      <c r="N201" s="14" t="b">
        <f t="shared" si="22"/>
        <v>0</v>
      </c>
      <c r="O201" s="14" t="b">
        <f t="shared" si="23"/>
        <v>0</v>
      </c>
      <c r="Q201" s="12" t="b">
        <v>0</v>
      </c>
      <c r="R201" s="12">
        <v>-11</v>
      </c>
      <c r="T201" s="12" t="b">
        <v>0</v>
      </c>
      <c r="U201" s="12" t="b">
        <v>0</v>
      </c>
    </row>
    <row r="202" spans="1:21">
      <c r="A202" s="1">
        <v>41769</v>
      </c>
      <c r="B202" s="2">
        <v>0.19172453703703704</v>
      </c>
      <c r="C202" s="3">
        <v>1086</v>
      </c>
      <c r="D202" s="4">
        <v>1193</v>
      </c>
      <c r="E202" s="4">
        <v>-29.9</v>
      </c>
      <c r="F202" s="4">
        <v>255</v>
      </c>
      <c r="G202" s="4" t="s">
        <v>201</v>
      </c>
      <c r="H202" s="5" t="str">
        <f t="shared" si="18"/>
        <v>S11</v>
      </c>
      <c r="I202" s="5" t="str">
        <f t="shared" si="19"/>
        <v>136</v>
      </c>
      <c r="K202" s="14" t="b">
        <f t="shared" si="20"/>
        <v>0</v>
      </c>
      <c r="L202" s="14">
        <f t="shared" si="21"/>
        <v>-11</v>
      </c>
      <c r="N202" s="14" t="b">
        <f t="shared" si="22"/>
        <v>0</v>
      </c>
      <c r="O202" s="14" t="b">
        <f t="shared" si="23"/>
        <v>0</v>
      </c>
      <c r="Q202" s="12" t="b">
        <v>0</v>
      </c>
      <c r="R202" s="12">
        <v>-11</v>
      </c>
      <c r="T202" s="12" t="b">
        <v>0</v>
      </c>
      <c r="U202" s="12" t="b">
        <v>0</v>
      </c>
    </row>
    <row r="203" spans="1:21">
      <c r="A203" s="1">
        <v>41794</v>
      </c>
      <c r="B203" s="2">
        <v>0.53339120370370374</v>
      </c>
      <c r="C203" s="3">
        <v>467</v>
      </c>
      <c r="D203" s="4">
        <v>555</v>
      </c>
      <c r="E203" s="4">
        <v>43.7</v>
      </c>
      <c r="F203" s="4">
        <v>160</v>
      </c>
      <c r="G203" s="4" t="s">
        <v>202</v>
      </c>
      <c r="H203" s="5" t="str">
        <f t="shared" si="18"/>
        <v>S29</v>
      </c>
      <c r="I203" s="5" t="str">
        <f t="shared" si="19"/>
        <v>E40</v>
      </c>
      <c r="K203" s="14" t="b">
        <f t="shared" si="20"/>
        <v>0</v>
      </c>
      <c r="L203" s="14">
        <f t="shared" si="21"/>
        <v>-29</v>
      </c>
      <c r="N203" s="14" t="str">
        <f t="shared" si="22"/>
        <v>40</v>
      </c>
      <c r="O203" s="14" t="b">
        <f t="shared" si="23"/>
        <v>0</v>
      </c>
      <c r="Q203" s="12" t="b">
        <v>0</v>
      </c>
      <c r="R203" s="12">
        <v>-29</v>
      </c>
      <c r="T203" s="12" t="s">
        <v>337</v>
      </c>
      <c r="U203" s="12" t="b">
        <v>0</v>
      </c>
    </row>
    <row r="204" spans="1:21">
      <c r="A204" s="1">
        <v>41795</v>
      </c>
      <c r="B204" s="2">
        <v>0.48339120370370375</v>
      </c>
      <c r="C204" s="3">
        <v>266</v>
      </c>
      <c r="D204" s="4">
        <v>328</v>
      </c>
      <c r="E204" s="4">
        <f>-16.4*1</f>
        <v>-16.399999999999999</v>
      </c>
      <c r="F204" s="4">
        <v>74</v>
      </c>
      <c r="G204" s="4" t="s">
        <v>203</v>
      </c>
      <c r="H204" s="5" t="str">
        <f t="shared" si="18"/>
        <v>S16</v>
      </c>
      <c r="I204" s="5" t="str">
        <f t="shared" si="19"/>
        <v>139</v>
      </c>
      <c r="K204" s="14" t="b">
        <f t="shared" si="20"/>
        <v>0</v>
      </c>
      <c r="L204" s="14">
        <f t="shared" si="21"/>
        <v>-16</v>
      </c>
      <c r="N204" s="14" t="b">
        <f t="shared" si="22"/>
        <v>0</v>
      </c>
      <c r="O204" s="14" t="b">
        <f t="shared" si="23"/>
        <v>0</v>
      </c>
      <c r="Q204" s="12" t="b">
        <v>0</v>
      </c>
      <c r="R204" s="12">
        <v>-16</v>
      </c>
      <c r="T204" s="12" t="b">
        <v>0</v>
      </c>
      <c r="U204" s="12" t="b">
        <v>0</v>
      </c>
    </row>
    <row r="205" spans="1:21">
      <c r="A205" s="1">
        <v>41796</v>
      </c>
      <c r="B205" s="2">
        <v>0.57505787037037037</v>
      </c>
      <c r="C205" s="3">
        <v>1200</v>
      </c>
      <c r="D205" s="4">
        <v>1289</v>
      </c>
      <c r="E205" s="4">
        <f>-21.7*1</f>
        <v>-21.7</v>
      </c>
      <c r="F205" s="4">
        <v>166</v>
      </c>
      <c r="G205" s="4" t="s">
        <v>204</v>
      </c>
      <c r="H205" s="5" t="str">
        <f t="shared" si="18"/>
        <v>S19</v>
      </c>
      <c r="I205" s="5" t="str">
        <f t="shared" si="19"/>
        <v>132</v>
      </c>
      <c r="K205" s="14" t="b">
        <f t="shared" si="20"/>
        <v>0</v>
      </c>
      <c r="L205" s="14">
        <f t="shared" si="21"/>
        <v>-19</v>
      </c>
      <c r="N205" s="14" t="b">
        <f t="shared" si="22"/>
        <v>0</v>
      </c>
      <c r="O205" s="14" t="b">
        <f t="shared" si="23"/>
        <v>0</v>
      </c>
      <c r="Q205" s="12" t="b">
        <v>0</v>
      </c>
      <c r="R205" s="12">
        <v>-19</v>
      </c>
      <c r="T205" s="12" t="b">
        <v>0</v>
      </c>
      <c r="U205" s="12" t="b">
        <v>0</v>
      </c>
    </row>
    <row r="206" spans="1:21">
      <c r="A206" s="1">
        <v>41798</v>
      </c>
      <c r="B206" s="2">
        <v>0.15005787037037036</v>
      </c>
      <c r="C206" s="3">
        <v>471</v>
      </c>
      <c r="D206" s="4">
        <v>744</v>
      </c>
      <c r="E206" s="4">
        <f>-7.5*1</f>
        <v>-7.5</v>
      </c>
      <c r="F206" s="4">
        <v>280</v>
      </c>
      <c r="G206" s="4" t="s">
        <v>205</v>
      </c>
      <c r="H206" s="5" t="str">
        <f t="shared" si="18"/>
        <v>S13</v>
      </c>
      <c r="I206" s="5" t="str">
        <f t="shared" si="19"/>
        <v>160</v>
      </c>
      <c r="K206" s="14" t="b">
        <f t="shared" si="20"/>
        <v>0</v>
      </c>
      <c r="L206" s="14">
        <f t="shared" si="21"/>
        <v>-13</v>
      </c>
      <c r="N206" s="14" t="b">
        <f t="shared" si="22"/>
        <v>0</v>
      </c>
      <c r="O206" s="14" t="b">
        <f t="shared" si="23"/>
        <v>0</v>
      </c>
      <c r="Q206" s="12" t="b">
        <v>0</v>
      </c>
      <c r="R206" s="12">
        <v>-13</v>
      </c>
      <c r="T206" s="12" t="b">
        <v>0</v>
      </c>
      <c r="U206" s="12" t="b">
        <v>0</v>
      </c>
    </row>
    <row r="207" spans="1:21">
      <c r="A207" s="1">
        <v>41800</v>
      </c>
      <c r="B207" s="2">
        <v>0.56276620370370367</v>
      </c>
      <c r="C207" s="3">
        <v>1469</v>
      </c>
      <c r="D207" s="4">
        <v>1473</v>
      </c>
      <c r="E207" s="4">
        <v>36.1</v>
      </c>
      <c r="F207" s="4">
        <v>156</v>
      </c>
      <c r="G207" s="4" t="s">
        <v>206</v>
      </c>
      <c r="H207" s="5" t="str">
        <f t="shared" si="18"/>
        <v>S17</v>
      </c>
      <c r="I207" s="5" t="str">
        <f t="shared" si="19"/>
        <v>E82</v>
      </c>
      <c r="K207" s="14" t="b">
        <f t="shared" si="20"/>
        <v>0</v>
      </c>
      <c r="L207" s="14">
        <f t="shared" si="21"/>
        <v>-17</v>
      </c>
      <c r="N207" s="14" t="str">
        <f t="shared" si="22"/>
        <v>82</v>
      </c>
      <c r="O207" s="14" t="b">
        <f t="shared" si="23"/>
        <v>0</v>
      </c>
      <c r="Q207" s="12" t="b">
        <v>0</v>
      </c>
      <c r="R207" s="12">
        <v>-17</v>
      </c>
      <c r="T207" s="12" t="s">
        <v>336</v>
      </c>
      <c r="U207" s="12" t="b">
        <v>0</v>
      </c>
    </row>
    <row r="208" spans="1:21">
      <c r="A208" s="1">
        <v>41807</v>
      </c>
      <c r="B208" s="2">
        <v>0.38343750000000004</v>
      </c>
      <c r="C208" s="3">
        <v>1198</v>
      </c>
      <c r="D208" s="4">
        <v>1256</v>
      </c>
      <c r="E208" s="4">
        <v>-11.1</v>
      </c>
      <c r="F208" s="4">
        <v>229</v>
      </c>
      <c r="G208" s="4" t="s">
        <v>207</v>
      </c>
      <c r="H208" s="5" t="str">
        <f t="shared" si="18"/>
        <v>S13</v>
      </c>
      <c r="I208" s="5" t="str">
        <f t="shared" si="19"/>
        <v>123</v>
      </c>
      <c r="K208" s="14" t="b">
        <f t="shared" si="20"/>
        <v>0</v>
      </c>
      <c r="L208" s="14">
        <f t="shared" si="21"/>
        <v>-13</v>
      </c>
      <c r="N208" s="14" t="b">
        <f t="shared" si="22"/>
        <v>0</v>
      </c>
      <c r="O208" s="14" t="b">
        <f t="shared" si="23"/>
        <v>0</v>
      </c>
      <c r="Q208" s="12" t="b">
        <v>0</v>
      </c>
      <c r="R208" s="12">
        <v>-13</v>
      </c>
      <c r="T208" s="12" t="b">
        <v>0</v>
      </c>
      <c r="U208" s="12" t="b">
        <v>0</v>
      </c>
    </row>
    <row r="209" spans="1:21">
      <c r="A209" s="1">
        <v>41828</v>
      </c>
      <c r="B209" s="2">
        <v>0.69172453703703696</v>
      </c>
      <c r="C209" s="3">
        <v>773</v>
      </c>
      <c r="D209" s="4">
        <v>841</v>
      </c>
      <c r="E209" s="4">
        <v>-12.1</v>
      </c>
      <c r="F209" s="4">
        <v>67</v>
      </c>
      <c r="G209" s="4" t="s">
        <v>208</v>
      </c>
      <c r="H209" s="5" t="str">
        <f t="shared" si="18"/>
        <v>N12</v>
      </c>
      <c r="I209" s="5" t="str">
        <f t="shared" si="19"/>
        <v>E56</v>
      </c>
      <c r="K209" s="14" t="str">
        <f t="shared" si="20"/>
        <v>12</v>
      </c>
      <c r="L209" s="14" t="b">
        <f t="shared" si="21"/>
        <v>0</v>
      </c>
      <c r="N209" s="14" t="str">
        <f t="shared" si="22"/>
        <v>56</v>
      </c>
      <c r="O209" s="14" t="b">
        <f t="shared" si="23"/>
        <v>0</v>
      </c>
      <c r="Q209" s="12" t="s">
        <v>296</v>
      </c>
      <c r="R209" s="12" t="b">
        <v>0</v>
      </c>
      <c r="T209" s="12" t="s">
        <v>295</v>
      </c>
      <c r="U209" s="12" t="b">
        <v>0</v>
      </c>
    </row>
    <row r="210" spans="1:21">
      <c r="A210" s="1">
        <v>41852</v>
      </c>
      <c r="B210" s="2">
        <v>0.77505787037037033</v>
      </c>
      <c r="C210" s="3">
        <v>789</v>
      </c>
      <c r="D210" s="4">
        <v>1256</v>
      </c>
      <c r="E210" s="4">
        <v>-15.2</v>
      </c>
      <c r="F210" s="4">
        <v>131</v>
      </c>
      <c r="G210" s="4" t="s">
        <v>209</v>
      </c>
      <c r="H210" s="5" t="str">
        <f t="shared" si="18"/>
        <v>S10</v>
      </c>
      <c r="I210" s="5" t="str">
        <f t="shared" si="19"/>
        <v>E11</v>
      </c>
      <c r="K210" s="14" t="b">
        <f t="shared" si="20"/>
        <v>0</v>
      </c>
      <c r="L210" s="14">
        <f t="shared" si="21"/>
        <v>-10</v>
      </c>
      <c r="N210" s="14" t="str">
        <f t="shared" si="22"/>
        <v>11</v>
      </c>
      <c r="O210" s="14" t="b">
        <f t="shared" si="23"/>
        <v>0</v>
      </c>
      <c r="Q210" s="12" t="b">
        <v>0</v>
      </c>
      <c r="R210" s="12">
        <v>-10</v>
      </c>
      <c r="T210" s="12" t="s">
        <v>282</v>
      </c>
      <c r="U210" s="12" t="b">
        <v>0</v>
      </c>
    </row>
    <row r="211" spans="1:21">
      <c r="A211" s="1">
        <v>41859</v>
      </c>
      <c r="B211" s="2">
        <v>0.69172453703703696</v>
      </c>
      <c r="C211" s="3">
        <v>1137</v>
      </c>
      <c r="D211" s="4">
        <v>1405</v>
      </c>
      <c r="E211" s="4">
        <f>-28.9*1</f>
        <v>-28.9</v>
      </c>
      <c r="F211" s="4">
        <v>192</v>
      </c>
      <c r="G211" s="4" t="s">
        <v>210</v>
      </c>
      <c r="H211" s="5" t="str">
        <f t="shared" si="18"/>
        <v>S10</v>
      </c>
      <c r="I211" s="5" t="str">
        <f t="shared" si="19"/>
        <v>160</v>
      </c>
      <c r="K211" s="14" t="b">
        <f t="shared" si="20"/>
        <v>0</v>
      </c>
      <c r="L211" s="14">
        <f t="shared" si="21"/>
        <v>-10</v>
      </c>
      <c r="N211" s="14" t="b">
        <f t="shared" si="22"/>
        <v>0</v>
      </c>
      <c r="O211" s="14" t="b">
        <f t="shared" si="23"/>
        <v>0</v>
      </c>
      <c r="Q211" s="12" t="b">
        <v>0</v>
      </c>
      <c r="R211" s="12">
        <v>-10</v>
      </c>
      <c r="T211" s="12" t="b">
        <v>0</v>
      </c>
      <c r="U211" s="12" t="b">
        <v>0</v>
      </c>
    </row>
    <row r="212" spans="1:21">
      <c r="A212" s="1">
        <v>41863</v>
      </c>
      <c r="B212" s="2">
        <v>0.2333912037037037</v>
      </c>
      <c r="C212" s="3">
        <v>641</v>
      </c>
      <c r="D212" s="4">
        <v>928</v>
      </c>
      <c r="E212" s="4">
        <v>-5.5</v>
      </c>
      <c r="F212" s="4">
        <v>38</v>
      </c>
      <c r="G212" s="4" t="s">
        <v>211</v>
      </c>
      <c r="H212" s="5" t="str">
        <f t="shared" si="18"/>
        <v>N12</v>
      </c>
      <c r="I212" s="5" t="str">
        <f t="shared" si="19"/>
        <v>161</v>
      </c>
      <c r="K212" s="14" t="str">
        <f t="shared" si="20"/>
        <v>12</v>
      </c>
      <c r="L212" s="14" t="b">
        <f t="shared" si="21"/>
        <v>0</v>
      </c>
      <c r="N212" s="14" t="b">
        <f t="shared" si="22"/>
        <v>0</v>
      </c>
      <c r="O212" s="14" t="b">
        <f t="shared" si="23"/>
        <v>0</v>
      </c>
      <c r="Q212" s="12" t="s">
        <v>296</v>
      </c>
      <c r="R212" s="12" t="b">
        <v>0</v>
      </c>
      <c r="T212" s="12" t="b">
        <v>0</v>
      </c>
      <c r="U212" s="12" t="b">
        <v>0</v>
      </c>
    </row>
    <row r="213" spans="1:21">
      <c r="A213" s="1">
        <v>41866</v>
      </c>
      <c r="B213" s="2">
        <v>0.74174768518518519</v>
      </c>
      <c r="C213" s="3">
        <v>342</v>
      </c>
      <c r="D213" s="4">
        <v>679</v>
      </c>
      <c r="E213" s="4">
        <f>-1.8*1</f>
        <v>-1.8</v>
      </c>
      <c r="F213" s="4">
        <v>323</v>
      </c>
      <c r="G213" s="4" t="s">
        <v>212</v>
      </c>
      <c r="H213" s="5" t="str">
        <f t="shared" si="18"/>
        <v>S10</v>
      </c>
      <c r="I213" s="5" t="str">
        <f t="shared" si="19"/>
        <v>W05</v>
      </c>
      <c r="K213" s="14" t="b">
        <f t="shared" si="20"/>
        <v>0</v>
      </c>
      <c r="L213" s="14">
        <f t="shared" si="21"/>
        <v>-10</v>
      </c>
      <c r="N213" s="14" t="b">
        <f t="shared" si="22"/>
        <v>0</v>
      </c>
      <c r="O213" s="14">
        <f t="shared" si="23"/>
        <v>-5</v>
      </c>
      <c r="Q213" s="12" t="b">
        <v>0</v>
      </c>
      <c r="R213" s="12">
        <v>-10</v>
      </c>
      <c r="T213" s="12" t="b">
        <v>0</v>
      </c>
      <c r="U213" s="12">
        <v>-5</v>
      </c>
    </row>
    <row r="214" spans="1:21">
      <c r="A214" s="1">
        <v>41873</v>
      </c>
      <c r="B214" s="2">
        <v>0.46672453703703703</v>
      </c>
      <c r="C214" s="3">
        <v>600</v>
      </c>
      <c r="D214" s="4">
        <v>993</v>
      </c>
      <c r="E214" s="4">
        <f>-9.6*1</f>
        <v>-9.6</v>
      </c>
      <c r="F214" s="4">
        <v>359</v>
      </c>
      <c r="G214" s="4" t="s">
        <v>213</v>
      </c>
      <c r="H214" s="5" t="str">
        <f t="shared" si="18"/>
        <v>N12</v>
      </c>
      <c r="I214" s="5" t="str">
        <f t="shared" si="19"/>
        <v>E01</v>
      </c>
      <c r="K214" s="14" t="str">
        <f t="shared" si="20"/>
        <v>12</v>
      </c>
      <c r="L214" s="14" t="b">
        <f t="shared" si="21"/>
        <v>0</v>
      </c>
      <c r="N214" s="14" t="str">
        <f t="shared" si="22"/>
        <v>01</v>
      </c>
      <c r="O214" s="14" t="b">
        <f t="shared" si="23"/>
        <v>0</v>
      </c>
      <c r="Q214" s="12" t="s">
        <v>296</v>
      </c>
      <c r="R214" s="12" t="b">
        <v>0</v>
      </c>
      <c r="T214" s="12" t="s">
        <v>335</v>
      </c>
      <c r="U214" s="12" t="b">
        <v>0</v>
      </c>
    </row>
    <row r="215" spans="1:21">
      <c r="A215" s="1">
        <v>41875</v>
      </c>
      <c r="B215" s="2">
        <v>0.52505787037037044</v>
      </c>
      <c r="C215" s="3">
        <v>551</v>
      </c>
      <c r="D215" s="4">
        <v>569</v>
      </c>
      <c r="E215" s="4">
        <v>-0.7</v>
      </c>
      <c r="F215" s="4">
        <v>100</v>
      </c>
      <c r="G215" s="4" t="s">
        <v>214</v>
      </c>
      <c r="H215" s="5" t="str">
        <f t="shared" si="18"/>
        <v>S07</v>
      </c>
      <c r="I215" s="5" t="str">
        <f t="shared" si="19"/>
        <v>E75</v>
      </c>
      <c r="K215" s="14" t="b">
        <f t="shared" si="20"/>
        <v>0</v>
      </c>
      <c r="L215" s="14">
        <f t="shared" si="21"/>
        <v>-7</v>
      </c>
      <c r="N215" s="14" t="str">
        <f t="shared" si="22"/>
        <v>75</v>
      </c>
      <c r="O215" s="14" t="b">
        <f t="shared" si="23"/>
        <v>0</v>
      </c>
      <c r="Q215" s="12" t="b">
        <v>0</v>
      </c>
      <c r="R215" s="12">
        <v>-7</v>
      </c>
      <c r="T215" s="12" t="s">
        <v>339</v>
      </c>
      <c r="U215" s="12" t="b">
        <v>0</v>
      </c>
    </row>
    <row r="216" spans="1:21">
      <c r="A216" s="1">
        <v>41876</v>
      </c>
      <c r="B216" s="2">
        <v>0.65005787037037044</v>
      </c>
      <c r="C216" s="3">
        <v>555</v>
      </c>
      <c r="D216" s="4">
        <v>697</v>
      </c>
      <c r="E216" s="4">
        <v>-12.2</v>
      </c>
      <c r="F216" s="4">
        <v>270</v>
      </c>
      <c r="G216" s="4" t="s">
        <v>215</v>
      </c>
      <c r="H216" s="5" t="str">
        <f t="shared" si="18"/>
        <v>N05</v>
      </c>
      <c r="I216" s="5" t="str">
        <f t="shared" si="19"/>
        <v>W36</v>
      </c>
      <c r="K216" s="14" t="str">
        <f t="shared" si="20"/>
        <v>05</v>
      </c>
      <c r="L216" s="14" t="b">
        <f t="shared" si="21"/>
        <v>0</v>
      </c>
      <c r="N216" s="14" t="b">
        <f t="shared" si="22"/>
        <v>0</v>
      </c>
      <c r="O216" s="14">
        <f t="shared" si="23"/>
        <v>-36</v>
      </c>
      <c r="Q216" s="12" t="s">
        <v>313</v>
      </c>
      <c r="R216" s="12" t="b">
        <v>0</v>
      </c>
      <c r="T216" s="12" t="b">
        <v>0</v>
      </c>
      <c r="U216" s="12">
        <v>-36</v>
      </c>
    </row>
    <row r="217" spans="1:21">
      <c r="A217" s="1">
        <v>41879</v>
      </c>
      <c r="B217" s="2">
        <v>0.72505787037037039</v>
      </c>
      <c r="C217" s="3">
        <v>766</v>
      </c>
      <c r="D217" s="4">
        <v>1065</v>
      </c>
      <c r="E217" s="4">
        <v>-15.5</v>
      </c>
      <c r="F217" s="4">
        <v>77</v>
      </c>
      <c r="G217" s="4" t="s">
        <v>216</v>
      </c>
      <c r="H217" s="5" t="str">
        <f t="shared" si="18"/>
        <v>S19</v>
      </c>
      <c r="I217" s="5" t="str">
        <f t="shared" si="19"/>
        <v>162</v>
      </c>
      <c r="K217" s="14" t="b">
        <f t="shared" si="20"/>
        <v>0</v>
      </c>
      <c r="L217" s="14">
        <f t="shared" si="21"/>
        <v>-19</v>
      </c>
      <c r="N217" s="14" t="b">
        <f t="shared" si="22"/>
        <v>0</v>
      </c>
      <c r="O217" s="14" t="b">
        <f t="shared" si="23"/>
        <v>0</v>
      </c>
      <c r="Q217" s="12" t="b">
        <v>0</v>
      </c>
      <c r="R217" s="12">
        <v>-19</v>
      </c>
      <c r="T217" s="12" t="b">
        <v>0</v>
      </c>
      <c r="U217" s="12" t="b">
        <v>0</v>
      </c>
    </row>
    <row r="218" spans="1:21">
      <c r="A218" s="1">
        <v>41883</v>
      </c>
      <c r="B218" s="2">
        <v>0.46672453703703703</v>
      </c>
      <c r="C218" s="3">
        <v>1901</v>
      </c>
      <c r="D218" s="4">
        <v>2017</v>
      </c>
      <c r="E218" s="4">
        <v>-240.1</v>
      </c>
      <c r="F218" s="4">
        <v>65</v>
      </c>
      <c r="G218" s="4" t="s">
        <v>217</v>
      </c>
      <c r="H218" s="5" t="str">
        <f t="shared" si="18"/>
        <v>N14</v>
      </c>
      <c r="I218" s="5" t="str">
        <f t="shared" si="19"/>
        <v>127</v>
      </c>
      <c r="K218" s="14" t="str">
        <f t="shared" si="20"/>
        <v>14</v>
      </c>
      <c r="L218" s="14" t="b">
        <f t="shared" si="21"/>
        <v>0</v>
      </c>
      <c r="N218" s="14" t="b">
        <f t="shared" si="22"/>
        <v>0</v>
      </c>
      <c r="O218" s="14" t="b">
        <f t="shared" si="23"/>
        <v>0</v>
      </c>
      <c r="Q218" s="12" t="s">
        <v>316</v>
      </c>
      <c r="R218" s="12" t="b">
        <v>0</v>
      </c>
      <c r="T218" s="12" t="b">
        <v>0</v>
      </c>
      <c r="U218" s="12" t="b">
        <v>0</v>
      </c>
    </row>
    <row r="219" spans="1:21">
      <c r="A219" s="1">
        <v>41883</v>
      </c>
      <c r="B219" s="2">
        <v>0.93339120370370365</v>
      </c>
      <c r="C219" s="3">
        <v>1404</v>
      </c>
      <c r="D219" s="4">
        <v>1437</v>
      </c>
      <c r="E219" s="4">
        <f>-79.2*1</f>
        <v>-79.2</v>
      </c>
      <c r="F219" s="4">
        <v>146</v>
      </c>
      <c r="G219" s="4" t="s">
        <v>218</v>
      </c>
      <c r="H219" s="5" t="str">
        <f t="shared" si="18"/>
        <v>S13</v>
      </c>
      <c r="I219" s="5" t="str">
        <f t="shared" si="19"/>
        <v>113</v>
      </c>
      <c r="K219" s="14" t="b">
        <f t="shared" si="20"/>
        <v>0</v>
      </c>
      <c r="L219" s="14">
        <f t="shared" si="21"/>
        <v>-13</v>
      </c>
      <c r="N219" s="14" t="b">
        <f t="shared" si="22"/>
        <v>0</v>
      </c>
      <c r="O219" s="14" t="b">
        <f t="shared" si="23"/>
        <v>0</v>
      </c>
      <c r="Q219" s="12" t="b">
        <v>0</v>
      </c>
      <c r="R219" s="12">
        <v>-13</v>
      </c>
      <c r="T219" s="12" t="b">
        <v>0</v>
      </c>
      <c r="U219" s="12" t="b">
        <v>0</v>
      </c>
    </row>
    <row r="220" spans="1:21">
      <c r="A220" s="1">
        <v>41891</v>
      </c>
      <c r="B220" s="2">
        <v>4.4675925925925933E-3</v>
      </c>
      <c r="C220" s="3">
        <v>920</v>
      </c>
      <c r="D220" s="4">
        <v>1080</v>
      </c>
      <c r="E220" s="4">
        <v>-8.4</v>
      </c>
      <c r="F220" s="4">
        <v>59</v>
      </c>
      <c r="G220" s="4" t="s">
        <v>219</v>
      </c>
      <c r="H220" s="5" t="str">
        <f t="shared" si="18"/>
        <v>N12</v>
      </c>
      <c r="I220" s="5" t="str">
        <f t="shared" si="19"/>
        <v>E29</v>
      </c>
      <c r="K220" s="14" t="str">
        <f t="shared" si="20"/>
        <v>12</v>
      </c>
      <c r="L220" s="14" t="b">
        <f t="shared" si="21"/>
        <v>0</v>
      </c>
      <c r="N220" s="14" t="str">
        <f t="shared" si="22"/>
        <v>29</v>
      </c>
      <c r="O220" s="14" t="b">
        <f t="shared" si="23"/>
        <v>0</v>
      </c>
      <c r="Q220" s="12" t="s">
        <v>296</v>
      </c>
      <c r="R220" s="12" t="b">
        <v>0</v>
      </c>
      <c r="T220" s="12" t="s">
        <v>305</v>
      </c>
      <c r="U220" s="12" t="b">
        <v>0</v>
      </c>
    </row>
    <row r="221" spans="1:21">
      <c r="A221" s="1">
        <v>41892</v>
      </c>
      <c r="B221" s="2">
        <v>0.75005787037037042</v>
      </c>
      <c r="C221" s="3">
        <v>1267</v>
      </c>
      <c r="D221" s="4">
        <v>1652</v>
      </c>
      <c r="E221" s="4">
        <v>-51.6</v>
      </c>
      <c r="F221" s="4">
        <v>175</v>
      </c>
      <c r="G221" s="4" t="s">
        <v>220</v>
      </c>
      <c r="H221" s="5" t="str">
        <f t="shared" si="18"/>
        <v>N14</v>
      </c>
      <c r="I221" s="5" t="str">
        <f t="shared" si="19"/>
        <v>E02</v>
      </c>
      <c r="K221" s="14" t="str">
        <f t="shared" si="20"/>
        <v>14</v>
      </c>
      <c r="L221" s="14" t="b">
        <f t="shared" si="21"/>
        <v>0</v>
      </c>
      <c r="N221" s="14" t="str">
        <f t="shared" si="22"/>
        <v>02</v>
      </c>
      <c r="O221" s="14" t="b">
        <f t="shared" si="23"/>
        <v>0</v>
      </c>
      <c r="Q221" s="12" t="s">
        <v>316</v>
      </c>
      <c r="R221" s="12" t="b">
        <v>0</v>
      </c>
      <c r="T221" s="12" t="s">
        <v>332</v>
      </c>
      <c r="U221" s="12" t="b">
        <v>0</v>
      </c>
    </row>
    <row r="222" spans="1:21">
      <c r="A222" s="1">
        <v>41904</v>
      </c>
      <c r="B222" s="2">
        <v>0.3667361111111111</v>
      </c>
      <c r="C222" s="3">
        <v>761</v>
      </c>
      <c r="D222" s="4">
        <v>1080</v>
      </c>
      <c r="E222" s="4">
        <f>-13.3*1</f>
        <v>-13.3</v>
      </c>
      <c r="F222" s="4">
        <v>23</v>
      </c>
      <c r="G222" s="4" t="s">
        <v>221</v>
      </c>
      <c r="H222" s="5" t="str">
        <f t="shared" si="18"/>
        <v>S15</v>
      </c>
      <c r="I222" s="5" t="str">
        <f t="shared" si="19"/>
        <v>161</v>
      </c>
      <c r="K222" s="14" t="b">
        <f t="shared" si="20"/>
        <v>0</v>
      </c>
      <c r="L222" s="14">
        <f t="shared" si="21"/>
        <v>-15</v>
      </c>
      <c r="N222" s="14" t="b">
        <f t="shared" si="22"/>
        <v>0</v>
      </c>
      <c r="O222" s="14" t="b">
        <f t="shared" si="23"/>
        <v>0</v>
      </c>
      <c r="Q222" s="12" t="b">
        <v>0</v>
      </c>
      <c r="R222" s="12">
        <v>-15</v>
      </c>
      <c r="T222" s="12" t="b">
        <v>0</v>
      </c>
      <c r="U222" s="12" t="b">
        <v>0</v>
      </c>
    </row>
    <row r="223" spans="1:21">
      <c r="A223" s="1">
        <v>41905</v>
      </c>
      <c r="B223" s="2">
        <v>0.30839120370370371</v>
      </c>
      <c r="C223" s="3">
        <v>773</v>
      </c>
      <c r="D223" s="4">
        <v>982</v>
      </c>
      <c r="E223" s="4">
        <f>-8.2*1</f>
        <v>-8.1999999999999993</v>
      </c>
      <c r="F223" s="4">
        <v>85</v>
      </c>
      <c r="G223" s="4" t="s">
        <v>222</v>
      </c>
      <c r="H223" s="5" t="str">
        <f t="shared" si="18"/>
        <v>S15</v>
      </c>
      <c r="I223" s="5" t="str">
        <f t="shared" si="19"/>
        <v>148</v>
      </c>
      <c r="K223" s="14" t="b">
        <f t="shared" si="20"/>
        <v>0</v>
      </c>
      <c r="L223" s="14">
        <f t="shared" si="21"/>
        <v>-15</v>
      </c>
      <c r="N223" s="14" t="b">
        <f t="shared" si="22"/>
        <v>0</v>
      </c>
      <c r="O223" s="14" t="b">
        <f t="shared" si="23"/>
        <v>0</v>
      </c>
      <c r="Q223" s="12" t="b">
        <v>0</v>
      </c>
      <c r="R223" s="12">
        <v>-15</v>
      </c>
      <c r="T223" s="12" t="b">
        <v>0</v>
      </c>
      <c r="U223" s="12" t="b">
        <v>0</v>
      </c>
    </row>
    <row r="224" spans="1:21">
      <c r="A224" s="1">
        <v>41905</v>
      </c>
      <c r="B224" s="2">
        <v>0.79172453703703705</v>
      </c>
      <c r="C224" s="3">
        <v>887</v>
      </c>
      <c r="D224" s="4">
        <v>1083</v>
      </c>
      <c r="E224" s="4">
        <f>-35.2*1</f>
        <v>-35.200000000000003</v>
      </c>
      <c r="F224" s="4">
        <v>82</v>
      </c>
      <c r="G224" s="4" t="s">
        <v>223</v>
      </c>
      <c r="H224" s="5" t="str">
        <f t="shared" si="18"/>
        <v>S12</v>
      </c>
      <c r="I224" s="5" t="str">
        <f t="shared" si="19"/>
        <v>142</v>
      </c>
      <c r="K224" s="14" t="b">
        <f t="shared" si="20"/>
        <v>0</v>
      </c>
      <c r="L224" s="14">
        <f t="shared" si="21"/>
        <v>-12</v>
      </c>
      <c r="N224" s="14" t="b">
        <f t="shared" si="22"/>
        <v>0</v>
      </c>
      <c r="O224" s="14" t="b">
        <f t="shared" si="23"/>
        <v>0</v>
      </c>
      <c r="Q224" s="12" t="b">
        <v>0</v>
      </c>
      <c r="R224" s="12">
        <v>-12</v>
      </c>
      <c r="T224" s="12" t="b">
        <v>0</v>
      </c>
      <c r="U224" s="12" t="b">
        <v>0</v>
      </c>
    </row>
    <row r="225" spans="1:21">
      <c r="A225" s="1">
        <v>41906</v>
      </c>
      <c r="B225" s="2">
        <v>0.89590277777777771</v>
      </c>
      <c r="C225" s="3">
        <v>1350</v>
      </c>
      <c r="D225" s="4">
        <v>1773</v>
      </c>
      <c r="E225" s="4">
        <v>-23.7</v>
      </c>
      <c r="F225" s="4">
        <v>190</v>
      </c>
      <c r="G225" s="4" t="s">
        <v>224</v>
      </c>
      <c r="H225" s="5" t="str">
        <f t="shared" si="18"/>
        <v>N13</v>
      </c>
      <c r="I225" s="5" t="str">
        <f t="shared" si="19"/>
        <v>179</v>
      </c>
      <c r="K225" s="14" t="str">
        <f t="shared" si="20"/>
        <v>13</v>
      </c>
      <c r="L225" s="14" t="b">
        <f t="shared" si="21"/>
        <v>0</v>
      </c>
      <c r="N225" s="14" t="b">
        <f t="shared" si="22"/>
        <v>0</v>
      </c>
      <c r="O225" s="14" t="b">
        <f t="shared" si="23"/>
        <v>0</v>
      </c>
      <c r="Q225" s="12" t="s">
        <v>289</v>
      </c>
      <c r="R225" s="12" t="b">
        <v>0</v>
      </c>
      <c r="T225" s="12" t="b">
        <v>0</v>
      </c>
      <c r="U225" s="12" t="b">
        <v>0</v>
      </c>
    </row>
    <row r="226" spans="1:21">
      <c r="A226" s="1">
        <v>41908</v>
      </c>
      <c r="B226" s="2">
        <v>0.18629629629629629</v>
      </c>
      <c r="C226" s="3">
        <v>1469</v>
      </c>
      <c r="D226" s="4">
        <v>1497</v>
      </c>
      <c r="E226" s="4">
        <v>-12.5</v>
      </c>
      <c r="F226" s="4">
        <v>88</v>
      </c>
      <c r="G226" s="4" t="s">
        <v>225</v>
      </c>
      <c r="H226" s="5" t="str">
        <f t="shared" si="18"/>
        <v>S13</v>
      </c>
      <c r="I226" s="5" t="str">
        <f t="shared" si="19"/>
        <v>111</v>
      </c>
      <c r="K226" s="14" t="b">
        <f t="shared" si="20"/>
        <v>0</v>
      </c>
      <c r="L226" s="14">
        <f t="shared" si="21"/>
        <v>-13</v>
      </c>
      <c r="N226" s="14" t="b">
        <f t="shared" si="22"/>
        <v>0</v>
      </c>
      <c r="O226" s="14" t="b">
        <f t="shared" si="23"/>
        <v>0</v>
      </c>
      <c r="Q226" s="12" t="b">
        <v>0</v>
      </c>
      <c r="R226" s="12">
        <v>-13</v>
      </c>
      <c r="T226" s="12" t="b">
        <v>0</v>
      </c>
      <c r="U226" s="12" t="b">
        <v>0</v>
      </c>
    </row>
    <row r="227" spans="1:21">
      <c r="A227" s="1">
        <v>41926</v>
      </c>
      <c r="B227" s="2">
        <v>0.78340277777777778</v>
      </c>
      <c r="C227" s="3">
        <v>848</v>
      </c>
      <c r="D227" s="4">
        <v>848</v>
      </c>
      <c r="E227" s="4">
        <v>14.9</v>
      </c>
      <c r="F227" s="4">
        <v>90</v>
      </c>
      <c r="G227" s="4" t="s">
        <v>226</v>
      </c>
      <c r="H227" s="5" t="str">
        <f t="shared" si="18"/>
        <v>S15</v>
      </c>
      <c r="I227" s="5" t="str">
        <f t="shared" si="19"/>
        <v>111</v>
      </c>
      <c r="K227" s="14" t="b">
        <f t="shared" si="20"/>
        <v>0</v>
      </c>
      <c r="L227" s="14">
        <f t="shared" si="21"/>
        <v>-15</v>
      </c>
      <c r="N227" s="14" t="b">
        <f t="shared" si="22"/>
        <v>0</v>
      </c>
      <c r="O227" s="14" t="b">
        <f t="shared" si="23"/>
        <v>0</v>
      </c>
      <c r="Q227" s="12" t="b">
        <v>0</v>
      </c>
      <c r="R227" s="12">
        <v>-15</v>
      </c>
      <c r="T227" s="12" t="b">
        <v>0</v>
      </c>
      <c r="U227" s="12" t="b">
        <v>0</v>
      </c>
    </row>
    <row r="228" spans="1:21">
      <c r="A228" s="1">
        <v>41986</v>
      </c>
      <c r="B228" s="2">
        <v>0.60005787037037039</v>
      </c>
      <c r="C228" s="3">
        <v>2222</v>
      </c>
      <c r="D228" s="4">
        <v>2222</v>
      </c>
      <c r="E228" s="4">
        <v>-84.4</v>
      </c>
      <c r="F228" s="4">
        <v>265</v>
      </c>
      <c r="G228" s="4" t="s">
        <v>227</v>
      </c>
      <c r="H228" s="5" t="str">
        <f t="shared" si="18"/>
        <v>S20</v>
      </c>
      <c r="I228" s="5" t="str">
        <f t="shared" si="19"/>
        <v>143</v>
      </c>
      <c r="K228" s="14" t="b">
        <f t="shared" si="20"/>
        <v>0</v>
      </c>
      <c r="L228" s="14">
        <f t="shared" si="21"/>
        <v>-20</v>
      </c>
      <c r="N228" s="14" t="b">
        <f t="shared" si="22"/>
        <v>0</v>
      </c>
      <c r="O228" s="14" t="b">
        <f t="shared" si="23"/>
        <v>0</v>
      </c>
      <c r="Q228" s="12" t="b">
        <v>0</v>
      </c>
      <c r="R228" s="12">
        <v>-20</v>
      </c>
      <c r="T228" s="12" t="b">
        <v>0</v>
      </c>
      <c r="U228" s="12" t="b">
        <v>0</v>
      </c>
    </row>
    <row r="229" spans="1:21">
      <c r="A229" s="1">
        <v>41990</v>
      </c>
      <c r="B229" s="2">
        <v>0.2083912037037037</v>
      </c>
      <c r="C229" s="3">
        <v>587</v>
      </c>
      <c r="D229" s="4">
        <v>855</v>
      </c>
      <c r="E229" s="4">
        <v>-2.1</v>
      </c>
      <c r="F229" s="4">
        <v>162</v>
      </c>
      <c r="G229" s="4" t="s">
        <v>228</v>
      </c>
      <c r="H229" s="5" t="str">
        <f t="shared" si="18"/>
        <v>S20</v>
      </c>
      <c r="I229" s="5" t="str">
        <f t="shared" si="19"/>
        <v>E09</v>
      </c>
      <c r="K229" s="14" t="b">
        <f t="shared" si="20"/>
        <v>0</v>
      </c>
      <c r="L229" s="14">
        <f t="shared" si="21"/>
        <v>-20</v>
      </c>
      <c r="N229" s="14" t="str">
        <f t="shared" si="22"/>
        <v>09</v>
      </c>
      <c r="O229" s="14" t="b">
        <f t="shared" si="23"/>
        <v>0</v>
      </c>
      <c r="Q229" s="12" t="b">
        <v>0</v>
      </c>
      <c r="R229" s="12">
        <v>-20</v>
      </c>
      <c r="T229" s="12" t="s">
        <v>293</v>
      </c>
      <c r="U229" s="12" t="b">
        <v>0</v>
      </c>
    </row>
    <row r="230" spans="1:21">
      <c r="A230" s="1">
        <v>41992</v>
      </c>
      <c r="B230" s="2">
        <v>4.4930555555555557E-2</v>
      </c>
      <c r="C230" s="3">
        <v>1195</v>
      </c>
      <c r="D230" s="4">
        <v>1513</v>
      </c>
      <c r="E230" s="4">
        <v>-57</v>
      </c>
      <c r="F230" s="4">
        <v>98</v>
      </c>
      <c r="G230" s="4" t="s">
        <v>229</v>
      </c>
      <c r="H230" s="5" t="str">
        <f t="shared" si="18"/>
        <v>S11</v>
      </c>
      <c r="I230" s="5" t="str">
        <f t="shared" si="19"/>
        <v>E15</v>
      </c>
      <c r="K230" s="14" t="b">
        <f t="shared" si="20"/>
        <v>0</v>
      </c>
      <c r="L230" s="14">
        <f t="shared" si="21"/>
        <v>-11</v>
      </c>
      <c r="N230" s="14" t="str">
        <f t="shared" si="22"/>
        <v>15</v>
      </c>
      <c r="O230" s="14" t="b">
        <f t="shared" si="23"/>
        <v>0</v>
      </c>
      <c r="Q230" s="12" t="b">
        <v>0</v>
      </c>
      <c r="R230" s="12">
        <v>-11</v>
      </c>
      <c r="T230" s="12" t="s">
        <v>300</v>
      </c>
      <c r="U230" s="12" t="b">
        <v>0</v>
      </c>
    </row>
    <row r="231" spans="1:21">
      <c r="A231" s="1">
        <v>41994</v>
      </c>
      <c r="B231" s="2">
        <v>0.50839120370370372</v>
      </c>
      <c r="C231" s="3">
        <v>669</v>
      </c>
      <c r="D231" s="4">
        <v>906</v>
      </c>
      <c r="E231" s="4">
        <f>-13*1</f>
        <v>-13</v>
      </c>
      <c r="F231" s="4">
        <v>189</v>
      </c>
      <c r="G231" s="4" t="s">
        <v>230</v>
      </c>
      <c r="H231" s="5" t="str">
        <f t="shared" si="18"/>
        <v>S14</v>
      </c>
      <c r="I231" s="5" t="str">
        <f t="shared" si="19"/>
        <v>W25</v>
      </c>
      <c r="K231" s="14" t="b">
        <f t="shared" si="20"/>
        <v>0</v>
      </c>
      <c r="L231" s="14">
        <f t="shared" si="21"/>
        <v>-14</v>
      </c>
      <c r="N231" s="14" t="b">
        <f t="shared" si="22"/>
        <v>0</v>
      </c>
      <c r="O231" s="14">
        <f t="shared" si="23"/>
        <v>-25</v>
      </c>
      <c r="Q231" s="12" t="b">
        <v>0</v>
      </c>
      <c r="R231" s="12">
        <v>-14</v>
      </c>
      <c r="T231" s="12" t="b">
        <v>0</v>
      </c>
      <c r="U231" s="12">
        <v>-25</v>
      </c>
    </row>
    <row r="232" spans="1:21">
      <c r="A232" s="1">
        <v>42044</v>
      </c>
      <c r="B232" s="2">
        <v>0.97505787037037039</v>
      </c>
      <c r="C232" s="3">
        <v>1106</v>
      </c>
      <c r="D232" s="4">
        <v>1148</v>
      </c>
      <c r="E232" s="4">
        <v>-1.9</v>
      </c>
      <c r="F232" s="4">
        <v>51</v>
      </c>
      <c r="G232" s="4" t="s">
        <v>231</v>
      </c>
      <c r="H232" s="5" t="str">
        <f t="shared" si="18"/>
        <v>N12</v>
      </c>
      <c r="I232" s="5" t="str">
        <f t="shared" si="19"/>
        <v>E61</v>
      </c>
      <c r="K232" s="14" t="str">
        <f t="shared" si="20"/>
        <v>12</v>
      </c>
      <c r="L232" s="14" t="b">
        <f t="shared" si="21"/>
        <v>0</v>
      </c>
      <c r="N232" s="14" t="str">
        <f t="shared" si="22"/>
        <v>61</v>
      </c>
      <c r="O232" s="14" t="b">
        <f t="shared" si="23"/>
        <v>0</v>
      </c>
      <c r="Q232" s="12" t="s">
        <v>296</v>
      </c>
      <c r="R232" s="12" t="b">
        <v>0</v>
      </c>
      <c r="T232" s="12" t="s">
        <v>314</v>
      </c>
      <c r="U232" s="12" t="b">
        <v>0</v>
      </c>
    </row>
    <row r="233" spans="1:21">
      <c r="A233" s="1">
        <v>42056</v>
      </c>
      <c r="B233" s="2">
        <v>0.39174768518518516</v>
      </c>
      <c r="C233" s="3">
        <v>1120</v>
      </c>
      <c r="D233" s="4">
        <v>1120</v>
      </c>
      <c r="E233" s="4">
        <v>5.5</v>
      </c>
      <c r="F233" s="4">
        <v>215</v>
      </c>
      <c r="G233" s="4" t="s">
        <v>232</v>
      </c>
      <c r="H233" s="5" t="str">
        <f t="shared" si="18"/>
        <v>S16</v>
      </c>
      <c r="I233" s="5" t="str">
        <f t="shared" si="19"/>
        <v>164</v>
      </c>
      <c r="K233" s="14" t="b">
        <f t="shared" si="20"/>
        <v>0</v>
      </c>
      <c r="L233" s="14">
        <f t="shared" si="21"/>
        <v>-16</v>
      </c>
      <c r="N233" s="14" t="b">
        <f t="shared" si="22"/>
        <v>0</v>
      </c>
      <c r="O233" s="14" t="b">
        <f t="shared" si="23"/>
        <v>0</v>
      </c>
      <c r="Q233" s="12" t="b">
        <v>0</v>
      </c>
      <c r="R233" s="12">
        <v>-16</v>
      </c>
      <c r="T233" s="12" t="b">
        <v>0</v>
      </c>
      <c r="U233" s="12" t="b">
        <v>0</v>
      </c>
    </row>
    <row r="234" spans="1:21">
      <c r="A234" s="1">
        <v>42063</v>
      </c>
      <c r="B234" s="2">
        <v>0.18339120370370368</v>
      </c>
      <c r="C234" s="3">
        <v>280</v>
      </c>
      <c r="D234" s="4">
        <v>280</v>
      </c>
      <c r="E234" s="4">
        <f>-1.4*1</f>
        <v>-1.4</v>
      </c>
      <c r="F234" s="4">
        <v>171</v>
      </c>
      <c r="G234" s="4" t="s">
        <v>1</v>
      </c>
      <c r="H234" s="5" t="str">
        <f t="shared" si="18"/>
        <v>Bac</v>
      </c>
      <c r="I234" s="5" t="str">
        <f t="shared" si="19"/>
        <v>ide</v>
      </c>
      <c r="K234" s="14" t="b">
        <f t="shared" si="20"/>
        <v>0</v>
      </c>
      <c r="L234" s="14" t="b">
        <f t="shared" si="21"/>
        <v>0</v>
      </c>
      <c r="N234" s="14" t="b">
        <f t="shared" si="22"/>
        <v>0</v>
      </c>
      <c r="O234" s="14" t="b">
        <f t="shared" si="23"/>
        <v>0</v>
      </c>
      <c r="Q234" s="12" t="b">
        <v>0</v>
      </c>
      <c r="R234" s="12" t="b">
        <v>0</v>
      </c>
      <c r="T234" s="12" t="b">
        <v>0</v>
      </c>
      <c r="U234" s="12" t="b">
        <v>0</v>
      </c>
    </row>
    <row r="235" spans="1:21">
      <c r="A235" s="1">
        <v>42070</v>
      </c>
      <c r="B235" s="2">
        <v>0.92505787037037035</v>
      </c>
      <c r="C235" s="3">
        <v>1261</v>
      </c>
      <c r="D235" s="4">
        <v>1304</v>
      </c>
      <c r="E235" s="4">
        <v>-7.3</v>
      </c>
      <c r="F235" s="4">
        <v>125</v>
      </c>
      <c r="G235" s="4" t="s">
        <v>233</v>
      </c>
      <c r="H235" s="5" t="str">
        <f t="shared" si="18"/>
        <v>S19</v>
      </c>
      <c r="I235" s="5" t="str">
        <f t="shared" si="19"/>
        <v>E74</v>
      </c>
      <c r="K235" s="14" t="b">
        <f t="shared" si="20"/>
        <v>0</v>
      </c>
      <c r="L235" s="14">
        <f t="shared" si="21"/>
        <v>-19</v>
      </c>
      <c r="N235" s="14" t="str">
        <f t="shared" si="22"/>
        <v>74</v>
      </c>
      <c r="O235" s="14" t="b">
        <f t="shared" si="23"/>
        <v>0</v>
      </c>
      <c r="Q235" s="12" t="b">
        <v>0</v>
      </c>
      <c r="R235" s="12">
        <v>-19</v>
      </c>
      <c r="T235" s="12" t="s">
        <v>340</v>
      </c>
      <c r="U235" s="12" t="b">
        <v>0</v>
      </c>
    </row>
    <row r="236" spans="1:21">
      <c r="A236" s="1">
        <v>42073</v>
      </c>
      <c r="B236" s="2">
        <v>5.7870370370370366E-5</v>
      </c>
      <c r="C236" s="3">
        <v>995</v>
      </c>
      <c r="D236" s="4">
        <v>1081</v>
      </c>
      <c r="E236" s="4">
        <v>-10.199999999999999</v>
      </c>
      <c r="F236" s="4">
        <v>107</v>
      </c>
      <c r="G236" s="4" t="s">
        <v>234</v>
      </c>
      <c r="H236" s="5" t="str">
        <f t="shared" si="18"/>
        <v>S18</v>
      </c>
      <c r="I236" s="5" t="str">
        <f t="shared" si="19"/>
        <v>E45</v>
      </c>
      <c r="K236" s="14" t="b">
        <f t="shared" si="20"/>
        <v>0</v>
      </c>
      <c r="L236" s="14">
        <f t="shared" si="21"/>
        <v>-18</v>
      </c>
      <c r="N236" s="14" t="str">
        <f t="shared" si="22"/>
        <v>45</v>
      </c>
      <c r="O236" s="14" t="b">
        <f t="shared" si="23"/>
        <v>0</v>
      </c>
      <c r="Q236" s="12" t="b">
        <v>0</v>
      </c>
      <c r="R236" s="12">
        <v>-18</v>
      </c>
      <c r="T236" s="12" t="s">
        <v>341</v>
      </c>
      <c r="U236" s="12" t="b">
        <v>0</v>
      </c>
    </row>
    <row r="237" spans="1:21">
      <c r="A237" s="1">
        <v>42073</v>
      </c>
      <c r="B237" s="2">
        <v>0.15005787037037036</v>
      </c>
      <c r="C237" s="3">
        <v>1040</v>
      </c>
      <c r="D237" s="4" t="s">
        <v>0</v>
      </c>
      <c r="E237" s="4">
        <f>-20.4*1</f>
        <v>-20.399999999999999</v>
      </c>
      <c r="F237" s="4">
        <v>71</v>
      </c>
      <c r="G237" s="4" t="s">
        <v>235</v>
      </c>
      <c r="H237" s="5" t="str">
        <f t="shared" si="18"/>
        <v>S15</v>
      </c>
      <c r="I237" s="5" t="str">
        <f t="shared" si="19"/>
        <v>E40</v>
      </c>
      <c r="K237" s="14" t="b">
        <f t="shared" si="20"/>
        <v>0</v>
      </c>
      <c r="L237" s="14">
        <f t="shared" si="21"/>
        <v>-15</v>
      </c>
      <c r="N237" s="14" t="str">
        <f t="shared" si="22"/>
        <v>40</v>
      </c>
      <c r="O237" s="14" t="b">
        <f t="shared" si="23"/>
        <v>0</v>
      </c>
      <c r="Q237" s="12" t="b">
        <v>0</v>
      </c>
      <c r="R237" s="12">
        <v>-15</v>
      </c>
      <c r="T237" s="12" t="s">
        <v>337</v>
      </c>
      <c r="U237" s="12" t="b">
        <v>0</v>
      </c>
    </row>
    <row r="238" spans="1:21">
      <c r="A238" s="1">
        <v>42078</v>
      </c>
      <c r="B238" s="2">
        <v>7.5057870370370372E-2</v>
      </c>
      <c r="C238" s="3">
        <v>719</v>
      </c>
      <c r="D238" s="4">
        <v>932</v>
      </c>
      <c r="E238" s="4">
        <v>-9</v>
      </c>
      <c r="F238" s="4">
        <v>240</v>
      </c>
      <c r="G238" s="4" t="s">
        <v>236</v>
      </c>
      <c r="H238" s="5" t="str">
        <f t="shared" si="18"/>
        <v>S22</v>
      </c>
      <c r="I238" s="5" t="str">
        <f t="shared" si="19"/>
        <v>W25</v>
      </c>
      <c r="K238" s="14" t="b">
        <f t="shared" si="20"/>
        <v>0</v>
      </c>
      <c r="L238" s="14">
        <f t="shared" si="21"/>
        <v>-22</v>
      </c>
      <c r="N238" s="14" t="b">
        <f t="shared" si="22"/>
        <v>0</v>
      </c>
      <c r="O238" s="14">
        <f t="shared" si="23"/>
        <v>-25</v>
      </c>
      <c r="Q238" s="12" t="b">
        <v>0</v>
      </c>
      <c r="R238" s="12">
        <v>-22</v>
      </c>
      <c r="T238" s="12" t="b">
        <v>0</v>
      </c>
      <c r="U238" s="12">
        <v>-25</v>
      </c>
    </row>
    <row r="239" spans="1:21">
      <c r="A239" s="1">
        <v>42117</v>
      </c>
      <c r="B239" s="2">
        <v>0.40005787037037038</v>
      </c>
      <c r="C239" s="3">
        <v>857</v>
      </c>
      <c r="D239" s="4">
        <v>864</v>
      </c>
      <c r="E239" s="4">
        <v>-2.7</v>
      </c>
      <c r="F239" s="4">
        <v>291</v>
      </c>
      <c r="G239" s="4" t="s">
        <v>237</v>
      </c>
      <c r="H239" s="5" t="str">
        <f t="shared" si="18"/>
        <v>N12</v>
      </c>
      <c r="I239" s="5" t="str">
        <f t="shared" si="19"/>
        <v>W89</v>
      </c>
      <c r="K239" s="14" t="str">
        <f t="shared" si="20"/>
        <v>12</v>
      </c>
      <c r="L239" s="14" t="b">
        <f t="shared" si="21"/>
        <v>0</v>
      </c>
      <c r="N239" s="14" t="b">
        <f t="shared" si="22"/>
        <v>0</v>
      </c>
      <c r="O239" s="14">
        <f t="shared" si="23"/>
        <v>-89</v>
      </c>
      <c r="Q239" s="12">
        <v>12</v>
      </c>
      <c r="R239" s="12" t="b">
        <v>0</v>
      </c>
      <c r="T239" s="12" t="b">
        <v>0</v>
      </c>
      <c r="U239" s="12">
        <v>-89</v>
      </c>
    </row>
    <row r="240" spans="1:21">
      <c r="A240" s="1">
        <v>42126</v>
      </c>
      <c r="B240" s="2">
        <v>0.85005787037037039</v>
      </c>
      <c r="C240" s="3">
        <v>335</v>
      </c>
      <c r="D240" s="4">
        <v>408</v>
      </c>
      <c r="E240" s="4">
        <v>3.8</v>
      </c>
      <c r="F240" s="4">
        <v>115</v>
      </c>
      <c r="G240" s="4" t="s">
        <v>238</v>
      </c>
      <c r="H240" s="5" t="str">
        <f t="shared" si="18"/>
        <v>S44</v>
      </c>
      <c r="I240" s="5" t="str">
        <f t="shared" si="19"/>
        <v>E11</v>
      </c>
      <c r="K240" s="14" t="b">
        <f t="shared" si="20"/>
        <v>0</v>
      </c>
      <c r="L240" s="14">
        <f t="shared" si="21"/>
        <v>-44</v>
      </c>
      <c r="N240" s="14" t="str">
        <f t="shared" si="22"/>
        <v>11</v>
      </c>
      <c r="O240" s="14" t="b">
        <f t="shared" si="23"/>
        <v>0</v>
      </c>
      <c r="Q240" s="12" t="b">
        <v>0</v>
      </c>
      <c r="R240" s="12">
        <v>-44</v>
      </c>
      <c r="T240" s="12" t="s">
        <v>282</v>
      </c>
      <c r="U240" s="12" t="b">
        <v>0</v>
      </c>
    </row>
    <row r="241" spans="1:21">
      <c r="A241" s="1">
        <v>42129</v>
      </c>
      <c r="B241" s="2">
        <v>0.93339120370370365</v>
      </c>
      <c r="C241" s="3">
        <v>715</v>
      </c>
      <c r="D241" s="4">
        <v>721</v>
      </c>
      <c r="E241" s="4">
        <v>-13.6</v>
      </c>
      <c r="F241" s="4">
        <v>41</v>
      </c>
      <c r="G241" s="4" t="s">
        <v>239</v>
      </c>
      <c r="H241" s="5" t="str">
        <f t="shared" ref="H241:H266" si="24" xml:space="preserve"> LEFT(G241,3)</f>
        <v>N15</v>
      </c>
      <c r="I241" s="5" t="str">
        <f t="shared" ref="I241:I266" si="25" xml:space="preserve"> RIGHT(G241,3)</f>
        <v>E79</v>
      </c>
      <c r="K241" s="14" t="str">
        <f t="shared" si="20"/>
        <v>15</v>
      </c>
      <c r="L241" s="14" t="b">
        <f t="shared" si="21"/>
        <v>0</v>
      </c>
      <c r="N241" s="14" t="str">
        <f t="shared" si="22"/>
        <v>79</v>
      </c>
      <c r="O241" s="14" t="b">
        <f t="shared" si="23"/>
        <v>0</v>
      </c>
      <c r="Q241" s="12" t="s">
        <v>300</v>
      </c>
      <c r="R241" s="12" t="b">
        <v>0</v>
      </c>
      <c r="T241" s="12" t="s">
        <v>342</v>
      </c>
      <c r="U241" s="12" t="b">
        <v>0</v>
      </c>
    </row>
    <row r="242" spans="1:21">
      <c r="A242" s="1">
        <v>42137</v>
      </c>
      <c r="B242" s="2">
        <v>0.78339120370370363</v>
      </c>
      <c r="C242" s="3">
        <v>438</v>
      </c>
      <c r="D242" s="4">
        <v>730</v>
      </c>
      <c r="E242" s="4">
        <v>-5.0999999999999996</v>
      </c>
      <c r="F242" s="4">
        <v>353</v>
      </c>
      <c r="G242" s="4" t="s">
        <v>240</v>
      </c>
      <c r="H242" s="5" t="str">
        <f t="shared" si="24"/>
        <v>N13</v>
      </c>
      <c r="I242" s="5" t="str">
        <f t="shared" si="25"/>
        <v>W16</v>
      </c>
      <c r="K242" s="14" t="str">
        <f t="shared" si="20"/>
        <v>13</v>
      </c>
      <c r="L242" s="14" t="b">
        <f t="shared" si="21"/>
        <v>0</v>
      </c>
      <c r="N242" s="14" t="b">
        <f t="shared" si="22"/>
        <v>0</v>
      </c>
      <c r="O242" s="14">
        <f t="shared" si="23"/>
        <v>-16</v>
      </c>
      <c r="Q242" s="12" t="s">
        <v>289</v>
      </c>
      <c r="R242" s="12" t="b">
        <v>0</v>
      </c>
      <c r="T242" s="12" t="b">
        <v>0</v>
      </c>
      <c r="U242" s="12">
        <v>-16</v>
      </c>
    </row>
    <row r="243" spans="1:21">
      <c r="A243" s="1">
        <v>42173</v>
      </c>
      <c r="B243" s="2">
        <v>0.7252777777777778</v>
      </c>
      <c r="C243" s="3">
        <v>1305</v>
      </c>
      <c r="D243" s="4">
        <v>1398</v>
      </c>
      <c r="E243" s="4">
        <v>-23.7</v>
      </c>
      <c r="F243" s="4">
        <v>92</v>
      </c>
      <c r="G243" s="4" t="s">
        <v>241</v>
      </c>
      <c r="H243" s="5" t="str">
        <f t="shared" si="24"/>
        <v>N15</v>
      </c>
      <c r="I243" s="5" t="str">
        <f t="shared" si="25"/>
        <v>E50</v>
      </c>
      <c r="K243" s="14" t="str">
        <f t="shared" si="20"/>
        <v>15</v>
      </c>
      <c r="L243" s="14" t="b">
        <f t="shared" si="21"/>
        <v>0</v>
      </c>
      <c r="N243" s="14" t="str">
        <f t="shared" si="22"/>
        <v>50</v>
      </c>
      <c r="O243" s="14" t="b">
        <f t="shared" si="23"/>
        <v>0</v>
      </c>
      <c r="Q243" s="12" t="s">
        <v>300</v>
      </c>
      <c r="R243" s="12" t="b">
        <v>0</v>
      </c>
      <c r="T243" s="12" t="s">
        <v>343</v>
      </c>
      <c r="U243" s="12" t="b">
        <v>0</v>
      </c>
    </row>
    <row r="244" spans="1:21">
      <c r="A244" s="1">
        <v>42174</v>
      </c>
      <c r="B244" s="2">
        <v>0.27974537037037034</v>
      </c>
      <c r="C244" s="3">
        <v>584</v>
      </c>
      <c r="D244" s="4">
        <v>798</v>
      </c>
      <c r="E244" s="4">
        <v>19.5</v>
      </c>
      <c r="F244" s="4">
        <v>177</v>
      </c>
      <c r="G244" s="4" t="s">
        <v>242</v>
      </c>
      <c r="H244" s="5" t="str">
        <f t="shared" si="24"/>
        <v>S27</v>
      </c>
      <c r="I244" s="5" t="str">
        <f t="shared" si="25"/>
        <v>E06</v>
      </c>
      <c r="K244" s="14" t="b">
        <f t="shared" si="20"/>
        <v>0</v>
      </c>
      <c r="L244" s="14">
        <f t="shared" si="21"/>
        <v>-27</v>
      </c>
      <c r="N244" s="14" t="str">
        <f t="shared" si="22"/>
        <v>06</v>
      </c>
      <c r="O244" s="14" t="b">
        <f t="shared" si="23"/>
        <v>0</v>
      </c>
      <c r="Q244" s="12" t="b">
        <v>0</v>
      </c>
      <c r="R244" s="12">
        <v>-27</v>
      </c>
      <c r="T244" s="12" t="s">
        <v>303</v>
      </c>
      <c r="U244" s="12" t="b">
        <v>0</v>
      </c>
    </row>
    <row r="245" spans="1:21">
      <c r="A245" s="1">
        <v>42177</v>
      </c>
      <c r="B245" s="2">
        <v>0.77505787037037033</v>
      </c>
      <c r="C245" s="3">
        <v>1209</v>
      </c>
      <c r="D245" s="4">
        <v>1573</v>
      </c>
      <c r="E245" s="4">
        <v>-25.1</v>
      </c>
      <c r="F245" s="4">
        <v>358</v>
      </c>
      <c r="G245" s="4" t="s">
        <v>243</v>
      </c>
      <c r="H245" s="5" t="str">
        <f t="shared" si="24"/>
        <v>N12</v>
      </c>
      <c r="I245" s="5" t="str">
        <f t="shared" si="25"/>
        <v>W08</v>
      </c>
      <c r="K245" s="14" t="str">
        <f t="shared" si="20"/>
        <v>12</v>
      </c>
      <c r="L245" s="14" t="b">
        <f t="shared" si="21"/>
        <v>0</v>
      </c>
      <c r="N245" s="14" t="b">
        <f t="shared" si="22"/>
        <v>0</v>
      </c>
      <c r="O245" s="14">
        <f t="shared" si="23"/>
        <v>-8</v>
      </c>
      <c r="Q245" s="12" t="s">
        <v>296</v>
      </c>
      <c r="R245" s="12" t="b">
        <v>0</v>
      </c>
      <c r="T245" s="12" t="b">
        <v>0</v>
      </c>
      <c r="U245" s="12">
        <v>-8</v>
      </c>
    </row>
    <row r="246" spans="1:21">
      <c r="A246" s="1">
        <v>42180</v>
      </c>
      <c r="B246" s="2">
        <v>0.35839120370370375</v>
      </c>
      <c r="C246" s="3">
        <v>1627</v>
      </c>
      <c r="D246" s="4">
        <v>1805</v>
      </c>
      <c r="E246" s="4">
        <v>-24.8</v>
      </c>
      <c r="F246" s="4">
        <v>330</v>
      </c>
      <c r="G246" s="4" t="s">
        <v>244</v>
      </c>
      <c r="H246" s="5" t="str">
        <f t="shared" si="24"/>
        <v>N09</v>
      </c>
      <c r="I246" s="5" t="str">
        <f t="shared" si="25"/>
        <v>W42</v>
      </c>
      <c r="K246" s="14" t="str">
        <f t="shared" si="20"/>
        <v>09</v>
      </c>
      <c r="L246" s="14" t="b">
        <f t="shared" si="21"/>
        <v>0</v>
      </c>
      <c r="N246" s="14" t="b">
        <f t="shared" si="22"/>
        <v>0</v>
      </c>
      <c r="O246" s="14">
        <f t="shared" si="23"/>
        <v>-42</v>
      </c>
      <c r="Q246" s="12" t="s">
        <v>293</v>
      </c>
      <c r="R246" s="12" t="b">
        <v>0</v>
      </c>
      <c r="T246" s="12" t="b">
        <v>0</v>
      </c>
      <c r="U246" s="12">
        <v>-42</v>
      </c>
    </row>
    <row r="247" spans="1:21">
      <c r="A247" s="1">
        <v>42211</v>
      </c>
      <c r="B247" s="2">
        <v>0.36671296296296302</v>
      </c>
      <c r="C247" s="3">
        <v>303</v>
      </c>
      <c r="D247" s="4">
        <v>616</v>
      </c>
      <c r="E247" s="4">
        <f>-14.8*1</f>
        <v>-14.8</v>
      </c>
      <c r="F247" s="4">
        <v>351</v>
      </c>
      <c r="G247" s="4" t="s">
        <v>245</v>
      </c>
      <c r="H247" s="5" t="str">
        <f t="shared" si="24"/>
        <v>N10</v>
      </c>
      <c r="I247" s="5" t="str">
        <f t="shared" si="25"/>
        <v>179</v>
      </c>
      <c r="K247" s="14" t="str">
        <f t="shared" si="20"/>
        <v>10</v>
      </c>
      <c r="L247" s="14" t="b">
        <f t="shared" si="21"/>
        <v>0</v>
      </c>
      <c r="N247" s="14" t="b">
        <f t="shared" si="22"/>
        <v>0</v>
      </c>
      <c r="O247" s="14" t="b">
        <f t="shared" si="23"/>
        <v>0</v>
      </c>
      <c r="Q247" s="12" t="s">
        <v>280</v>
      </c>
      <c r="R247" s="12" t="b">
        <v>0</v>
      </c>
      <c r="T247" s="12" t="b">
        <v>0</v>
      </c>
      <c r="U247" s="12" t="b">
        <v>0</v>
      </c>
    </row>
    <row r="248" spans="1:21">
      <c r="A248" s="1">
        <v>42238</v>
      </c>
      <c r="B248" s="2">
        <v>0.30004629629629631</v>
      </c>
      <c r="C248" s="3">
        <v>547</v>
      </c>
      <c r="D248" s="4">
        <v>817</v>
      </c>
      <c r="E248" s="4">
        <f>-29.5*1</f>
        <v>-29.5</v>
      </c>
      <c r="F248" s="4">
        <v>95</v>
      </c>
      <c r="G248" s="4" t="s">
        <v>246</v>
      </c>
      <c r="H248" s="5" t="str">
        <f t="shared" si="24"/>
        <v>S15</v>
      </c>
      <c r="I248" s="5" t="str">
        <f t="shared" si="25"/>
        <v>E13</v>
      </c>
      <c r="K248" s="14" t="b">
        <f t="shared" si="20"/>
        <v>0</v>
      </c>
      <c r="L248" s="14">
        <f t="shared" si="21"/>
        <v>-15</v>
      </c>
      <c r="N248" s="14" t="str">
        <f t="shared" si="22"/>
        <v>13</v>
      </c>
      <c r="O248" s="14" t="b">
        <f t="shared" si="23"/>
        <v>0</v>
      </c>
      <c r="Q248" s="12" t="b">
        <v>0</v>
      </c>
      <c r="R248" s="12">
        <v>-15</v>
      </c>
      <c r="T248" s="12" t="s">
        <v>289</v>
      </c>
      <c r="U248" s="12" t="b">
        <v>0</v>
      </c>
    </row>
    <row r="249" spans="1:21">
      <c r="A249" s="1">
        <v>42267</v>
      </c>
      <c r="B249" s="2">
        <v>0.75837962962962957</v>
      </c>
      <c r="C249" s="3">
        <v>1239</v>
      </c>
      <c r="D249" s="4">
        <v>1458</v>
      </c>
      <c r="E249" s="4">
        <v>0.2</v>
      </c>
      <c r="F249" s="4">
        <v>219</v>
      </c>
      <c r="G249" s="4" t="s">
        <v>247</v>
      </c>
      <c r="H249" s="5" t="str">
        <f t="shared" si="24"/>
        <v>S20</v>
      </c>
      <c r="I249" s="5" t="str">
        <f t="shared" si="25"/>
        <v>W24</v>
      </c>
      <c r="K249" s="14" t="b">
        <f t="shared" si="20"/>
        <v>0</v>
      </c>
      <c r="L249" s="14">
        <f t="shared" si="21"/>
        <v>-20</v>
      </c>
      <c r="N249" s="14" t="b">
        <f t="shared" si="22"/>
        <v>0</v>
      </c>
      <c r="O249" s="14">
        <f t="shared" si="23"/>
        <v>-24</v>
      </c>
      <c r="Q249" s="12" t="b">
        <v>0</v>
      </c>
      <c r="R249" s="12">
        <v>-20</v>
      </c>
      <c r="T249" s="12" t="b">
        <v>0</v>
      </c>
      <c r="U249" s="12">
        <v>-24</v>
      </c>
    </row>
    <row r="250" spans="1:21">
      <c r="A250" s="1">
        <v>42299</v>
      </c>
      <c r="B250" s="2">
        <v>0.13341435185185185</v>
      </c>
      <c r="C250" s="3">
        <v>817</v>
      </c>
      <c r="D250" s="4">
        <v>1100</v>
      </c>
      <c r="E250" s="4">
        <v>6</v>
      </c>
      <c r="F250" s="4">
        <v>206</v>
      </c>
      <c r="G250" s="4" t="s">
        <v>248</v>
      </c>
      <c r="H250" s="5" t="str">
        <f t="shared" si="24"/>
        <v>S11</v>
      </c>
      <c r="I250" s="5" t="str">
        <f t="shared" si="25"/>
        <v>W27</v>
      </c>
      <c r="K250" s="14" t="b">
        <f t="shared" si="20"/>
        <v>0</v>
      </c>
      <c r="L250" s="14">
        <f t="shared" si="21"/>
        <v>-11</v>
      </c>
      <c r="N250" s="14" t="b">
        <f t="shared" si="22"/>
        <v>0</v>
      </c>
      <c r="O250" s="14">
        <f t="shared" si="23"/>
        <v>-27</v>
      </c>
      <c r="Q250" s="12" t="b">
        <v>0</v>
      </c>
      <c r="R250" s="12">
        <v>-11</v>
      </c>
      <c r="T250" s="12" t="b">
        <v>0</v>
      </c>
      <c r="U250" s="12">
        <v>-27</v>
      </c>
    </row>
    <row r="251" spans="1:21">
      <c r="A251" s="1">
        <v>42337</v>
      </c>
      <c r="B251" s="2">
        <v>0.32504629629629628</v>
      </c>
      <c r="C251" s="3">
        <v>451</v>
      </c>
      <c r="D251" s="4">
        <v>938</v>
      </c>
      <c r="E251" s="4">
        <v>-12.2</v>
      </c>
      <c r="F251" s="4">
        <v>137</v>
      </c>
      <c r="G251" s="4" t="s">
        <v>249</v>
      </c>
      <c r="H251" s="5" t="str">
        <f t="shared" si="24"/>
        <v>S08</v>
      </c>
      <c r="I251" s="5" t="str">
        <f t="shared" si="25"/>
        <v>176</v>
      </c>
      <c r="K251" s="14" t="b">
        <f t="shared" ref="K251:K266" si="26">IF(LEFT(H251)="N",RIGHT(H251,2))</f>
        <v>0</v>
      </c>
      <c r="L251" s="14">
        <f t="shared" ref="L251:L266" si="27">IF(LEFT(H251)="S",RIGHT(H251,2) * -1)</f>
        <v>-8</v>
      </c>
      <c r="N251" s="14" t="b">
        <f t="shared" ref="N251:N266" si="28">IF(LEFT(I251)="E",RIGHT(I251,2))</f>
        <v>0</v>
      </c>
      <c r="O251" s="14" t="b">
        <f t="shared" ref="O251:O266" si="29">IF(LEFT(I251)="W",RIGHT(I251,2) * -1)</f>
        <v>0</v>
      </c>
      <c r="Q251" s="12" t="b">
        <v>0</v>
      </c>
      <c r="R251" s="12">
        <v>-8</v>
      </c>
      <c r="T251" s="12" t="b">
        <v>0</v>
      </c>
      <c r="U251" s="12" t="b">
        <v>0</v>
      </c>
    </row>
    <row r="252" spans="1:21">
      <c r="A252" s="1">
        <v>42354</v>
      </c>
      <c r="B252" s="2">
        <v>0.40004629629629629</v>
      </c>
      <c r="C252" s="3">
        <v>579</v>
      </c>
      <c r="D252" s="4">
        <v>937</v>
      </c>
      <c r="E252" s="4">
        <f>-6.7*1</f>
        <v>-6.7</v>
      </c>
      <c r="F252" s="4">
        <v>334</v>
      </c>
      <c r="G252" s="4" t="s">
        <v>250</v>
      </c>
      <c r="H252" s="5" t="str">
        <f t="shared" si="24"/>
        <v>S13</v>
      </c>
      <c r="I252" s="5" t="str">
        <f t="shared" si="25"/>
        <v>W04</v>
      </c>
      <c r="K252" s="14" t="b">
        <f t="shared" si="26"/>
        <v>0</v>
      </c>
      <c r="L252" s="14">
        <f t="shared" si="27"/>
        <v>-13</v>
      </c>
      <c r="N252" s="14" t="b">
        <f t="shared" si="28"/>
        <v>0</v>
      </c>
      <c r="O252" s="14">
        <f t="shared" si="29"/>
        <v>-4</v>
      </c>
      <c r="Q252" s="12" t="b">
        <v>0</v>
      </c>
      <c r="R252" s="12">
        <v>-13</v>
      </c>
      <c r="T252" s="12" t="b">
        <v>0</v>
      </c>
      <c r="U252" s="12">
        <v>-4</v>
      </c>
    </row>
    <row r="253" spans="1:21">
      <c r="A253" s="1">
        <v>42370</v>
      </c>
      <c r="B253" s="2">
        <v>0.97504629629629624</v>
      </c>
      <c r="C253" s="3">
        <v>1730</v>
      </c>
      <c r="D253" s="4">
        <v>1734</v>
      </c>
      <c r="E253" s="4">
        <v>12.7</v>
      </c>
      <c r="F253" s="4">
        <v>227</v>
      </c>
      <c r="G253" s="4" t="s">
        <v>251</v>
      </c>
      <c r="H253" s="5" t="str">
        <f t="shared" si="24"/>
        <v>S25</v>
      </c>
      <c r="I253" s="5" t="str">
        <f t="shared" si="25"/>
        <v>W82</v>
      </c>
      <c r="K253" s="14" t="b">
        <f t="shared" si="26"/>
        <v>0</v>
      </c>
      <c r="L253" s="14">
        <f t="shared" si="27"/>
        <v>-25</v>
      </c>
      <c r="N253" s="14" t="b">
        <f t="shared" si="28"/>
        <v>0</v>
      </c>
      <c r="O253" s="14">
        <f t="shared" si="29"/>
        <v>-82</v>
      </c>
      <c r="Q253" s="12" t="b">
        <v>0</v>
      </c>
      <c r="R253" s="12">
        <v>-25</v>
      </c>
      <c r="T253" s="12" t="b">
        <v>0</v>
      </c>
      <c r="U253" s="12">
        <v>-82</v>
      </c>
    </row>
    <row r="254" spans="1:21">
      <c r="A254" s="1">
        <v>42375</v>
      </c>
      <c r="B254" s="2">
        <v>0.58337962962962964</v>
      </c>
      <c r="C254" s="3">
        <v>969</v>
      </c>
      <c r="D254" s="4">
        <v>1043</v>
      </c>
      <c r="E254" s="4">
        <v>13.1</v>
      </c>
      <c r="F254" s="4">
        <v>252</v>
      </c>
      <c r="G254" s="4" t="s">
        <v>252</v>
      </c>
      <c r="H254" s="5" t="str">
        <f t="shared" si="24"/>
        <v>S20</v>
      </c>
      <c r="I254" s="5" t="str">
        <f t="shared" si="25"/>
        <v>133</v>
      </c>
      <c r="K254" s="14" t="b">
        <f t="shared" si="26"/>
        <v>0</v>
      </c>
      <c r="L254" s="14">
        <f t="shared" si="27"/>
        <v>-20</v>
      </c>
      <c r="N254" s="14" t="b">
        <f t="shared" si="28"/>
        <v>0</v>
      </c>
      <c r="O254" s="14" t="b">
        <f t="shared" si="29"/>
        <v>0</v>
      </c>
      <c r="Q254" s="12" t="b">
        <v>0</v>
      </c>
      <c r="R254" s="12">
        <v>-20</v>
      </c>
      <c r="T254" s="12" t="b">
        <v>0</v>
      </c>
      <c r="U254" s="12" t="b">
        <v>0</v>
      </c>
    </row>
    <row r="255" spans="1:21">
      <c r="A255" s="1">
        <v>42411</v>
      </c>
      <c r="B255" s="2">
        <v>0.88717592592592587</v>
      </c>
      <c r="C255" s="3">
        <v>719</v>
      </c>
      <c r="D255" s="4">
        <v>1174</v>
      </c>
      <c r="E255" s="4">
        <f>-2.1*1</f>
        <v>-2.1</v>
      </c>
      <c r="F255" s="4">
        <v>260</v>
      </c>
      <c r="G255" s="4" t="s">
        <v>253</v>
      </c>
      <c r="H255" s="5" t="str">
        <f t="shared" si="24"/>
        <v>N11</v>
      </c>
      <c r="I255" s="5" t="str">
        <f t="shared" si="25"/>
        <v>W07</v>
      </c>
      <c r="K255" s="14" t="str">
        <f t="shared" si="26"/>
        <v>11</v>
      </c>
      <c r="L255" s="14" t="b">
        <f t="shared" si="27"/>
        <v>0</v>
      </c>
      <c r="N255" s="14" t="b">
        <f t="shared" si="28"/>
        <v>0</v>
      </c>
      <c r="O255" s="14">
        <f t="shared" si="29"/>
        <v>-7</v>
      </c>
      <c r="Q255" s="12" t="s">
        <v>282</v>
      </c>
      <c r="R255" s="12" t="b">
        <v>0</v>
      </c>
      <c r="T255" s="12" t="b">
        <v>0</v>
      </c>
      <c r="U255" s="12">
        <v>-7</v>
      </c>
    </row>
    <row r="256" spans="1:21">
      <c r="A256" s="1">
        <v>42420</v>
      </c>
      <c r="B256" s="2">
        <v>0.60004629629629636</v>
      </c>
      <c r="C256" s="3">
        <v>491</v>
      </c>
      <c r="D256" s="4">
        <v>661</v>
      </c>
      <c r="E256" s="4">
        <v>-5.4</v>
      </c>
      <c r="F256" s="4">
        <v>273</v>
      </c>
      <c r="G256" s="4" t="s">
        <v>254</v>
      </c>
      <c r="H256" s="5" t="str">
        <f t="shared" si="24"/>
        <v>N11</v>
      </c>
      <c r="I256" s="5" t="str">
        <f t="shared" si="25"/>
        <v>146</v>
      </c>
      <c r="K256" s="14" t="str">
        <f t="shared" si="26"/>
        <v>11</v>
      </c>
      <c r="L256" s="14" t="b">
        <f t="shared" si="27"/>
        <v>0</v>
      </c>
      <c r="N256" s="14" t="b">
        <f t="shared" si="28"/>
        <v>0</v>
      </c>
      <c r="O256" s="14" t="b">
        <f t="shared" si="29"/>
        <v>0</v>
      </c>
      <c r="Q256" s="12" t="s">
        <v>282</v>
      </c>
      <c r="R256" s="12" t="b">
        <v>0</v>
      </c>
      <c r="T256" s="12" t="b">
        <v>0</v>
      </c>
      <c r="U256" s="12" t="b">
        <v>0</v>
      </c>
    </row>
    <row r="257" spans="1:21">
      <c r="A257" s="1">
        <v>42421</v>
      </c>
      <c r="B257" s="2">
        <v>0.50004629629629627</v>
      </c>
      <c r="C257" s="3">
        <v>533</v>
      </c>
      <c r="D257" s="4">
        <v>739</v>
      </c>
      <c r="E257" s="4">
        <f>-1.7*1</f>
        <v>-1.7</v>
      </c>
      <c r="F257" s="4">
        <v>298</v>
      </c>
      <c r="G257" s="4" t="s">
        <v>255</v>
      </c>
      <c r="H257" s="5" t="str">
        <f t="shared" si="24"/>
        <v>N08</v>
      </c>
      <c r="I257" s="5" t="str">
        <f t="shared" si="25"/>
        <v>155</v>
      </c>
      <c r="K257" s="14" t="str">
        <f t="shared" si="26"/>
        <v>08</v>
      </c>
      <c r="L257" s="14" t="b">
        <f t="shared" si="27"/>
        <v>0</v>
      </c>
      <c r="N257" s="14" t="b">
        <f t="shared" si="28"/>
        <v>0</v>
      </c>
      <c r="O257" s="14" t="b">
        <f t="shared" si="29"/>
        <v>0</v>
      </c>
      <c r="Q257" s="12" t="s">
        <v>304</v>
      </c>
      <c r="R257" s="12" t="b">
        <v>0</v>
      </c>
      <c r="T257" s="12" t="b">
        <v>0</v>
      </c>
      <c r="U257" s="12" t="b">
        <v>0</v>
      </c>
    </row>
    <row r="258" spans="1:21">
      <c r="A258" s="1">
        <v>42485</v>
      </c>
      <c r="B258" s="2">
        <v>0.21671296296296297</v>
      </c>
      <c r="C258" s="3">
        <v>538</v>
      </c>
      <c r="D258" s="4">
        <v>717</v>
      </c>
      <c r="E258" s="4">
        <f>-19.3*1</f>
        <v>-19.3</v>
      </c>
      <c r="F258" s="4">
        <v>78</v>
      </c>
      <c r="G258" s="4" t="s">
        <v>256</v>
      </c>
      <c r="H258" s="5" t="str">
        <f t="shared" si="24"/>
        <v>N11</v>
      </c>
      <c r="I258" s="5" t="str">
        <f t="shared" si="25"/>
        <v>152</v>
      </c>
      <c r="K258" s="14" t="str">
        <f t="shared" si="26"/>
        <v>11</v>
      </c>
      <c r="L258" s="14" t="b">
        <f t="shared" si="27"/>
        <v>0</v>
      </c>
      <c r="N258" s="14" t="b">
        <f t="shared" si="28"/>
        <v>0</v>
      </c>
      <c r="O258" s="14" t="b">
        <f t="shared" si="29"/>
        <v>0</v>
      </c>
      <c r="Q258" s="12" t="s">
        <v>282</v>
      </c>
      <c r="R258" s="12" t="b">
        <v>0</v>
      </c>
      <c r="T258" s="12" t="b">
        <v>0</v>
      </c>
      <c r="U258" s="12" t="b">
        <v>0</v>
      </c>
    </row>
    <row r="259" spans="1:21">
      <c r="A259" s="1">
        <v>42835</v>
      </c>
      <c r="B259" s="2">
        <v>0.96680555555555558</v>
      </c>
      <c r="C259" s="3">
        <v>304</v>
      </c>
      <c r="D259" s="4" t="s">
        <v>0</v>
      </c>
      <c r="E259" s="4">
        <v>-7.2</v>
      </c>
      <c r="F259" s="4">
        <v>45</v>
      </c>
      <c r="G259" s="4" t="s">
        <v>257</v>
      </c>
      <c r="H259" s="5" t="str">
        <f t="shared" si="24"/>
        <v>N17</v>
      </c>
      <c r="I259" s="5" t="str">
        <f t="shared" si="25"/>
        <v>168</v>
      </c>
      <c r="K259" s="14" t="str">
        <f t="shared" si="26"/>
        <v>17</v>
      </c>
      <c r="L259" s="14" t="b">
        <f t="shared" si="27"/>
        <v>0</v>
      </c>
      <c r="N259" s="14" t="b">
        <f t="shared" si="28"/>
        <v>0</v>
      </c>
      <c r="O259" s="14" t="b">
        <f t="shared" si="29"/>
        <v>0</v>
      </c>
      <c r="Q259" s="12" t="s">
        <v>285</v>
      </c>
      <c r="R259" s="12" t="b">
        <v>0</v>
      </c>
      <c r="T259" s="12" t="b">
        <v>0</v>
      </c>
      <c r="U259" s="12" t="b">
        <v>0</v>
      </c>
    </row>
    <row r="260" spans="1:21">
      <c r="A260" s="1">
        <v>42843</v>
      </c>
      <c r="B260" s="2">
        <v>0.82505787037037026</v>
      </c>
      <c r="C260" s="3">
        <v>926</v>
      </c>
      <c r="D260" s="4" t="s">
        <v>0</v>
      </c>
      <c r="E260" s="4">
        <v>-14.1</v>
      </c>
      <c r="F260" s="4">
        <v>67</v>
      </c>
      <c r="G260" s="4" t="s">
        <v>258</v>
      </c>
      <c r="H260" s="5" t="str">
        <f t="shared" si="24"/>
        <v>N14</v>
      </c>
      <c r="I260" s="5" t="str">
        <f t="shared" si="25"/>
        <v>E77</v>
      </c>
      <c r="K260" s="14" t="str">
        <f t="shared" si="26"/>
        <v>14</v>
      </c>
      <c r="L260" s="14" t="b">
        <f t="shared" si="27"/>
        <v>0</v>
      </c>
      <c r="N260" s="14" t="str">
        <f t="shared" si="28"/>
        <v>77</v>
      </c>
      <c r="O260" s="14" t="b">
        <f t="shared" si="29"/>
        <v>0</v>
      </c>
      <c r="Q260" s="12" t="s">
        <v>316</v>
      </c>
      <c r="R260" s="12" t="b">
        <v>0</v>
      </c>
      <c r="T260" s="12" t="s">
        <v>324</v>
      </c>
      <c r="U260" s="12" t="b">
        <v>0</v>
      </c>
    </row>
    <row r="261" spans="1:21">
      <c r="A261" s="1">
        <v>42930</v>
      </c>
      <c r="B261" s="2">
        <v>5.950231481481482E-2</v>
      </c>
      <c r="C261" s="3">
        <v>1200</v>
      </c>
      <c r="D261" s="4" t="s">
        <v>0</v>
      </c>
      <c r="E261" s="4">
        <v>-0.1</v>
      </c>
      <c r="F261" s="4">
        <v>230</v>
      </c>
      <c r="G261" s="4" t="s">
        <v>259</v>
      </c>
      <c r="H261" s="5" t="str">
        <f t="shared" si="24"/>
        <v>S06</v>
      </c>
      <c r="I261" s="5" t="str">
        <f t="shared" si="25"/>
        <v>W29</v>
      </c>
      <c r="K261" s="14" t="b">
        <f t="shared" si="26"/>
        <v>0</v>
      </c>
      <c r="L261" s="14">
        <f t="shared" si="27"/>
        <v>-6</v>
      </c>
      <c r="N261" s="14" t="b">
        <f t="shared" si="28"/>
        <v>0</v>
      </c>
      <c r="O261" s="14">
        <f t="shared" si="29"/>
        <v>-29</v>
      </c>
      <c r="Q261" s="12" t="b">
        <v>0</v>
      </c>
      <c r="R261" s="12">
        <v>-6</v>
      </c>
      <c r="T261" s="12" t="b">
        <v>0</v>
      </c>
      <c r="U261" s="12">
        <v>-29</v>
      </c>
    </row>
    <row r="262" spans="1:21">
      <c r="A262" s="1">
        <v>42939</v>
      </c>
      <c r="B262" s="2">
        <v>0.20005787037037037</v>
      </c>
      <c r="C262" s="3">
        <v>1848</v>
      </c>
      <c r="D262" s="4" t="s">
        <v>0</v>
      </c>
      <c r="E262" s="4">
        <v>-40.1</v>
      </c>
      <c r="F262" s="4">
        <v>134</v>
      </c>
      <c r="G262" s="4" t="s">
        <v>260</v>
      </c>
      <c r="H262" s="5" t="str">
        <f t="shared" si="24"/>
        <v>S09</v>
      </c>
      <c r="I262" s="5" t="str">
        <f t="shared" si="25"/>
        <v>151</v>
      </c>
      <c r="K262" s="14" t="b">
        <f t="shared" si="26"/>
        <v>0</v>
      </c>
      <c r="L262" s="14">
        <f t="shared" si="27"/>
        <v>-9</v>
      </c>
      <c r="N262" s="14" t="b">
        <f t="shared" si="28"/>
        <v>0</v>
      </c>
      <c r="O262" s="14" t="b">
        <f t="shared" si="29"/>
        <v>0</v>
      </c>
      <c r="Q262" s="12" t="b">
        <v>0</v>
      </c>
      <c r="R262" s="12">
        <v>-9</v>
      </c>
      <c r="T262" s="12" t="b">
        <v>0</v>
      </c>
      <c r="U262" s="12" t="b">
        <v>0</v>
      </c>
    </row>
    <row r="263" spans="1:21">
      <c r="A263" s="1">
        <v>42982</v>
      </c>
      <c r="B263" s="2">
        <v>0.8583912037037037</v>
      </c>
      <c r="C263" s="3">
        <v>1418</v>
      </c>
      <c r="D263" s="4" t="s">
        <v>0</v>
      </c>
      <c r="E263" s="4">
        <v>47.5</v>
      </c>
      <c r="F263" s="4">
        <v>184</v>
      </c>
      <c r="G263" s="4" t="s">
        <v>261</v>
      </c>
      <c r="H263" s="5" t="str">
        <f t="shared" si="24"/>
        <v>S10</v>
      </c>
      <c r="I263" s="5" t="str">
        <f t="shared" si="25"/>
        <v>W12</v>
      </c>
      <c r="K263" s="14" t="b">
        <f t="shared" si="26"/>
        <v>0</v>
      </c>
      <c r="L263" s="14">
        <f t="shared" si="27"/>
        <v>-10</v>
      </c>
      <c r="N263" s="14" t="b">
        <f t="shared" si="28"/>
        <v>0</v>
      </c>
      <c r="O263" s="14">
        <f t="shared" si="29"/>
        <v>-12</v>
      </c>
      <c r="Q263" s="12" t="b">
        <v>0</v>
      </c>
      <c r="R263" s="12">
        <v>-10</v>
      </c>
      <c r="T263" s="12" t="b">
        <v>0</v>
      </c>
      <c r="U263" s="12">
        <v>-12</v>
      </c>
    </row>
    <row r="264" spans="1:21">
      <c r="A264" s="1">
        <v>42984</v>
      </c>
      <c r="B264" s="2">
        <v>0.51672453703703702</v>
      </c>
      <c r="C264" s="3">
        <v>1571</v>
      </c>
      <c r="D264" s="4" t="s">
        <v>0</v>
      </c>
      <c r="E264" s="4">
        <v>-0.3</v>
      </c>
      <c r="F264" s="4">
        <v>201</v>
      </c>
      <c r="G264" s="4" t="s">
        <v>262</v>
      </c>
      <c r="H264" s="5" t="str">
        <f t="shared" si="24"/>
        <v>S08</v>
      </c>
      <c r="I264" s="5" t="str">
        <f t="shared" si="25"/>
        <v>W33</v>
      </c>
      <c r="K264" s="14" t="b">
        <f t="shared" si="26"/>
        <v>0</v>
      </c>
      <c r="L264" s="14">
        <f t="shared" si="27"/>
        <v>-8</v>
      </c>
      <c r="N264" s="14" t="b">
        <f t="shared" si="28"/>
        <v>0</v>
      </c>
      <c r="O264" s="14">
        <f t="shared" si="29"/>
        <v>-33</v>
      </c>
      <c r="Q264" s="12" t="b">
        <v>0</v>
      </c>
      <c r="R264" s="12">
        <v>-8</v>
      </c>
      <c r="T264" s="12" t="b">
        <v>0</v>
      </c>
      <c r="U264" s="12">
        <v>-33</v>
      </c>
    </row>
    <row r="265" spans="1:21">
      <c r="A265" s="1">
        <v>42995</v>
      </c>
      <c r="B265" s="2">
        <v>0.50006944444444446</v>
      </c>
      <c r="C265" s="3">
        <v>1385</v>
      </c>
      <c r="D265" s="4" t="s">
        <v>0</v>
      </c>
      <c r="E265" s="4">
        <v>-32.799999999999997</v>
      </c>
      <c r="F265" s="4">
        <v>72</v>
      </c>
      <c r="G265" s="4" t="s">
        <v>263</v>
      </c>
      <c r="H265" s="5" t="str">
        <f t="shared" si="24"/>
        <v>S08</v>
      </c>
      <c r="I265" s="5" t="str">
        <f t="shared" si="25"/>
        <v>170</v>
      </c>
      <c r="K265" s="14" t="b">
        <f t="shared" si="26"/>
        <v>0</v>
      </c>
      <c r="L265" s="14">
        <f t="shared" si="27"/>
        <v>-8</v>
      </c>
      <c r="N265" s="14" t="b">
        <f t="shared" si="28"/>
        <v>0</v>
      </c>
      <c r="O265" s="14" t="b">
        <f t="shared" si="29"/>
        <v>0</v>
      </c>
      <c r="Q265" s="12" t="b">
        <v>0</v>
      </c>
      <c r="R265" s="12">
        <v>-8</v>
      </c>
      <c r="T265" s="12" t="b">
        <v>0</v>
      </c>
      <c r="U265" s="12" t="b">
        <v>0</v>
      </c>
    </row>
    <row r="266" spans="1:21">
      <c r="A266" s="1">
        <v>43026</v>
      </c>
      <c r="B266" s="2">
        <v>0.24172453703703703</v>
      </c>
      <c r="C266" s="3">
        <v>1576</v>
      </c>
      <c r="D266" s="4" t="s">
        <v>0</v>
      </c>
      <c r="E266" s="4">
        <v>-44.5</v>
      </c>
      <c r="F266" s="4">
        <v>137</v>
      </c>
      <c r="G266" s="4" t="s">
        <v>264</v>
      </c>
      <c r="H266" s="5" t="str">
        <f t="shared" si="24"/>
        <v>S12</v>
      </c>
      <c r="I266" s="5" t="str">
        <f t="shared" si="25"/>
        <v>122</v>
      </c>
      <c r="K266" s="14" t="b">
        <f t="shared" si="26"/>
        <v>0</v>
      </c>
      <c r="L266" s="14">
        <f t="shared" si="27"/>
        <v>-12</v>
      </c>
      <c r="N266" s="14" t="b">
        <f t="shared" si="28"/>
        <v>0</v>
      </c>
      <c r="O266" s="14" t="b">
        <f t="shared" si="29"/>
        <v>0</v>
      </c>
      <c r="Q266" s="12" t="b">
        <v>0</v>
      </c>
      <c r="R266" s="12">
        <v>-12</v>
      </c>
      <c r="T266" s="12" t="b">
        <v>0</v>
      </c>
      <c r="U266" s="12" t="b">
        <v>0</v>
      </c>
    </row>
  </sheetData>
  <hyperlinks>
    <hyperlink ref="A2" r:id="rId1" display="https://cdaw.gsfc.nasa.gov/movie/make_javamovie.php?stime=20091216_0342&amp;etime=20091216_1055&amp;img1=lasc2rdf&amp;title=20091216.043003.p047g;V=276km/s"/>
    <hyperlink ref="B2" r:id="rId2" tooltip="see height-time digital file" display="http://cdaw.gsfc.nasa.gov/CME_list/UNIVERSAL/2009_12/yht/20091216.043003.w360h.v0276.p047g.yht"/>
    <hyperlink ref="C2" r:id="rId3" tooltip="view height-time plot" display="http://cdaw.gsfc.nasa.gov/CME_list/UNIVERSAL/2009_12/htpng/20091216.043003.p047g.htp.html"/>
    <hyperlink ref="A3" r:id="rId4" display="https://cdaw.gsfc.nasa.gov/movie/make_javamovie.php?stime=20100207_0228&amp;etime=20100207_0813&amp;img1=lasc2rdf&amp;title=20100207.035403.p113g;V=421km/s"/>
    <hyperlink ref="B3" r:id="rId5" tooltip="see height-time digital file" display="http://cdaw.gsfc.nasa.gov/CME_list/UNIVERSAL/2010_02/yht/20100207.035403.w360h.v0421.p113g.yht"/>
    <hyperlink ref="C3" r:id="rId6" tooltip="view height-time plot" display="http://cdaw.gsfc.nasa.gov/CME_list/UNIVERSAL/2010_02/htpng/20100207.035403.p113g.htp.html"/>
    <hyperlink ref="A4" r:id="rId7" display="https://cdaw.gsfc.nasa.gov/movie/make_javamovie.php?stime=20100212_1142&amp;etime=20100212_1437&amp;img1=lasc2rdf&amp;title=20100212.134204.p044g;V=509km/s"/>
    <hyperlink ref="B4" r:id="rId8" tooltip="see height-time digital file" display="http://cdaw.gsfc.nasa.gov/CME_list/UNIVERSAL/2010_02/yht/20100212.134204.w360h.v0509.p044g.yht"/>
    <hyperlink ref="C4" r:id="rId9" tooltip="view height-time plot" display="http://cdaw.gsfc.nasa.gov/CME_list/UNIVERSAL/2010_02/htpng/20100212.134204.p044g.htp.html"/>
    <hyperlink ref="A5" r:id="rId10" display="https://cdaw.gsfc.nasa.gov/movie/make_javamovie.php?stime=20100403_0855&amp;etime=20100403_1339&amp;img1=lasc2rdf&amp;title=20100403.103358.p171g;V=668km/s"/>
    <hyperlink ref="B5" r:id="rId11" tooltip="see height-time digital file" display="http://cdaw.gsfc.nasa.gov/CME_list/UNIVERSAL/2010_04/yht/20100403.103358.w360h.v0668.p171g.yht"/>
    <hyperlink ref="C5" r:id="rId12" tooltip="view height-time plot" display="http://cdaw.gsfc.nasa.gov/CME_list/UNIVERSAL/2010_04/htpng/20100403.103358.p171g.htp.html"/>
    <hyperlink ref="A6" r:id="rId13" display="https://cdaw.gsfc.nasa.gov/movie/make_javamovie.php?stime=20100604_1039&amp;etime=20100604_1723&amp;img1=lasc2rdf&amp;title=20100604.123005.p353g;V=311km/s"/>
    <hyperlink ref="B6" r:id="rId14" tooltip="see height-time digital file" display="http://cdaw.gsfc.nasa.gov/CME_list/UNIVERSAL/2010_06/yht/20100604.123005.w360h.v0311.p353g.yht"/>
    <hyperlink ref="C6" r:id="rId15" tooltip="view height-time plot" display="http://cdaw.gsfc.nasa.gov/CME_list/UNIVERSAL/2010_06/htpng/20100604.123005.p353g.htp.html"/>
    <hyperlink ref="A7" r:id="rId16" display="https://cdaw.gsfc.nasa.gov/movie/make_javamovie.php?stime=20100807_1706&amp;etime=20100807_2126&amp;img1=lasc2rdf&amp;title=20100807.183606.p094g;V=871km/s"/>
    <hyperlink ref="B7" r:id="rId17" tooltip="see height-time digital file" display="http://cdaw.gsfc.nasa.gov/CME_list/UNIVERSAL/2010_08/yht/20100807.183606.w360h.v0871.p094g.yht"/>
    <hyperlink ref="C7" r:id="rId18" tooltip="view height-time plot" display="http://cdaw.gsfc.nasa.gov/CME_list/UNIVERSAL/2010_08/htpng/20100807.183606.p094g.htp.html"/>
    <hyperlink ref="A8" r:id="rId19" display="https://cdaw.gsfc.nasa.gov/movie/make_javamovie.php?stime=20100814_0858&amp;etime=20100814_1256&amp;img1=lasc2rdf&amp;title=20100814.101205.p224g;V=1205km/s"/>
    <hyperlink ref="B8" r:id="rId20" tooltip="see height-time digital file" display="http://cdaw.gsfc.nasa.gov/CME_list/UNIVERSAL/2010_08/yht/20100814.101205.w360h.v1205.p224g.yht"/>
    <hyperlink ref="C8" r:id="rId21" tooltip="view height-time plot" display="http://cdaw.gsfc.nasa.gov/CME_list/UNIVERSAL/2010_08/htpng/20100814.101205.p224g.htp.html"/>
    <hyperlink ref="A9" r:id="rId22" display="https://cdaw.gsfc.nasa.gov/movie/make_javamovie.php?stime=20100831_1949&amp;etime=20100831_2343&amp;img1=lasc2rdf&amp;title=20100831.211721.p206g;V=1304km/s"/>
    <hyperlink ref="B9" r:id="rId23" tooltip="see height-time digital file" display="http://cdaw.gsfc.nasa.gov/CME_list/UNIVERSAL/2010_08/yht/20100831.211721.w360h.v1304.p206g.yht"/>
    <hyperlink ref="C9" r:id="rId24" tooltip="view height-time plot" display="http://cdaw.gsfc.nasa.gov/CME_list/UNIVERSAL/2010_08/htpng/20100831.211721.p206g.htp.html"/>
    <hyperlink ref="A10" r:id="rId25" display="https://cdaw.gsfc.nasa.gov/movie/make_javamovie.php?stime=20101214_1434&amp;etime=20101214_1857&amp;img1=lasc2rdf&amp;title=20101214.153605.p343g;V=835km/s"/>
    <hyperlink ref="B10" r:id="rId26" tooltip="see height-time digital file" display="http://cdaw.gsfc.nasa.gov/CME_list/UNIVERSAL/2010_12/yht/20101214.153605.w360h.v0835.p343g.yht"/>
    <hyperlink ref="C10" r:id="rId27" tooltip="view height-time plot" display="http://cdaw.gsfc.nasa.gov/CME_list/UNIVERSAL/2010_12/htpng/20101214.153605.p343g.htp.html"/>
    <hyperlink ref="A11" r:id="rId28" display="https://cdaw.gsfc.nasa.gov/movie/make_javamovie.php?stime=20110201_2218&amp;etime=20110202_0357&amp;img1=lasc2rdf&amp;title=20110201.232412.p004g;V=437km/s"/>
    <hyperlink ref="B11" r:id="rId29" tooltip="see height-time digital file" display="http://cdaw.gsfc.nasa.gov/CME_list/UNIVERSAL/2011_02/yht/20110201.232412.w360h.v0437.p004g.yht"/>
    <hyperlink ref="C11" r:id="rId30" tooltip="view height-time plot" display="http://cdaw.gsfc.nasa.gov/CME_list/UNIVERSAL/2011_02/htpng/20110201.232412.p004g.htp.html"/>
    <hyperlink ref="A12" r:id="rId31" display="https://cdaw.gsfc.nasa.gov/movie/make_javamovie.php?stime=20110215_0107&amp;etime=20110215_0551&amp;img1=lasc2rdf&amp;title=20110215.022405.p189g;V=669km/s"/>
    <hyperlink ref="B12" r:id="rId32" tooltip="see height-time digital file" display="http://cdaw.gsfc.nasa.gov/CME_list/UNIVERSAL/2011_02/yht/20110215.022405.w360h.v0669.p189g.yht"/>
    <hyperlink ref="C12" r:id="rId33" tooltip="view height-time plot" display="http://cdaw.gsfc.nasa.gov/CME_list/UNIVERSAL/2011_02/htpng/20110215.022405.p189g.htp.html"/>
    <hyperlink ref="A13" r:id="rId34" display="https://cdaw.gsfc.nasa.gov/movie/make_javamovie.php?stime=20110307_1856&amp;etime=20110307_2229&amp;img1=lasc2rdf&amp;title=20110307.200005.p313g;V=2125km/s"/>
    <hyperlink ref="B13" r:id="rId35" tooltip="see height-time digital file" display="http://cdaw.gsfc.nasa.gov/CME_list/UNIVERSAL/2011_03/yht/20110307.200005.w360h.v2125.p313g.yht"/>
    <hyperlink ref="C13" r:id="rId36" tooltip="view height-time plot" display="http://cdaw.gsfc.nasa.gov/CME_list/UNIVERSAL/2011_03/htpng/20110307.200005.p313g.htp.html"/>
    <hyperlink ref="A14" r:id="rId37" display="https://cdaw.gsfc.nasa.gov/movie/make_javamovie.php?stime=20110321_0121&amp;etime=20110321_0513&amp;img1=lasc2rdf&amp;title=20110321.022405.p274g;V=1341km/s"/>
    <hyperlink ref="B14" r:id="rId38" tooltip="see height-time digital file" display="http://cdaw.gsfc.nasa.gov/CME_list/UNIVERSAL/2011_03/yht/20110321.022405.w360h.v1341.p274g.yht"/>
    <hyperlink ref="C14" r:id="rId39" tooltip="view height-time plot" display="http://cdaw.gsfc.nasa.gov/CME_list/UNIVERSAL/2011_03/htpng/20110321.022405.p274g.htp.html"/>
    <hyperlink ref="A15" r:id="rId40" display="https://cdaw.gsfc.nasa.gov/movie/make_javamovie.php?stime=20110326_0543&amp;etime=20110326_1023&amp;img1=lasc2rdf&amp;title=20110326.062405.p091g;V=699km/s"/>
    <hyperlink ref="B15" r:id="rId41" tooltip="see height-time digital file" display="http://cdaw.gsfc.nasa.gov/CME_list/UNIVERSAL/2011_03/yht/20110326.062405.w360h.v0699.p091g.yht"/>
    <hyperlink ref="C15" r:id="rId42" tooltip="view height-time plot" display="http://cdaw.gsfc.nasa.gov/CME_list/UNIVERSAL/2011_03/htpng/20110326.062405.p091g.htp.html"/>
    <hyperlink ref="A16" r:id="rId43" display="https://cdaw.gsfc.nasa.gov/movie/make_javamovie.php?stime=20110417_1418&amp;etime=20110417_1948&amp;img1=lasc2rdf&amp;title=20110417.153605.p149g;V=465km/s"/>
    <hyperlink ref="B16" r:id="rId44" tooltip="see height-time digital file" display="http://cdaw.gsfc.nasa.gov/CME_list/UNIVERSAL/2011_04/yht/20110417.153605.w360h.v0465.p149g.yht"/>
    <hyperlink ref="C16" r:id="rId45" tooltip="view height-time plot" display="http://cdaw.gsfc.nasa.gov/CME_list/UNIVERSAL/2011_04/htpng/20110417.153605.p149g.htp.html"/>
    <hyperlink ref="A17" r:id="rId46" display="https://cdaw.gsfc.nasa.gov/movie/make_javamovie.php?stime=20110424_2029&amp;etime=20110425_0321&amp;img1=lasc2rdf&amp;title=20110424.212409.p076g;V=300km/s"/>
    <hyperlink ref="B17" r:id="rId47" tooltip="see height-time digital file" display="http://cdaw.gsfc.nasa.gov/CME_list/UNIVERSAL/2011_04/yht/20110424.212409.w360h.v0300.p076g.yht"/>
    <hyperlink ref="C17" r:id="rId48" tooltip="view height-time plot" display="http://cdaw.gsfc.nasa.gov/CME_list/UNIVERSAL/2011_04/htpng/20110424.212409.p076g.htp.html"/>
    <hyperlink ref="A18" r:id="rId49" display="https://cdaw.gsfc.nasa.gov/movie/make_javamovie.php?stime=20110602_0655&amp;etime=20110602_1107&amp;img1=lasc2rdf&amp;title=20110602.081206.p098g;V=976km/s"/>
    <hyperlink ref="B18" r:id="rId50" tooltip="see height-time digital file" display="http://cdaw.gsfc.nasa.gov/CME_list/UNIVERSAL/2011_06/yht/20110602.081206.w360h.v0976.p098g.yht"/>
    <hyperlink ref="C18" r:id="rId51" tooltip="view height-time plot" display="http://cdaw.gsfc.nasa.gov/CME_list/UNIVERSAL/2011_06/htpng/20110602.081206.p098g.htp.html"/>
    <hyperlink ref="A19" r:id="rId52" display="https://cdaw.gsfc.nasa.gov/movie/make_javamovie.php?stime=20110604_0534&amp;etime=20110604_0924&amp;img1=lasc2rdf&amp;title=20110604.064806.p284g;V=1407km/s"/>
    <hyperlink ref="B19" r:id="rId53" tooltip="see height-time digital file" display="http://cdaw.gsfc.nasa.gov/CME_list/UNIVERSAL/2011_06/yht/20110604.064806.w360h.v1407.p284g.yht"/>
    <hyperlink ref="C19" r:id="rId54" tooltip="view height-time plot" display="http://cdaw.gsfc.nasa.gov/CME_list/UNIVERSAL/2011_06/htpng/20110604.064806.p284g.htp.html"/>
    <hyperlink ref="A20" r:id="rId55" display="https://cdaw.gsfc.nasa.gov/movie/make_javamovie.php?stime=20110604_2052&amp;etime=20110605_0020&amp;img1=lasc2rdf&amp;title=20110604.220502.p300g;V=2425km/s"/>
    <hyperlink ref="B20" r:id="rId56" tooltip="see height-time digital file" display="http://cdaw.gsfc.nasa.gov/CME_list/UNIVERSAL/2011_06/yht/20110604.220502.w360h.v2425.p300g.yht"/>
    <hyperlink ref="C20" r:id="rId57" tooltip="view height-time plot" display="http://cdaw.gsfc.nasa.gov/CME_list/UNIVERSAL/2011_06/htpng/20110604.220502.p300g.htp.html"/>
    <hyperlink ref="A21" r:id="rId58" display="https://cdaw.gsfc.nasa.gov/movie/make_javamovie.php?stime=20110607_0525&amp;etime=20110607_0920&amp;img1=lasc2rdf&amp;title=20110607.064912.p250g;V=1255km/s"/>
    <hyperlink ref="B21" r:id="rId59" tooltip="see height-time digital file" display="http://cdaw.gsfc.nasa.gov/CME_list/UNIVERSAL/2011_06/yht/20110607.064912.w360h.v1255.p250g.yht"/>
    <hyperlink ref="C21" r:id="rId60" tooltip="view height-time plot" display="http://cdaw.gsfc.nasa.gov/CME_list/UNIVERSAL/2011_06/htpng/20110607.064912.p250g.htp.html"/>
    <hyperlink ref="A22" r:id="rId61" display="https://cdaw.gsfc.nasa.gov/movie/make_javamovie.php?stime=20110613_0250&amp;etime=20110613_0702&amp;img1=lasc2rdf&amp;title=20110613.042406.p108g;V=957km/s"/>
    <hyperlink ref="B22" r:id="rId62" tooltip="see height-time digital file" display="http://cdaw.gsfc.nasa.gov/CME_list/UNIVERSAL/2011_06/yht/20110613.042406.w360h.v0957.p108g.yht"/>
    <hyperlink ref="C22" r:id="rId63" tooltip="view height-time plot" display="http://cdaw.gsfc.nasa.gov/CME_list/UNIVERSAL/2011_06/htpng/20110613.042406.p108g.htp.html"/>
    <hyperlink ref="A23" r:id="rId64" display="https://cdaw.gsfc.nasa.gov/movie/make_javamovie.php?stime=20110621_0159&amp;etime=20110621_0636&amp;img1=lasc2rdf&amp;title=20110621.031610.p065g;V=719km/s"/>
    <hyperlink ref="B23" r:id="rId65" tooltip="see height-time digital file" display="http://cdaw.gsfc.nasa.gov/CME_list/UNIVERSAL/2011_06/yht/20110621.031610.w360h.v0719.p065g.yht"/>
    <hyperlink ref="C23" r:id="rId66" tooltip="view height-time plot" display="http://cdaw.gsfc.nasa.gov/CME_list/UNIVERSAL/2011_06/htpng/20110621.031610.p065g.htp.html"/>
    <hyperlink ref="A24" r:id="rId67" display="https://cdaw.gsfc.nasa.gov/movie/make_javamovie.php?stime=20110726_0812&amp;etime=20110726_1405&amp;img1=lasc2rdf&amp;title=20110726.101206.p007g;V=382km/s"/>
    <hyperlink ref="B24" r:id="rId68" tooltip="see height-time digital file" display="http://cdaw.gsfc.nasa.gov/CME_list/UNIVERSAL/2011_07/yht/20110726.101206.w360h.v0382.p007g.yht"/>
    <hyperlink ref="C24" r:id="rId69" tooltip="view height-time plot" display="http://cdaw.gsfc.nasa.gov/CME_list/UNIVERSAL/2011_07/htpng/20110726.101206.p007g.htp.html"/>
    <hyperlink ref="A25" r:id="rId70" display="https://cdaw.gsfc.nasa.gov/movie/make_javamovie.php?stime=20110803_1225&amp;etime=20110803_1719&amp;img1=lasc2rdf&amp;title=20110803.140007.p307g;V=610km/s"/>
    <hyperlink ref="B25" r:id="rId71" tooltip="see height-time digital file" display="http://cdaw.gsfc.nasa.gov/CME_list/UNIVERSAL/2011_08/yht/20110803.140007.w360h.v0610.p307g.yht"/>
    <hyperlink ref="C25" r:id="rId72" tooltip="view height-time plot" display="http://cdaw.gsfc.nasa.gov/CME_list/UNIVERSAL/2011_08/htpng/20110803.140007.p307g.htp.html"/>
    <hyperlink ref="A26" r:id="rId73" display="https://cdaw.gsfc.nasa.gov/movie/make_javamovie.php?stime=20110804_0247&amp;etime=20110804_0640&amp;img1=lasc2rdf&amp;title=20110804.041205.p298g;V=1315km/s"/>
    <hyperlink ref="B26" r:id="rId74" tooltip="see height-time digital file" display="http://cdaw.gsfc.nasa.gov/CME_list/UNIVERSAL/2011_08/yht/20110804.041205.w360h.v1315.p298g.yht"/>
    <hyperlink ref="C26" r:id="rId75" tooltip="view height-time plot" display="http://cdaw.gsfc.nasa.gov/CME_list/UNIVERSAL/2011_08/htpng/20110804.041205.p298g.htp.html"/>
    <hyperlink ref="A27" r:id="rId76" display="https://cdaw.gsfc.nasa.gov/movie/make_javamovie.php?stime=20110809_0659&amp;etime=20110809_1042&amp;img1=lasc2rdf&amp;title=20110809.081206.p279g;V=1610km/s"/>
    <hyperlink ref="B27" r:id="rId77" tooltip="see height-time digital file" display="http://cdaw.gsfc.nasa.gov/CME_list/UNIVERSAL/2011_08/yht/20110809.081206.w360h.v1610.p279g.yht"/>
    <hyperlink ref="C27" r:id="rId78" tooltip="view height-time plot" display="http://cdaw.gsfc.nasa.gov/CME_list/UNIVERSAL/2011_08/htpng/20110809.081206.p279g.htp.html"/>
    <hyperlink ref="A28" r:id="rId79" display="https://cdaw.gsfc.nasa.gov/movie/make_javamovie.php?stime=20110922_0939&amp;etime=20110922_1316&amp;img1=lasc2rdf&amp;title=20110922.104806.p072g;V=1905km/s"/>
    <hyperlink ref="B28" r:id="rId80" tooltip="see height-time digital file" display="http://cdaw.gsfc.nasa.gov/CME_list/UNIVERSAL/2011_09/yht/20110922.104806.w360h.v1905.p072g.yht"/>
    <hyperlink ref="C28" r:id="rId81" tooltip="view height-time plot" display="http://cdaw.gsfc.nasa.gov/CME_list/UNIVERSAL/2011_09/htpng/20110922.104806.p072g.htp.html"/>
    <hyperlink ref="A29" r:id="rId82" display="https://cdaw.gsfc.nasa.gov/movie/make_javamovie.php?stime=20110924_1144&amp;etime=20110924_1521&amp;img1=lasc2rdf&amp;title=20110924.124807.p078g;V=1915km/s"/>
    <hyperlink ref="B29" r:id="rId83" tooltip="see height-time digital file" display="http://cdaw.gsfc.nasa.gov/CME_list/UNIVERSAL/2011_09/yht/20110924.124807.w360h.v1915.p078g.yht"/>
    <hyperlink ref="C29" r:id="rId84" tooltip="view height-time plot" display="http://cdaw.gsfc.nasa.gov/CME_list/UNIVERSAL/2011_09/htpng/20110924.124807.p078g.htp.html"/>
    <hyperlink ref="A30" r:id="rId85" display="https://cdaw.gsfc.nasa.gov/movie/make_javamovie.php?stime=20110924_1819&amp;etime=20110924_2230&amp;img1=lasc2rdf&amp;title=20110924.193606.p043g;V=972km/s"/>
    <hyperlink ref="B30" r:id="rId86" tooltip="see height-time digital file" display="http://cdaw.gsfc.nasa.gov/CME_list/UNIVERSAL/2011_09/yht/20110924.193606.w360h.v0972.p043g.yht"/>
    <hyperlink ref="C30" r:id="rId87" tooltip="view height-time plot" display="http://cdaw.gsfc.nasa.gov/CME_list/UNIVERSAL/2011_09/htpng/20110924.193606.p043g.htp.html"/>
    <hyperlink ref="A31" r:id="rId88" display="https://cdaw.gsfc.nasa.gov/movie/make_javamovie.php?stime=20111001_1938&amp;etime=20111001_2334&amp;img1=lasc2rdf&amp;title=20111001.204805.p088g;V=1238km/s"/>
    <hyperlink ref="B31" r:id="rId89" tooltip="see height-time digital file" display="http://cdaw.gsfc.nasa.gov/CME_list/UNIVERSAL/2011_10/yht/20111001.204805.w360h.v1238.p088g.yht"/>
    <hyperlink ref="C31" r:id="rId90" tooltip="view height-time plot" display="http://cdaw.gsfc.nasa.gov/CME_list/UNIVERSAL/2011_10/htpng/20111001.204805.p088g.htp.html"/>
    <hyperlink ref="A32" r:id="rId91" display="https://cdaw.gsfc.nasa.gov/movie/make_javamovie.php?stime=20111004_1142&amp;etime=20111004_1546&amp;img1=lasc2rdf&amp;title=20111004.132551.p015g;V=1101km/s"/>
    <hyperlink ref="B32" r:id="rId92" tooltip="see height-time digital file" display="http://cdaw.gsfc.nasa.gov/CME_list/UNIVERSAL/2011_10/yht/20111004.132551.w360h.v1101.p015g.yht"/>
    <hyperlink ref="C32" r:id="rId93" tooltip="view height-time plot" display="http://cdaw.gsfc.nasa.gov/CME_list/UNIVERSAL/2011_10/htpng/20111004.132551.p015g.htp.html"/>
    <hyperlink ref="A33" r:id="rId94" display="https://cdaw.gsfc.nasa.gov/movie/make_javamovie.php?stime=20111022_0026&amp;etime=20111022_0524&amp;img1=lasc2rdf&amp;title=20111022.012553.p354g;V=593km/s"/>
    <hyperlink ref="B33" r:id="rId95" tooltip="see height-time digital file" display="http://cdaw.gsfc.nasa.gov/CME_list/UNIVERSAL/2011_10/yht/20111022.012553.w360h.v0593.p354g.yht"/>
    <hyperlink ref="C33" r:id="rId96" tooltip="view height-time plot" display="http://cdaw.gsfc.nasa.gov/CME_list/UNIVERSAL/2011_10/htpng/20111022.012553.p354g.htp.html"/>
    <hyperlink ref="A34" r:id="rId97" display="https://cdaw.gsfc.nasa.gov/movie/make_javamovie.php?stime=20111022_0930&amp;etime=20111022_1339&amp;img1=lasc2rdf&amp;title=20111022.102405.p311g;V=1005km/s"/>
    <hyperlink ref="B34" r:id="rId98" tooltip="see height-time digital file" display="http://cdaw.gsfc.nasa.gov/CME_list/UNIVERSAL/2011_10/yht/20111022.102405.w360h.v1005.p311g.yht"/>
    <hyperlink ref="C34" r:id="rId99" tooltip="view height-time plot" display="http://cdaw.gsfc.nasa.gov/CME_list/UNIVERSAL/2011_10/htpng/20111022.102405.p311g.htp.html"/>
    <hyperlink ref="A35" r:id="rId100" display="https://cdaw.gsfc.nasa.gov/movie/make_javamovie.php?stime=20111027_1040&amp;etime=20111027_1542&amp;img1=lasc2rdf&amp;title=20111027.120006.p054g;V=570km/s"/>
    <hyperlink ref="B35" r:id="rId101" tooltip="see height-time digital file" display="http://cdaw.gsfc.nasa.gov/CME_list/UNIVERSAL/2011_10/yht/20111027.120006.w360h.v0570.p054g.yht"/>
    <hyperlink ref="C35" r:id="rId102" tooltip="view height-time plot" display="http://cdaw.gsfc.nasa.gov/CME_list/UNIVERSAL/2011_10/htpng/20111027.120006.p054g.htp.html"/>
    <hyperlink ref="A36" r:id="rId103" display="https://cdaw.gsfc.nasa.gov/movie/make_javamovie.php?stime=20111103_2130&amp;etime=20111104_0104&amp;img1=lasc2rdf&amp;title=20111103.233005.p090g;V=991km/s"/>
    <hyperlink ref="B36" r:id="rId104" tooltip="see height-time digital file" display="http://cdaw.gsfc.nasa.gov/CME_list/UNIVERSAL/2011_11/yht/20111103.233005.w360h.v0991.p090g.yht"/>
    <hyperlink ref="C36" r:id="rId105" tooltip="view height-time plot" display="http://cdaw.gsfc.nasa.gov/CME_list/UNIVERSAL/2011_11/htpng/20111103.233005.p090g.htp.html"/>
    <hyperlink ref="A37" r:id="rId106" display="https://cdaw.gsfc.nasa.gov/movie/make_javamovie.php?stime=20111103_2339&amp;etime=20111104_0411&amp;img1=lasc2rdf&amp;title=20111104.012529.p084g;V=756km/s"/>
    <hyperlink ref="B37" r:id="rId107" tooltip="see height-time digital file" display="http://cdaw.gsfc.nasa.gov/CME_list/UNIVERSAL/2011_11/yht/20111104.012529.w360h.v0756.p084g.yht"/>
    <hyperlink ref="C37" r:id="rId108" tooltip="view height-time plot" display="http://cdaw.gsfc.nasa.gov/CME_list/UNIVERSAL/2011_11/htpng/20111104.012529.p084g.htp.html"/>
    <hyperlink ref="A38" r:id="rId109" display="https://cdaw.gsfc.nasa.gov/movie/make_javamovie.php?stime=20111109_1209&amp;etime=20111109_1626&amp;img1=lasc2rdf&amp;title=20111109.133605.p048g;V=907km/s"/>
    <hyperlink ref="B38" r:id="rId110" tooltip="see height-time digital file" display="http://cdaw.gsfc.nasa.gov/CME_list/UNIVERSAL/2011_11/yht/20111109.133605.w360h.v0907.p048g.yht"/>
    <hyperlink ref="C38" r:id="rId111" tooltip="view height-time plot" display="http://cdaw.gsfc.nasa.gov/CME_list/UNIVERSAL/2011_11/htpng/20111109.133605.p048g.htp.html"/>
    <hyperlink ref="A39" r:id="rId112" display="https://cdaw.gsfc.nasa.gov/movie/make_javamovie.php?stime=20111113_1712&amp;etime=20111113_2209&amp;img1=lasc2rdf&amp;title=20111113.183605.p349g;V=596km/s"/>
    <hyperlink ref="B39" r:id="rId113" tooltip="see height-time digital file" display="http://cdaw.gsfc.nasa.gov/CME_list/UNIVERSAL/2011_11/yht/20111113.183605.w360h.v0596.p349g.yht"/>
    <hyperlink ref="C39" r:id="rId114" tooltip="view height-time plot" display="http://cdaw.gsfc.nasa.gov/CME_list/UNIVERSAL/2011_11/htpng/20111113.183605.p349g.htp.html"/>
    <hyperlink ref="A40" r:id="rId115" display="https://cdaw.gsfc.nasa.gov/movie/make_javamovie.php?stime=20111117_1926&amp;etime=20111117_2333&amp;img1=lasc2rdf&amp;title=20111117.203605.p100g;V=1041km/s"/>
    <hyperlink ref="B40" r:id="rId116" tooltip="see height-time digital file" display="http://cdaw.gsfc.nasa.gov/CME_list/UNIVERSAL/2011_11/yht/20111117.203605.w360h.v1041.p100g.yht"/>
    <hyperlink ref="C40" r:id="rId117" tooltip="view height-time plot" display="http://cdaw.gsfc.nasa.gov/CME_list/UNIVERSAL/2011_11/htpng/20111117.203605.p100g.htp.html"/>
    <hyperlink ref="A41" r:id="rId118" display="https://cdaw.gsfc.nasa.gov/movie/make_javamovie.php?stime=20111120_2129&amp;etime=20111121_0218&amp;img1=lasc2rdf&amp;title=20111120.231206.p006g;V=641km/s"/>
    <hyperlink ref="B41" r:id="rId119" tooltip="see height-time digital file" display="http://cdaw.gsfc.nasa.gov/CME_list/UNIVERSAL/2011_11/yht/20111120.231206.w360h.v0641.p006g.yht"/>
    <hyperlink ref="C41" r:id="rId120" tooltip="view height-time plot" display="http://cdaw.gsfc.nasa.gov/CME_list/UNIVERSAL/2011_11/htpng/20111120.231206.p006g.htp.html"/>
    <hyperlink ref="A42" r:id="rId121" display="https://cdaw.gsfc.nasa.gov/movie/make_javamovie.php?stime=20111126_0604&amp;etime=20111126_1019&amp;img1=lasc2rdf&amp;title=20111126.071206.p327g;V=933km/s"/>
    <hyperlink ref="B42" r:id="rId122" tooltip="see height-time digital file" display="http://cdaw.gsfc.nasa.gov/CME_list/UNIVERSAL/2011_11/yht/20111126.071206.w360h.v0933.p327g.yht"/>
    <hyperlink ref="C42" r:id="rId123" tooltip="view height-time plot" display="http://cdaw.gsfc.nasa.gov/CME_list/UNIVERSAL/2011_11/htpng/20111126.071206.p327g.htp.html"/>
    <hyperlink ref="A43" r:id="rId124" display="https://cdaw.gsfc.nasa.gov/movie/make_javamovie.php?stime=20111127_1229&amp;etime=20111127_1802&amp;img1=lasc2rdf&amp;title=20111127.140005.p100g;V=455km/s"/>
    <hyperlink ref="B43" r:id="rId125" tooltip="see height-time digital file" display="http://cdaw.gsfc.nasa.gov/CME_list/UNIVERSAL/2011_11/yht/20111127.140005.w360h.v0455.p100g.yht"/>
    <hyperlink ref="C43" r:id="rId126" tooltip="view height-time plot" display="http://cdaw.gsfc.nasa.gov/CME_list/UNIVERSAL/2011_11/htpng/20111127.140005.p100g.htp.html"/>
    <hyperlink ref="A44" r:id="rId127" display="https://cdaw.gsfc.nasa.gov/movie/make_javamovie.php?stime=20111207_0827&amp;etime=20111207_1305&amp;img1=lasc2rdf&amp;title=20111207.093605.p327g;V=713km/s"/>
    <hyperlink ref="B44" r:id="rId128" tooltip="see height-time digital file" display="http://cdaw.gsfc.nasa.gov/CME_list/UNIVERSAL/2011_12/yht/20111207.093605.w360h.v0713.p327g.yht"/>
    <hyperlink ref="C44" r:id="rId129" tooltip="view height-time plot" display="http://cdaw.gsfc.nasa.gov/CME_list/UNIVERSAL/2011_12/htpng/20111207.093605.p327g.htp.html"/>
    <hyperlink ref="A45" r:id="rId130" display="https://cdaw.gsfc.nasa.gov/movie/make_javamovie.php?stime=20111221_0150&amp;etime=20111221_0555&amp;img1=lasc2rdf&amp;title=20111221.031210.p134g;V=1064km/s"/>
    <hyperlink ref="B45" r:id="rId131" tooltip="see height-time digital file" display="http://cdaw.gsfc.nasa.gov/CME_list/UNIVERSAL/2011_12/yht/20111221.031210.w360h.v1064.p134g.yht"/>
    <hyperlink ref="C45" r:id="rId132" tooltip="view height-time plot" display="http://cdaw.gsfc.nasa.gov/CME_list/UNIVERSAL/2011_12/htpng/20111221.031210.p134g.htp.html"/>
    <hyperlink ref="A46" r:id="rId133" display="https://cdaw.gsfc.nasa.gov/movie/make_javamovie.php?stime=20120102_1355&amp;etime=20120102_1757&amp;img1=lasc2rdf&amp;title=20120102.151240.p244g;V=1138km/s"/>
    <hyperlink ref="B46" r:id="rId134" tooltip="see height-time digital file" display="http://cdaw.gsfc.nasa.gov/CME_list/UNIVERSAL/2012_01/yht/20120102.151240.w360h.v1138.p244g.yht"/>
    <hyperlink ref="C46" r:id="rId135" tooltip="view height-time plot" display="http://cdaw.gsfc.nasa.gov/CME_list/UNIVERSAL/2012_01/htpng/20120102.151240.p244g.htp.html"/>
    <hyperlink ref="A47" r:id="rId136" display="https://cdaw.gsfc.nasa.gov/movie/make_javamovie.php?stime=20120112_0720&amp;etime=20120112_1146&amp;img1=lasc2rdf&amp;title=20120112.082405.p052g;V=814km/s"/>
    <hyperlink ref="B47" r:id="rId137" tooltip="see height-time digital file" display="http://cdaw.gsfc.nasa.gov/CME_list/UNIVERSAL/2012_01/yht/20120112.082405.w360h.v0814.p052g.yht"/>
    <hyperlink ref="C47" r:id="rId138" tooltip="view height-time plot" display="http://cdaw.gsfc.nasa.gov/CME_list/UNIVERSAL/2012_01/htpng/20120112.082405.p052g.htp.html"/>
    <hyperlink ref="A48" r:id="rId139" display="https://cdaw.gsfc.nasa.gov/movie/make_javamovie.php?stime=20120116_0205&amp;etime=20120116_0611&amp;img1=lasc2rdf&amp;title=20120116.031210.p039g;V=1060km/s"/>
    <hyperlink ref="B48" r:id="rId140" tooltip="see height-time digital file" display="http://cdaw.gsfc.nasa.gov/CME_list/UNIVERSAL/2012_01/yht/20120116.031210.w360h.v1060.p039g.yht"/>
    <hyperlink ref="C48" r:id="rId141" tooltip="view height-time plot" display="http://cdaw.gsfc.nasa.gov/CME_list/UNIVERSAL/2012_01/htpng/20120116.031210.p039g.htp.html"/>
    <hyperlink ref="A49" r:id="rId142" display="https://cdaw.gsfc.nasa.gov/movie/make_javamovie.php?stime=20120119_1351&amp;etime=20120119_1754&amp;img1=lasc2rdf&amp;title=20120119.143605.p020g;V=1120km/s"/>
    <hyperlink ref="B49" r:id="rId143" tooltip="see height-time digital file" display="http://cdaw.gsfc.nasa.gov/CME_list/UNIVERSAL/2012_01/yht/20120119.143605.w360h.v1120.p020g.yht"/>
    <hyperlink ref="C49" r:id="rId144" tooltip="view height-time plot" display="http://cdaw.gsfc.nasa.gov/CME_list/UNIVERSAL/2012_01/htpng/20120119.143605.p020g.htp.html"/>
    <hyperlink ref="A50" r:id="rId145" display="https://cdaw.gsfc.nasa.gov/movie/make_javamovie.php?stime=20120123_0251&amp;etime=20120123_0623&amp;img1=lasc2rdf&amp;title=20120123.040005.p326g;V=2175km/s"/>
    <hyperlink ref="B50" r:id="rId146" tooltip="see height-time digital file" display="http://cdaw.gsfc.nasa.gov/CME_list/UNIVERSAL/2012_01/yht/20120123.040005.w360h.v2175.p326g.yht"/>
    <hyperlink ref="C50" r:id="rId147" tooltip="view height-time plot" display="http://cdaw.gsfc.nasa.gov/CME_list/UNIVERSAL/2012_01/htpng/20120123.040005.p326g.htp.html"/>
    <hyperlink ref="A51" r:id="rId148" display="https://cdaw.gsfc.nasa.gov/movie/make_javamovie.php?stime=20120126_0351&amp;etime=20120126_0749&amp;img1=lasc2rdf&amp;title=20120126.043605.p327g;V=1194km/s"/>
    <hyperlink ref="B51" r:id="rId149" tooltip="see height-time digital file" display="http://cdaw.gsfc.nasa.gov/CME_list/UNIVERSAL/2012_01/yht/20120126.043605.w360h.v1194.p327g.yht"/>
    <hyperlink ref="C51" r:id="rId150" tooltip="view height-time plot" display="http://cdaw.gsfc.nasa.gov/CME_list/UNIVERSAL/2012_01/htpng/20120126.043605.p327g.htp.html"/>
    <hyperlink ref="A52" r:id="rId151" display="https://cdaw.gsfc.nasa.gov/movie/make_javamovie.php?stime=20120127_1723&amp;etime=20120127_2051&amp;img1=lasc2rdf&amp;title=20120127.182752.p296g;V=2508km/s"/>
    <hyperlink ref="B52" r:id="rId152" tooltip="see height-time digital file" display="http://cdaw.gsfc.nasa.gov/CME_list/UNIVERSAL/2012_01/yht/20120127.182752.w360h.v2508.p296g.yht"/>
    <hyperlink ref="C52" r:id="rId153" tooltip="view height-time plot" display="http://cdaw.gsfc.nasa.gov/CME_list/UNIVERSAL/2012_01/htpng/20120127.182752.p296g.htp.html"/>
    <hyperlink ref="A53" r:id="rId154" display="https://cdaw.gsfc.nasa.gov/movie/make_javamovie.php?stime=20120202_1224&amp;etime=20120202_1746&amp;img1=lasc2rdf&amp;title=20120202.142405.p353g;V=476km/s"/>
    <hyperlink ref="B53" r:id="rId155" tooltip="see height-time digital file" display="http://cdaw.gsfc.nasa.gov/CME_list/UNIVERSAL/2012_02/yht/20120202.142405.w360h.v0476.p353g.yht"/>
    <hyperlink ref="C53" r:id="rId156" tooltip="view height-time plot" display="http://cdaw.gsfc.nasa.gov/CME_list/UNIVERSAL/2012_02/htpng/20120202.142405.p353g.htp.html"/>
    <hyperlink ref="A54" r:id="rId157" display="https://cdaw.gsfc.nasa.gov/movie/make_javamovie.php?stime=20120209_2004&amp;etime=20120210_0050&amp;img1=lasc2rdf&amp;title=20120209.211736.p039g;V=659km/s"/>
    <hyperlink ref="B54" r:id="rId158" tooltip="see height-time digital file" display="http://cdaw.gsfc.nasa.gov/CME_list/UNIVERSAL/2012_02/yht/20120209.211736.w360h.v0659.p039g.yht"/>
    <hyperlink ref="C54" r:id="rId159" tooltip="view height-time plot" display="http://cdaw.gsfc.nasa.gov/CME_list/UNIVERSAL/2012_02/htpng/20120209.211736.p039g.htp.html"/>
    <hyperlink ref="A55" r:id="rId160" display="https://cdaw.gsfc.nasa.gov/movie/make_javamovie.php?stime=20120210_1900&amp;etime=20120211_0011&amp;img1=lasc2rdf&amp;title=20120210.200005.p039g;V=533km/s"/>
    <hyperlink ref="B55" r:id="rId161" tooltip="see height-time digital file" display="http://cdaw.gsfc.nasa.gov/CME_list/UNIVERSAL/2012_02/yht/20120210.200005.w360h.v0533.p039g.yht"/>
    <hyperlink ref="C55" r:id="rId162" tooltip="view height-time plot" display="http://cdaw.gsfc.nasa.gov/CME_list/UNIVERSAL/2012_02/htpng/20120210.200005.p039g.htp.html"/>
    <hyperlink ref="A56" r:id="rId163" display="https://cdaw.gsfc.nasa.gov/movie/make_javamovie.php?stime=20120216_0509&amp;etime=20120216_1018&amp;img1=lasc2rdf&amp;title=20120216.063605.p288g;V=538km/s"/>
    <hyperlink ref="B56" r:id="rId164" tooltip="see height-time digital file" display="http://cdaw.gsfc.nasa.gov/CME_list/UNIVERSAL/2012_02/yht/20120216.063605.w360h.v0538.p288g.yht"/>
    <hyperlink ref="C56" r:id="rId165" tooltip="view height-time plot" display="http://cdaw.gsfc.nasa.gov/CME_list/UNIVERSAL/2012_02/htpng/20120216.063605.p288g.htp.html"/>
    <hyperlink ref="A57" r:id="rId166" display="https://cdaw.gsfc.nasa.gov/movie/make_javamovie.php?stime=20120223_0708&amp;etime=20120223_1226&amp;img1=lasc2rdf&amp;title=20120223.081206.p300g;V=505km/s"/>
    <hyperlink ref="B57" r:id="rId167" tooltip="see height-time digital file" display="http://cdaw.gsfc.nasa.gov/CME_list/UNIVERSAL/2012_02/yht/20120223.081206.w360h.v0505.p300g.yht"/>
    <hyperlink ref="C57" r:id="rId168" tooltip="view height-time plot" display="http://cdaw.gsfc.nasa.gov/CME_list/UNIVERSAL/2012_02/htpng/20120223.081206.p300g.htp.html"/>
    <hyperlink ref="A58" r:id="rId169" display="https://cdaw.gsfc.nasa.gov/movie/make_javamovie.php?stime=20120229_0719&amp;etime=20120229_1248&amp;img1=lasc2rdf&amp;title=20120229.091208.p290g;V=466km/s"/>
    <hyperlink ref="B58" r:id="rId170" tooltip="see height-time digital file" display="http://cdaw.gsfc.nasa.gov/CME_list/UNIVERSAL/2012_02/yht/20120229.091208.w360h.v0466.p290g.yht"/>
    <hyperlink ref="C58" r:id="rId171" tooltip="view height-time plot" display="http://cdaw.gsfc.nasa.gov/CME_list/UNIVERSAL/2012_02/htpng/20120229.091208.p290g.htp.html"/>
    <hyperlink ref="A59" r:id="rId172" display="https://cdaw.gsfc.nasa.gov/movie/make_javamovie.php?stime=20120304_0949&amp;etime=20120304_1342&amp;img1=lasc2rdf&amp;title=20120304.110007.p052g;V=1306km/s"/>
    <hyperlink ref="B59" r:id="rId173" tooltip="see height-time digital file" display="http://cdaw.gsfc.nasa.gov/CME_list/UNIVERSAL/2012_03/yht/20120304.110007.w360h.v1306.p052g.yht"/>
    <hyperlink ref="C59" r:id="rId174" tooltip="view height-time plot" display="http://cdaw.gsfc.nasa.gov/CME_list/UNIVERSAL/2012_03/htpng/20120304.110007.p052g.htp.html"/>
    <hyperlink ref="A60" r:id="rId175" display="https://cdaw.gsfc.nasa.gov/movie/make_javamovie.php?stime=20120305_0239&amp;etime=20120305_0624&amp;img1=lasc2rdf&amp;title=20120305.040005.p061g;V=1531km/s"/>
    <hyperlink ref="B60" r:id="rId176" tooltip="see height-time digital file" display="http://cdaw.gsfc.nasa.gov/CME_list/UNIVERSAL/2012_03/yht/20120305.040005.w360h.v1531.p061g.yht"/>
    <hyperlink ref="C60" r:id="rId177" tooltip="view height-time plot" display="http://cdaw.gsfc.nasa.gov/CME_list/UNIVERSAL/2012_03/htpng/20120305.040005.p061g.htp.html"/>
    <hyperlink ref="A61" r:id="rId178" display="https://cdaw.gsfc.nasa.gov/movie/make_javamovie.php?stime=20120306_2320&amp;etime=20120307_0246&amp;img1=lasc2rdf&amp;title=20120307.002406.p057g;V=2684km/s"/>
    <hyperlink ref="B61" r:id="rId179" tooltip="see height-time digital file" display="http://cdaw.gsfc.nasa.gov/CME_list/UNIVERSAL/2012_03/yht/20120307.002406.w360h.v2684.p057g.yht"/>
    <hyperlink ref="C61" r:id="rId180" tooltip="view height-time plot" display="http://cdaw.gsfc.nasa.gov/CME_list/UNIVERSAL/2012_03/htpng/20120307.002406.p057g.htp.html"/>
    <hyperlink ref="A62" r:id="rId181" display="https://cdaw.gsfc.nasa.gov/movie/make_javamovie.php?stime=20120307_0002&amp;etime=20120307_0340&amp;img1=lasc2rdf&amp;title=20120307.013024.p082g;V=1825km/s"/>
    <hyperlink ref="B62" r:id="rId182" tooltip="see height-time digital file" display="http://cdaw.gsfc.nasa.gov/CME_list/UNIVERSAL/2012_03/yht/20120307.013024.w360h.v1825.p082g.yht"/>
    <hyperlink ref="C62" r:id="rId183" tooltip="view height-time plot" display="http://cdaw.gsfc.nasa.gov/CME_list/UNIVERSAL/2012_03/htpng/20120307.013024.p082g.htp.html"/>
    <hyperlink ref="A63" r:id="rId184" display="https://cdaw.gsfc.nasa.gov/movie/make_javamovie.php?stime=20120309_0256&amp;etime=20120309_0709&amp;img1=lasc2rdf&amp;title=20120309.042609.p029g;V=950km/s"/>
    <hyperlink ref="B63" r:id="rId185" tooltip="see height-time digital file" display="http://cdaw.gsfc.nasa.gov/CME_list/UNIVERSAL/2012_03/yht/20120309.042609.w360h.v0950.p029g.yht"/>
    <hyperlink ref="C63" r:id="rId186" tooltip="view height-time plot" display="http://cdaw.gsfc.nasa.gov/CME_list/UNIVERSAL/2012_03/htpng/20120309.042609.p029g.htp.html"/>
    <hyperlink ref="A64" r:id="rId187" display="https://cdaw.gsfc.nasa.gov/movie/make_javamovie.php?stime=20120310_1644&amp;etime=20120310_2038&amp;img1=lasc2rdf&amp;title=20120310.180005.p005g;V=1296km/s"/>
    <hyperlink ref="B64" r:id="rId188" tooltip="see height-time digital file" display="http://cdaw.gsfc.nasa.gov/CME_list/UNIVERSAL/2012_03/yht/20120310.180005.w360h.v1296.p005g.yht"/>
    <hyperlink ref="C64" r:id="rId189" tooltip="view height-time plot" display="http://cdaw.gsfc.nasa.gov/CME_list/UNIVERSAL/2012_03/htpng/20120310.180005.p005g.htp.html"/>
    <hyperlink ref="A65" r:id="rId190" display="https://cdaw.gsfc.nasa.gov/movie/make_javamovie.php?stime=20120313_1626&amp;etime=20120313_2003&amp;img1=lasc2rdf&amp;title=20120313.173605.p286g;V=1884km/s"/>
    <hyperlink ref="B65" r:id="rId191" tooltip="see height-time digital file" display="http://cdaw.gsfc.nasa.gov/CME_list/UNIVERSAL/2012_03/yht/20120313.173605.w360h.v1884.p286g.yht"/>
    <hyperlink ref="C65" r:id="rId192" tooltip="view height-time plot" display="http://cdaw.gsfc.nasa.gov/CME_list/UNIVERSAL/2012_03/htpng/20120313.173605.p286g.htp.html"/>
    <hyperlink ref="A66" r:id="rId193" display="https://cdaw.gsfc.nasa.gov/movie/make_javamovie.php?stime=20120317_2314&amp;etime=20120318_0311&amp;img1=lasc2rdf&amp;title=20120318.002405.p300g;V=1210km/s"/>
    <hyperlink ref="B66" r:id="rId194" tooltip="see height-time digital file" display="http://cdaw.gsfc.nasa.gov/CME_list/UNIVERSAL/2012_03/yht/20120318.002405.w360h.v1210.p300g.yht"/>
    <hyperlink ref="C66" r:id="rId195" tooltip="view height-time plot" display="http://cdaw.gsfc.nasa.gov/CME_list/UNIVERSAL/2012_03/htpng/20120318.002405.p300g.htp.html"/>
    <hyperlink ref="A67" r:id="rId196" display="https://cdaw.gsfc.nasa.gov/movie/make_javamovie.php?stime=20120321_0622&amp;etime=20120321_1021&amp;img1=lasc2rdf&amp;title=20120321.073605.p330g;V=1178km/s"/>
    <hyperlink ref="B67" r:id="rId197" tooltip="see height-time digital file" display="http://cdaw.gsfc.nasa.gov/CME_list/UNIVERSAL/2012_03/yht/20120321.073605.w360h.v1178.p330g.yht"/>
    <hyperlink ref="C67" r:id="rId198" tooltip="view height-time plot" display="http://cdaw.gsfc.nasa.gov/CME_list/UNIVERSAL/2012_03/htpng/20120321.073605.p330g.htp.html"/>
    <hyperlink ref="A68" r:id="rId199" display="https://cdaw.gsfc.nasa.gov/movie/make_javamovie.php?stime=20120323_2308&amp;etime=20120324_0309&amp;img1=lasc2rdf&amp;title=20120324.002405.p347g;V=1152km/s"/>
    <hyperlink ref="B68" r:id="rId200" tooltip="see height-time digital file" display="http://cdaw.gsfc.nasa.gov/CME_list/UNIVERSAL/2012_03/yht/20120324.002405.w360h.v1152.p347g.yht"/>
    <hyperlink ref="C68" r:id="rId201" tooltip="view height-time plot" display="http://cdaw.gsfc.nasa.gov/CME_list/UNIVERSAL/2012_03/htpng/20120324.002405.p347g.htp.html"/>
    <hyperlink ref="A69" r:id="rId202" display="https://cdaw.gsfc.nasa.gov/movie/make_javamovie.php?stime=20120326_2147&amp;etime=20120327_0137&amp;img1=lasc2rdf&amp;title=20120326.231205.p092g;V=1390km/s"/>
    <hyperlink ref="B69" r:id="rId203" tooltip="see height-time digital file" display="http://cdaw.gsfc.nasa.gov/CME_list/UNIVERSAL/2012_03/yht/20120326.231205.w360h.v1390.p092g.yht"/>
    <hyperlink ref="C69" r:id="rId204" tooltip="view height-time plot" display="http://cdaw.gsfc.nasa.gov/CME_list/UNIVERSAL/2012_03/htpng/20120326.231205.p092g.htp.html"/>
    <hyperlink ref="A70" r:id="rId205" display="https://cdaw.gsfc.nasa.gov/movie/make_javamovie.php?stime=20120328_0035&amp;etime=20120328_0442&amp;img1=lasc2rdf&amp;title=20120328.013607.p065g;V=1033km/s"/>
    <hyperlink ref="B70" r:id="rId206" tooltip="see height-time digital file" display="http://cdaw.gsfc.nasa.gov/CME_list/UNIVERSAL/2012_03/yht/20120328.013607.w360h.v1033.p065g.yht"/>
    <hyperlink ref="C70" r:id="rId207" tooltip="view height-time plot" display="http://cdaw.gsfc.nasa.gov/CME_list/UNIVERSAL/2012_03/htpng/20120328.013607.p065g.htp.html"/>
    <hyperlink ref="A71" r:id="rId208" display="https://cdaw.gsfc.nasa.gov/movie/make_javamovie.php?stime=20120405_2015&amp;etime=20120406_0039&amp;img1=lasc2rdf&amp;title=20120405.212507.p311g;V=828km/s"/>
    <hyperlink ref="B71" r:id="rId209" tooltip="see height-time digital file" display="http://cdaw.gsfc.nasa.gov/CME_list/UNIVERSAL/2012_04/yht/20120405.212507.w360h.v0828.p311g.yht"/>
    <hyperlink ref="C71" r:id="rId210" tooltip="view height-time plot" display="http://cdaw.gsfc.nasa.gov/CME_list/UNIVERSAL/2012_04/htpng/20120405.212507.p311g.htp.html"/>
    <hyperlink ref="A72" r:id="rId211" display="https://cdaw.gsfc.nasa.gov/movie/make_javamovie.php?stime=20120407_1518&amp;etime=20120407_1949&amp;img1=lasc2rdf&amp;title=20120407.164805.p261g;V=765km/s"/>
    <hyperlink ref="B72" r:id="rId212" tooltip="see height-time digital file" display="http://cdaw.gsfc.nasa.gov/CME_list/UNIVERSAL/2012_04/yht/20120407.164805.w360h.v0765.p261g.yht"/>
    <hyperlink ref="C72" r:id="rId213" tooltip="view height-time plot" display="http://cdaw.gsfc.nasa.gov/CME_list/UNIVERSAL/2012_04/htpng/20120407.164805.p261g.htp.html"/>
    <hyperlink ref="A73" r:id="rId214" display="https://cdaw.gsfc.nasa.gov/movie/make_javamovie.php?stime=20120407_2007&amp;etime=20120408_0045&amp;img1=lasc2rdf&amp;title=20120407.211559.p172g;V=708km/s"/>
    <hyperlink ref="B73" r:id="rId215" tooltip="see height-time digital file" display="http://cdaw.gsfc.nasa.gov/CME_list/UNIVERSAL/2012_04/yht/20120407.211559.w360h.v0708.p172g.yht"/>
    <hyperlink ref="C73" r:id="rId216" tooltip="view height-time plot" display="http://cdaw.gsfc.nasa.gov/CME_list/UNIVERSAL/2012_04/htpng/20120407.211559.p172g.htp.html"/>
    <hyperlink ref="A74" r:id="rId217" display="https://cdaw.gsfc.nasa.gov/movie/make_javamovie.php?stime=20120409_1123&amp;etime=20120409_1539&amp;img1=lasc2rdf&amp;title=20120409.123607.p310g;V=921km/s"/>
    <hyperlink ref="B74" r:id="rId218" tooltip="see height-time digital file" display="http://cdaw.gsfc.nasa.gov/CME_list/UNIVERSAL/2012_04/yht/20120409.123607.w360h.v0921.p310g.yht"/>
    <hyperlink ref="C74" r:id="rId219" tooltip="view height-time plot" display="http://cdaw.gsfc.nasa.gov/CME_list/UNIVERSAL/2012_04/htpng/20120409.123607.p310g.htp.html"/>
    <hyperlink ref="A75" r:id="rId220" display="https://cdaw.gsfc.nasa.gov/movie/make_javamovie.php?stime=20120423_1702&amp;etime=20120423_2214&amp;img1=lasc2rdf&amp;title=20120423.182405.p234g;V=528km/s"/>
    <hyperlink ref="B75" r:id="rId221" tooltip="see height-time digital file" display="http://cdaw.gsfc.nasa.gov/CME_list/UNIVERSAL/2012_04/yht/20120423.182405.w360h.v0528.p234g.yht"/>
    <hyperlink ref="C75" r:id="rId222" tooltip="view height-time plot" display="http://cdaw.gsfc.nasa.gov/CME_list/UNIVERSAL/2012_04/htpng/20120423.182405.p234g.htp.html"/>
    <hyperlink ref="A76" r:id="rId223" display="https://cdaw.gsfc.nasa.gov/movie/make_javamovie.php?stime=20120427_1449&amp;etime=20120427_1931&amp;img1=lasc2rdf&amp;title=20120427.162406.p277g;V=681km/s"/>
    <hyperlink ref="B76" r:id="rId224" tooltip="see height-time digital file" display="http://cdaw.gsfc.nasa.gov/CME_list/UNIVERSAL/2012_04/yht/20120427.162406.w360h.v0681.p277g.yht"/>
    <hyperlink ref="C76" r:id="rId225" tooltip="view height-time plot" display="http://cdaw.gsfc.nasa.gov/CME_list/UNIVERSAL/2012_04/htpng/20120427.162406.p277g.htp.html"/>
    <hyperlink ref="A77" r:id="rId226" display="https://cdaw.gsfc.nasa.gov/movie/make_javamovie.php?stime=20120511_2239&amp;etime=20120512_0306&amp;img1=lasc2rdf&amp;title=20120512.000005.p107g;V=805km/s"/>
    <hyperlink ref="B77" r:id="rId227" tooltip="see height-time digital file" display="http://cdaw.gsfc.nasa.gov/CME_list/UNIVERSAL/2012_05/yht/20120512.000005.w360h.v0805.p107g.yht"/>
    <hyperlink ref="C77" r:id="rId228" tooltip="view height-time plot" display="http://cdaw.gsfc.nasa.gov/CME_list/UNIVERSAL/2012_05/htpng/20120512.000005.p107g.htp.html"/>
    <hyperlink ref="A78" r:id="rId229" display="https://cdaw.gsfc.nasa.gov/movie/make_javamovie.php?stime=20120517_0032&amp;etime=20120517_0416&amp;img1=lasc2rdf&amp;title=20120517.014805.p261g;V=1582km/s"/>
    <hyperlink ref="B78" r:id="rId230" tooltip="see height-time digital file" display="http://cdaw.gsfc.nasa.gov/CME_list/UNIVERSAL/2012_05/yht/20120517.014805.w360h.v1582.p261g.yht"/>
    <hyperlink ref="C78" r:id="rId231" tooltip="view height-time plot" display="http://cdaw.gsfc.nasa.gov/CME_list/UNIVERSAL/2012_05/htpng/20120517.014805.p261g.htp.html"/>
    <hyperlink ref="A79" r:id="rId232" display="https://cdaw.gsfc.nasa.gov/movie/make_javamovie.php?stime=20120526_1935&amp;etime=20120526_2311&amp;img1=lasc2rdf&amp;title=20120526.205728.p291g;V=1966km/s"/>
    <hyperlink ref="B79" r:id="rId233" tooltip="see height-time digital file" display="http://cdaw.gsfc.nasa.gov/CME_list/UNIVERSAL/2012_05/yht/20120526.205728.w360h.v1966.p291g.yht"/>
    <hyperlink ref="C79" r:id="rId234" tooltip="view height-time plot" display="http://cdaw.gsfc.nasa.gov/CME_list/UNIVERSAL/2012_05/htpng/20120526.205728.p291g.htp.html"/>
    <hyperlink ref="A80" r:id="rId235" display="https://cdaw.gsfc.nasa.gov/movie/make_javamovie.php?stime=20120614_1251&amp;etime=20120614_1701&amp;img1=lasc2rdf&amp;title=20120614.141207.p144g;V=987km/s"/>
    <hyperlink ref="B80" r:id="rId236" tooltip="see height-time digital file" display="http://cdaw.gsfc.nasa.gov/CME_list/UNIVERSAL/2012_06/yht/20120614.141207.w360h.v0987.p144g.yht"/>
    <hyperlink ref="C80" r:id="rId237" tooltip="view height-time plot" display="http://cdaw.gsfc.nasa.gov/CME_list/UNIVERSAL/2012_06/htpng/20120614.141207.p144g.htp.html"/>
    <hyperlink ref="A81" r:id="rId238" display="https://cdaw.gsfc.nasa.gov/movie/make_javamovie.php?stime=20120623_0607&amp;etime=20120623_1002&amp;img1=lasc2rdf&amp;title=20120623.072405.p290g;V=1263km/s"/>
    <hyperlink ref="B81" r:id="rId239" tooltip="see height-time digital file" display="http://cdaw.gsfc.nasa.gov/CME_list/UNIVERSAL/2012_06/yht/20120623.072405.w360h.v1263.p290g.yht"/>
    <hyperlink ref="C81" r:id="rId240" tooltip="view height-time plot" display="http://cdaw.gsfc.nasa.gov/CME_list/UNIVERSAL/2012_06/htpng/20120623.072405.p290g.htp.html"/>
    <hyperlink ref="A82" r:id="rId241" display="https://cdaw.gsfc.nasa.gov/movie/make_javamovie.php?stime=20120628_0507&amp;etime=20120628_0943&amp;img1=lasc2rdf&amp;title=20120628.062405.p258g;V=728km/s"/>
    <hyperlink ref="B82" r:id="rId242" tooltip="see height-time digital file" display="http://cdaw.gsfc.nasa.gov/CME_list/UNIVERSAL/2012_06/yht/20120628.062405.w360h.v0728.p258g.yht"/>
    <hyperlink ref="C82" r:id="rId243" tooltip="view height-time plot" display="http://cdaw.gsfc.nasa.gov/CME_list/UNIVERSAL/2012_06/htpng/20120628.062405.p258g.htp.html"/>
    <hyperlink ref="A83" r:id="rId244" display="https://cdaw.gsfc.nasa.gov/movie/make_javamovie.php?stime=20120702_0713&amp;etime=20120702_1118&amp;img1=lasc2rdf&amp;title=20120702.083604.p085g;V=1074km/s"/>
    <hyperlink ref="B83" r:id="rId245" tooltip="see height-time digital file" display="http://cdaw.gsfc.nasa.gov/CME_list/UNIVERSAL/2012_07/yht/20120702.083604.w360h.v1074.p085g.yht"/>
    <hyperlink ref="C83" r:id="rId246" tooltip="view height-time plot" display="http://cdaw.gsfc.nasa.gov/CME_list/UNIVERSAL/2012_07/htpng/20120702.083604.p085g.htp.html"/>
    <hyperlink ref="A84" r:id="rId247" display="https://cdaw.gsfc.nasa.gov/movie/make_javamovie.php?stime=20120704_1607&amp;etime=20120704_1954&amp;img1=lasc2rdf&amp;title=20120704.172404.p124g;V=662km/s"/>
    <hyperlink ref="B84" r:id="rId248" tooltip="see height-time digital file" display="http://cdaw.gsfc.nasa.gov/CME_list/UNIVERSAL/2012_07/yht/20120704.172404.w360h.v0662.p124g.yht"/>
    <hyperlink ref="C84" r:id="rId249" tooltip="view height-time plot" display="http://cdaw.gsfc.nasa.gov/CME_list/UNIVERSAL/2012_07/htpng/20120704.172404.p124g.htp.html"/>
    <hyperlink ref="A85" r:id="rId250" display="https://cdaw.gsfc.nasa.gov/movie/make_javamovie.php?stime=20120706_2201&amp;etime=20120707_0139&amp;img1=lasc2rdf&amp;title=20120706.232406.p233g;V=1828km/s"/>
    <hyperlink ref="B85" r:id="rId251" tooltip="see height-time digital file" display="http://cdaw.gsfc.nasa.gov/CME_list/UNIVERSAL/2012_07/yht/20120706.232406.w360h.v1828.p233g.yht"/>
    <hyperlink ref="C85" r:id="rId252" tooltip="view height-time plot" display="http://cdaw.gsfc.nasa.gov/CME_list/UNIVERSAL/2012_07/htpng/20120706.232406.p233g.htp.html"/>
    <hyperlink ref="A86" r:id="rId253" display="https://cdaw.gsfc.nasa.gov/movie/make_javamovie.php?stime=20120708_1322&amp;etime=20120708_1749&amp;img1=lasc2rdf&amp;title=20120708.143605.p138g;V=796km/s"/>
    <hyperlink ref="B86" r:id="rId254" tooltip="see height-time digital file" display="http://cdaw.gsfc.nasa.gov/CME_list/UNIVERSAL/2012_07/yht/20120708.143605.w360h.v0796.p138g.yht"/>
    <hyperlink ref="C86" r:id="rId255" tooltip="view height-time plot" display="http://cdaw.gsfc.nasa.gov/CME_list/UNIVERSAL/2012_07/htpng/20120708.143605.p138g.htp.html"/>
    <hyperlink ref="A87" r:id="rId256" display="https://cdaw.gsfc.nasa.gov/movie/make_javamovie.php?stime=20120710_2325&amp;etime=20120711_0523&amp;img1=lasc2rdf&amp;title=20120711.012527.p182g;V=379km/s"/>
    <hyperlink ref="B87" r:id="rId257" tooltip="see height-time digital file" display="http://cdaw.gsfc.nasa.gov/CME_list/UNIVERSAL/2012_07/yht/20120711.012527.w360h.v0379.p182g.yht"/>
    <hyperlink ref="C87" r:id="rId258" tooltip="view height-time plot" display="http://cdaw.gsfc.nasa.gov/CME_list/UNIVERSAL/2012_07/htpng/20120711.012527.p182g.htp.html"/>
    <hyperlink ref="A88" r:id="rId259" display="https://cdaw.gsfc.nasa.gov/movie/make_javamovie.php?stime=20120718_0502&amp;etime=20120718_0921&amp;img1=lasc2rdf&amp;title=20120718.062405.p329g;V=873km/s"/>
    <hyperlink ref="B88" r:id="rId260" tooltip="see height-time digital file" display="http://cdaw.gsfc.nasa.gov/CME_list/UNIVERSAL/2012_07/yht/20120718.062405.w360h.v0873.p329g.yht"/>
    <hyperlink ref="C88" r:id="rId261" tooltip="view height-time plot" display="http://cdaw.gsfc.nasa.gov/CME_list/UNIVERSAL/2012_07/htpng/20120718.062405.p329g.htp.html"/>
    <hyperlink ref="A89" r:id="rId262" display="https://cdaw.gsfc.nasa.gov/movie/make_javamovie.php?stime=20120719_0420&amp;etime=20120719_0802&amp;img1=lasc2rdf&amp;title=20120719.052405.p275g;V=1631km/s"/>
    <hyperlink ref="B89" r:id="rId263" tooltip="see height-time digital file" display="http://cdaw.gsfc.nasa.gov/CME_list/UNIVERSAL/2012_07/yht/20120719.052405.w360h.v1631.p275g.yht"/>
    <hyperlink ref="C89" r:id="rId264" tooltip="view height-time plot" display="http://cdaw.gsfc.nasa.gov/CME_list/UNIVERSAL/2012_07/htpng/20120719.052405.p275g.htp.html"/>
    <hyperlink ref="A90" r:id="rId265" display="https://cdaw.gsfc.nasa.gov/movie/make_javamovie.php?stime=20120723_0121&amp;etime=20120723_0456&amp;img1=lasc2rdf&amp;title=20120723.023605.p286g;V=2003km/s"/>
    <hyperlink ref="B90" r:id="rId266" tooltip="see height-time digital file" display="http://cdaw.gsfc.nasa.gov/CME_list/UNIVERSAL/2012_07/yht/20120723.023605.w360h.v2003.p286g.yht"/>
    <hyperlink ref="C90" r:id="rId267" tooltip="view height-time plot" display="http://cdaw.gsfc.nasa.gov/CME_list/UNIVERSAL/2012_07/htpng/20120723.023605.p286g.htp.html"/>
    <hyperlink ref="A91" r:id="rId268" display="https://cdaw.gsfc.nasa.gov/movie/make_javamovie.php?stime=20120728_1921&amp;etime=20120729_0107&amp;img1=lasc2rdf&amp;title=20120728.211208.p134g;V=420km/s"/>
    <hyperlink ref="B91" r:id="rId269" tooltip="see height-time digital file" display="http://cdaw.gsfc.nasa.gov/CME_list/UNIVERSAL/2012_07/yht/20120728.211208.w360h.v0420.p134g.yht"/>
    <hyperlink ref="C91" r:id="rId270" tooltip="view height-time plot" display="http://cdaw.gsfc.nasa.gov/CME_list/UNIVERSAL/2012_07/htpng/20120728.211208.p134g.htp.html"/>
    <hyperlink ref="A92" r:id="rId271" display="https://cdaw.gsfc.nasa.gov/movie/make_javamovie.php?stime=20120731_0959&amp;etime=20120731_1501&amp;img1=lasc2rdf&amp;title=20120731.112406.p051g;V=567km/s"/>
    <hyperlink ref="B92" r:id="rId272" tooltip="see height-time digital file" display="http://cdaw.gsfc.nasa.gov/CME_list/UNIVERSAL/2012_07/yht/20120731.112406.w360h.v0567.p051g.yht"/>
    <hyperlink ref="C92" r:id="rId273" tooltip="view height-time plot" display="http://cdaw.gsfc.nasa.gov/CME_list/UNIVERSAL/2012_07/htpng/20120731.112406.p051g.htp.html"/>
    <hyperlink ref="A93" r:id="rId274" display="https://cdaw.gsfc.nasa.gov/movie/make_javamovie.php?stime=20120804_1243&amp;etime=20120804_1704&amp;img1=lasc2rdf&amp;title=20120804.133623.p110g;V=856km/s"/>
    <hyperlink ref="B93" r:id="rId275" tooltip="see height-time digital file" display="http://cdaw.gsfc.nasa.gov/CME_list/UNIVERSAL/2012_08/yht/20120804.133623.w360h.v0856.p110g.yht"/>
    <hyperlink ref="C93" r:id="rId276" tooltip="view height-time plot" display="http://cdaw.gsfc.nasa.gov/CME_list/UNIVERSAL/2012_08/htpng/20120804.133623.p110g.htp.html"/>
    <hyperlink ref="A94" r:id="rId277" display="https://cdaw.gsfc.nasa.gov/movie/make_javamovie.php?stime=20120813_1132&amp;etime=20120813_1712&amp;img1=lasc2rdf&amp;title=20120813.132549.p359g;V=435km/s"/>
    <hyperlink ref="B94" r:id="rId278" tooltip="see height-time digital file" display="http://cdaw.gsfc.nasa.gov/CME_list/UNIVERSAL/2012_08/yht/20120813.132549.w360h.v0435.p359g.yht"/>
    <hyperlink ref="C94" r:id="rId279" tooltip="view height-time plot" display="http://cdaw.gsfc.nasa.gov/CME_list/UNIVERSAL/2012_08/htpng/20120813.132549.p359g.htp.html"/>
    <hyperlink ref="A95" r:id="rId280" display="https://cdaw.gsfc.nasa.gov/movie/make_javamovie.php?stime=20120819_1708&amp;etime=20120819_2202&amp;img1=lasc2rdf&amp;title=20120819.183605.p154g;V=612km/s"/>
    <hyperlink ref="B95" r:id="rId281" tooltip="see height-time digital file" display="http://cdaw.gsfc.nasa.gov/CME_list/UNIVERSAL/2012_08/yht/20120819.183605.w360h.v0612.p154g.yht"/>
    <hyperlink ref="C95" r:id="rId282" tooltip="view height-time plot" display="http://cdaw.gsfc.nasa.gov/CME_list/UNIVERSAL/2012_08/htpng/20120819.183605.p154g.htp.html"/>
    <hyperlink ref="A96" r:id="rId283" display="https://cdaw.gsfc.nasa.gov/movie/make_javamovie.php?stime=20120820_1955&amp;etime=20120821_0108&amp;img1=lasc2rdf&amp;title=20120820.212811.p085g;V=521km/s"/>
    <hyperlink ref="B96" r:id="rId284" tooltip="see height-time digital file" display="http://cdaw.gsfc.nasa.gov/CME_list/UNIVERSAL/2012_08/yht/20120820.212811.w360h.v0521.p085g.yht"/>
    <hyperlink ref="C96" r:id="rId285" tooltip="view height-time plot" display="http://cdaw.gsfc.nasa.gov/CME_list/UNIVERSAL/2012_08/htpng/20120820.212811.p085g.htp.html"/>
    <hyperlink ref="A97" r:id="rId286" display="https://cdaw.gsfc.nasa.gov/movie/make_javamovie.php?stime=20120821_1224&amp;etime=20120821_1725&amp;img1=lasc2rdf&amp;title=20120821.141206.p090g;V=575km/s"/>
    <hyperlink ref="B97" r:id="rId287" tooltip="see height-time digital file" display="http://cdaw.gsfc.nasa.gov/CME_list/UNIVERSAL/2012_08/yht/20120821.141206.w360h.v0575.p090g.yht"/>
    <hyperlink ref="C97" r:id="rId288" tooltip="view height-time plot" display="http://cdaw.gsfc.nasa.gov/CME_list/UNIVERSAL/2012_08/htpng/20120821.141206.p090g.htp.html"/>
    <hyperlink ref="A98" r:id="rId289" display="https://cdaw.gsfc.nasa.gov/movie/make_javamovie.php?stime=20120821_1904&amp;etime=20120821_2312&amp;img1=lasc2rdf&amp;title=20120821.202405.p086g;V=1024km/s"/>
    <hyperlink ref="B98" r:id="rId290" tooltip="see height-time digital file" display="http://cdaw.gsfc.nasa.gov/CME_list/UNIVERSAL/2012_08/yht/20120821.202405.w360h.v1024.p086g.yht"/>
    <hyperlink ref="C98" r:id="rId291" tooltip="view height-time plot" display="http://cdaw.gsfc.nasa.gov/CME_list/UNIVERSAL/2012_08/htpng/20120821.202405.p086g.htp.html"/>
    <hyperlink ref="A99" r:id="rId292" display="https://cdaw.gsfc.nasa.gov/movie/make_javamovie.php?stime=20120825_1522&amp;etime=20120825_2012&amp;img1=lasc2rdf&amp;title=20120825.163605.p064g;V=636km/s"/>
    <hyperlink ref="B99" r:id="rId293" tooltip="see height-time digital file" display="http://cdaw.gsfc.nasa.gov/CME_list/UNIVERSAL/2012_08/yht/20120825.163605.w360h.v0636.p064g.yht"/>
    <hyperlink ref="C99" r:id="rId294" tooltip="view height-time plot" display="http://cdaw.gsfc.nasa.gov/CME_list/UNIVERSAL/2012_08/htpng/20120825.163605.p064g.htp.html"/>
    <hyperlink ref="A100" r:id="rId295" display="https://cdaw.gsfc.nasa.gov/movie/make_javamovie.php?stime=20120829_0948&amp;etime=20120829_1624&amp;img1=lasc2rdf&amp;title=20120829.114805.p182g;V=113km/s"/>
    <hyperlink ref="B100" r:id="rId296" tooltip="see height-time digital file" display="http://cdaw.gsfc.nasa.gov/CME_list/UNIVERSAL/2012_08/yht/20120829.114805.w360h.v0113.p182g.yht"/>
    <hyperlink ref="C100" r:id="rId297" tooltip="view height-time plot" display="http://cdaw.gsfc.nasa.gov/CME_list/UNIVERSAL/2012_08/htpng/20120829.114805.p182g.htp.html"/>
    <hyperlink ref="A101" r:id="rId298" display="https://cdaw.gsfc.nasa.gov/movie/make_javamovie.php?stime=20120831_1852&amp;etime=20120831_2240&amp;img1=lasc2rdf&amp;title=20120831.200005.p090g;V=1442km/s"/>
    <hyperlink ref="B101" r:id="rId299" tooltip="see height-time digital file" display="http://cdaw.gsfc.nasa.gov/CME_list/UNIVERSAL/2012_08/yht/20120831.200005.w360h.v1442.p090g.yht"/>
    <hyperlink ref="C101" r:id="rId300" tooltip="view height-time plot" display="http://cdaw.gsfc.nasa.gov/CME_list/UNIVERSAL/2012_08/htpng/20120831.200005.p090g.htp.html"/>
    <hyperlink ref="A102" r:id="rId301" display="https://cdaw.gsfc.nasa.gov/movie/make_javamovie.php?stime=20120902_0238&amp;etime=20120902_0748&amp;img1=lasc2rdf&amp;title=20120902.040006.p090g;V=538km/s"/>
    <hyperlink ref="B102" r:id="rId302" tooltip="see height-time digital file" display="http://cdaw.gsfc.nasa.gov/CME_list/UNIVERSAL/2012_09/yht/20120902.040006.w360h.v0538.p090g.yht"/>
    <hyperlink ref="C102" r:id="rId303" tooltip="view height-time plot" display="http://cdaw.gsfc.nasa.gov/CME_list/UNIVERSAL/2012_09/htpng/20120902.040006.p090g.htp.html"/>
    <hyperlink ref="A103" r:id="rId304" display="https://cdaw.gsfc.nasa.gov/movie/make_javamovie.php?stime=20120908_0829&amp;etime=20120908_1304&amp;img1=lasc2rdf&amp;title=20120908.100006.p242g;V=734km/s"/>
    <hyperlink ref="B103" r:id="rId305" tooltip="see height-time digital file" display="http://cdaw.gsfc.nasa.gov/CME_list/UNIVERSAL/2012_09/yht/20120908.100006.w360h.v0734.p242g.yht"/>
    <hyperlink ref="C103" r:id="rId306" tooltip="view height-time plot" display="http://cdaw.gsfc.nasa.gov/CME_list/UNIVERSAL/2012_09/htpng/20120908.100006.p242g.htp.html"/>
    <hyperlink ref="A104" r:id="rId307" display="https://cdaw.gsfc.nasa.gov/movie/make_javamovie.php?stime=20120919_1013&amp;etime=20120919_1506&amp;img1=lasc2rdf&amp;title=20120919.113606.p151g;V=616km/s"/>
    <hyperlink ref="B104" r:id="rId308" tooltip="see height-time digital file" display="http://cdaw.gsfc.nasa.gov/CME_list/UNIVERSAL/2012_09/yht/20120919.113606.w360h.v0616.p151g.yht"/>
    <hyperlink ref="C104" r:id="rId309" tooltip="view height-time plot" display="http://cdaw.gsfc.nasa.gov/CME_list/UNIVERSAL/2012_09/htpng/20120919.113606.p151g.htp.html"/>
    <hyperlink ref="A105" r:id="rId310" display="https://cdaw.gsfc.nasa.gov/movie/make_javamovie.php?stime=20120920_0410&amp;etime=20120920_0900&amp;img1=lasc2rdf&amp;title=20120920.054806.p137g;V=633km/s"/>
    <hyperlink ref="B105" r:id="rId311" tooltip="see height-time digital file" display="http://cdaw.gsfc.nasa.gov/CME_list/UNIVERSAL/2012_09/yht/20120920.054806.w360h.v0633.p137g.yht"/>
    <hyperlink ref="C105" r:id="rId312" tooltip="view height-time plot" display="http://cdaw.gsfc.nasa.gov/CME_list/UNIVERSAL/2012_09/htpng/20120920.054806.p137g.htp.html"/>
    <hyperlink ref="A106" r:id="rId313" display="https://cdaw.gsfc.nasa.gov/movie/make_javamovie.php?stime=20120920_1340&amp;etime=20120920_1738&amp;img1=lasc2rdf&amp;title=20120920.151210.p131g;V=1202km/s"/>
    <hyperlink ref="B106" r:id="rId314" tooltip="see height-time digital file" display="http://cdaw.gsfc.nasa.gov/CME_list/UNIVERSAL/2012_09/yht/20120920.151210.w360h.v1202.p131g.yht"/>
    <hyperlink ref="C106" r:id="rId315" tooltip="view height-time plot" display="http://cdaw.gsfc.nasa.gov/CME_list/UNIVERSAL/2012_09/htpng/20120920.151210.p131g.htp.html"/>
    <hyperlink ref="A107" r:id="rId316" display="https://cdaw.gsfc.nasa.gov/movie/make_javamovie.php?stime=20120921_0509&amp;etime=20120921_0958&amp;img1=lasc2rdf&amp;title=20120921.062405.p046g;V=639km/s"/>
    <hyperlink ref="B107" r:id="rId317" tooltip="see height-time digital file" display="http://cdaw.gsfc.nasa.gov/CME_list/UNIVERSAL/2012_09/yht/20120921.062405.w360h.v0639.p046g.yht"/>
    <hyperlink ref="C107" r:id="rId318" tooltip="view height-time plot" display="http://cdaw.gsfc.nasa.gov/CME_list/UNIVERSAL/2012_09/htpng/20120921.062405.p046g.htp.html"/>
    <hyperlink ref="A108" r:id="rId319" display="https://cdaw.gsfc.nasa.gov/movie/make_javamovie.php?stime=20120927_0906&amp;etime=20120927_1259&amp;img1=lasc2rdf&amp;title=20120927.101205.p227g;V=1319km/s"/>
    <hyperlink ref="B108" r:id="rId320" tooltip="see height-time digital file" display="http://cdaw.gsfc.nasa.gov/CME_list/UNIVERSAL/2012_09/yht/20120927.101205.w360h.v1319.p227g.yht"/>
    <hyperlink ref="C108" r:id="rId321" tooltip="view height-time plot" display="http://cdaw.gsfc.nasa.gov/CME_list/UNIVERSAL/2012_09/htpng/20120927.101205.p227g.htp.html"/>
    <hyperlink ref="A109" r:id="rId322" display="https://cdaw.gsfc.nasa.gov/movie/make_javamovie.php?stime=20120927_2243&amp;etime=20120928_0257&amp;img1=lasc2rdf&amp;title=20120928.001205.p251g;V=947km/s"/>
    <hyperlink ref="B109" r:id="rId323" tooltip="see height-time digital file" display="http://cdaw.gsfc.nasa.gov/CME_list/UNIVERSAL/2012_09/yht/20120928.001205.w360h.v0947.p251g.yht"/>
    <hyperlink ref="C109" r:id="rId324" tooltip="view height-time plot" display="http://cdaw.gsfc.nasa.gov/CME_list/UNIVERSAL/2012_09/htpng/20120928.001205.p251g.htp.html"/>
    <hyperlink ref="A110" r:id="rId325" display="https://cdaw.gsfc.nasa.gov/movie/make_javamovie.php?stime=20120928_0904&amp;etime=20120928_1335&amp;img1=lasc2rdf&amp;title=20120928.103605.p220g;V=768km/s"/>
    <hyperlink ref="B110" r:id="rId326" tooltip="see height-time digital file" display="http://cdaw.gsfc.nasa.gov/CME_list/UNIVERSAL/2012_09/yht/20120928.103605.w360h.v0768.p220g.yht"/>
    <hyperlink ref="C110" r:id="rId327" tooltip="view height-time plot" display="http://cdaw.gsfc.nasa.gov/CME_list/UNIVERSAL/2012_09/htpng/20120928.103605.p220g.htp.html"/>
    <hyperlink ref="A111" r:id="rId328" display="https://cdaw.gsfc.nasa.gov/movie/make_javamovie.php?stime=20120928_2251&amp;etime=20120929_0323&amp;img1=lasc2rdf&amp;title=20120929.001205.p212g;V=755km/s"/>
    <hyperlink ref="B111" r:id="rId329" tooltip="see height-time digital file" display="http://cdaw.gsfc.nasa.gov/CME_list/UNIVERSAL/2012_09/yht/20120929.001205.w360h.v0755.p212g.yht"/>
    <hyperlink ref="C111" r:id="rId330" tooltip="view height-time plot" display="http://cdaw.gsfc.nasa.gov/CME_list/UNIVERSAL/2012_09/htpng/20120929.001205.p212g.htp.html"/>
    <hyperlink ref="A112" r:id="rId331" display="https://cdaw.gsfc.nasa.gov/movie/make_javamovie.php?stime=20121013_2326&amp;etime=20121014_0337&amp;img1=lasc2rdf&amp;title=20121014.004805.p054g;V=987km/s"/>
    <hyperlink ref="B112" r:id="rId332" tooltip="see height-time digital file" display="http://cdaw.gsfc.nasa.gov/CME_list/UNIVERSAL/2012_10/yht/20121014.004805.w360h.v0987.p054g.yht"/>
    <hyperlink ref="C112" r:id="rId333" tooltip="view height-time plot" display="http://cdaw.gsfc.nasa.gov/CME_list/UNIVERSAL/2012_10/htpng/20121014.004805.p054g.htp.html"/>
    <hyperlink ref="A113" r:id="rId334" display="https://cdaw.gsfc.nasa.gov/movie/make_javamovie.php?stime=20121108_0114&amp;etime=20121108_0535&amp;img1=lasc2rdf&amp;title=20121108.023606.p046g;V=855km/s"/>
    <hyperlink ref="B113" r:id="rId335" tooltip="see height-time digital file" display="http://cdaw.gsfc.nasa.gov/CME_list/UNIVERSAL/2012_11/yht/20121108.023606.w360h.v0855.p046g.yht"/>
    <hyperlink ref="C113" r:id="rId336" tooltip="view height-time plot" display="http://cdaw.gsfc.nasa.gov/CME_list/UNIVERSAL/2012_11/htpng/20121108.023606.p046g.htp.html"/>
    <hyperlink ref="A114" r:id="rId337" display="https://cdaw.gsfc.nasa.gov/movie/make_javamovie.php?stime=20121108_0950&amp;etime=20121108_1401&amp;img1=lasc2rdf&amp;title=20121108.110008.p216g;V=972km/s"/>
    <hyperlink ref="B114" r:id="rId338" tooltip="see height-time digital file" display="http://cdaw.gsfc.nasa.gov/CME_list/UNIVERSAL/2012_11/yht/20121108.110008.w360h.v0972.p216g.yht"/>
    <hyperlink ref="C114" r:id="rId339" tooltip="view height-time plot" display="http://cdaw.gsfc.nasa.gov/CME_list/UNIVERSAL/2012_11/htpng/20121108.110008.p216g.htp.html"/>
    <hyperlink ref="A115" r:id="rId340" display="https://cdaw.gsfc.nasa.gov/movie/make_javamovie.php?stime=20121115_2334&amp;etime=20121116_0418&amp;img1=lasc2rdf&amp;title=20121116.004806.p107g;V=667km/s"/>
    <hyperlink ref="B115" r:id="rId341" tooltip="see height-time digital file" display="http://cdaw.gsfc.nasa.gov/CME_list/UNIVERSAL/2012_11/yht/20121116.004806.w360h.v0667.p107g.yht"/>
    <hyperlink ref="C115" r:id="rId342" tooltip="view height-time plot" display="http://cdaw.gsfc.nasa.gov/CME_list/UNIVERSAL/2012_11/htpng/20121116.004806.p107g.htp.html"/>
    <hyperlink ref="A116" r:id="rId343" display="https://cdaw.gsfc.nasa.gov/movie/make_javamovie.php?stime=20121116_0606&amp;etime=20121116_1036&amp;img1=lasc2rdf&amp;title=20121116.072414.p097g;V=775km/s"/>
    <hyperlink ref="B116" r:id="rId344" tooltip="see height-time digital file" display="http://cdaw.gsfc.nasa.gov/CME_list/UNIVERSAL/2012_11/yht/20121116.072414.w360h.v0775.p097g.yht"/>
    <hyperlink ref="C116" r:id="rId345" tooltip="view height-time plot" display="http://cdaw.gsfc.nasa.gov/CME_list/UNIVERSAL/2012_11/htpng/20121116.072414.p097g.htp.html"/>
    <hyperlink ref="A118" r:id="rId346" display="https://cdaw.gsfc.nasa.gov/movie/make_javamovie.php?stime=20121121_1417&amp;etime=20121121_1929&amp;img1=lasc2rdf&amp;title=20121121.160005.p194g;V=529km/s"/>
    <hyperlink ref="B118" r:id="rId347" tooltip="see height-time digital file" display="http://cdaw.gsfc.nasa.gov/CME_list/UNIVERSAL/2012_11/yht/20121121.160005.w360h.v0529.p194g.yht"/>
    <hyperlink ref="C118" r:id="rId348" tooltip="view height-time plot" display="http://cdaw.gsfc.nasa.gov/CME_list/UNIVERSAL/2012_11/htpng/20121121.160005.p194g.htp.html"/>
    <hyperlink ref="A119" r:id="rId349" display="https://cdaw.gsfc.nasa.gov/movie/make_javamovie.php?stime=20121123_1238&amp;etime=20121123_1752&amp;img1=lasc2rdf&amp;title=20121123.134806.p136g;V=519km/s"/>
    <hyperlink ref="B119" r:id="rId350" tooltip="see height-time digital file" display="http://cdaw.gsfc.nasa.gov/CME_list/UNIVERSAL/2012_11/yht/20121123.134806.w360h.v0519.p136g.yht"/>
    <hyperlink ref="C119" r:id="rId351" tooltip="view height-time plot" display="http://cdaw.gsfc.nasa.gov/CME_list/UNIVERSAL/2012_11/htpng/20121123.134806.p136g.htp.html"/>
    <hyperlink ref="A120" r:id="rId352" display="https://cdaw.gsfc.nasa.gov/movie/make_javamovie.php?stime=20121123_2210&amp;etime=20121124_0209&amp;img1=lasc2rdf&amp;title=20121123.232405.p319g;V=1186km/s"/>
    <hyperlink ref="B120" r:id="rId353" tooltip="see height-time digital file" display="http://cdaw.gsfc.nasa.gov/CME_list/UNIVERSAL/2012_11/yht/20121123.232405.w360h.v1186.p319g.yht"/>
    <hyperlink ref="C120" r:id="rId354" tooltip="view height-time plot" display="http://cdaw.gsfc.nasa.gov/CME_list/UNIVERSAL/2012_11/htpng/20121123.232405.p319g.htp.html"/>
    <hyperlink ref="A121" r:id="rId355" display="https://cdaw.gsfc.nasa.gov/movie/make_javamovie.php?stime=20121127_0136&amp;etime=20121127_0559&amp;img1=lasc2rdf&amp;title=20121127.023605.p042g;V=844km/s"/>
    <hyperlink ref="B121" r:id="rId356" tooltip="see height-time digital file" display="http://cdaw.gsfc.nasa.gov/CME_list/UNIVERSAL/2012_11/yht/20121127.023605.w360h.v0844.p042g.yht"/>
    <hyperlink ref="C121" r:id="rId357" tooltip="view height-time plot" display="http://cdaw.gsfc.nasa.gov/CME_list/UNIVERSAL/2012_11/htpng/20121127.023605.p042g.htp.html"/>
    <hyperlink ref="A122" r:id="rId358" display="https://cdaw.gsfc.nasa.gov/movie/make_javamovie.php?stime=20121202_1508&amp;etime=20121202_1951&amp;img1=lasc2rdf&amp;title=20121202.163605.p007g;V=678km/s"/>
    <hyperlink ref="B122" r:id="rId359" tooltip="see height-time digital file" display="http://cdaw.gsfc.nasa.gov/CME_list/UNIVERSAL/2012_12/yht/20121202.163605.w360h.v0678.p007g.yht"/>
    <hyperlink ref="C122" r:id="rId360" tooltip="view height-time plot" display="http://cdaw.gsfc.nasa.gov/CME_list/UNIVERSAL/2012_12/htpng/20121202.163605.p007g.htp.html"/>
    <hyperlink ref="A123" r:id="rId361" display="https://cdaw.gsfc.nasa.gov/movie/make_javamovie.php?stime=20121202_1721&amp;etime=20121202_2247&amp;img1=lasc2rdf&amp;title=20121202.190006.p016g;V=478km/s"/>
    <hyperlink ref="B123" r:id="rId362" tooltip="see height-time digital file" display="http://cdaw.gsfc.nasa.gov/CME_list/UNIVERSAL/2012_12/yht/20121202.190006.w360h.v0478.p016g.yht"/>
    <hyperlink ref="C123" r:id="rId363" tooltip="view height-time plot" display="http://cdaw.gsfc.nasa.gov/CME_list/UNIVERSAL/2012_12/htpng/20121202.190006.p016g.htp.html"/>
    <hyperlink ref="A124" r:id="rId364" display="https://cdaw.gsfc.nasa.gov/movie/make_javamovie.php?stime=20130107_0224&amp;etime=20130107_0819&amp;img1=lasc2rdf&amp;title=20130107.041206.p033g;V=399km/s"/>
    <hyperlink ref="B124" r:id="rId365" tooltip="see height-time digital file" display="http://cdaw.gsfc.nasa.gov/CME_list/UNIVERSAL/2013_01/yht/20130107.041206.w360h.v0399.p033g.yht"/>
    <hyperlink ref="C124" r:id="rId366" tooltip="view height-time plot" display="http://cdaw.gsfc.nasa.gov/CME_list/UNIVERSAL/2013_01/htpng/20130107.041206.p033g.htp.html"/>
    <hyperlink ref="A125" r:id="rId367" display="https://cdaw.gsfc.nasa.gov/movie/make_javamovie.php?stime=20130226_0843&amp;etime=20130226_1254&amp;img1=lasc2rdf&amp;title=20130226.091208.p272g;V=987km/s"/>
    <hyperlink ref="B125" r:id="rId368" tooltip="see height-time digital file" display="http://cdaw.gsfc.nasa.gov/CME_list/UNIVERSAL/2013_02/yht/20130226.091208.w360h.v0987.p272g.yht"/>
    <hyperlink ref="C125" r:id="rId369" tooltip="view height-time plot" display="http://cdaw.gsfc.nasa.gov/CME_list/UNIVERSAL/2013_02/htpng/20130226.091208.p272g.htp.html"/>
    <hyperlink ref="A126" r:id="rId370" display="https://cdaw.gsfc.nasa.gov/movie/make_javamovie.php?stime=20130315_0553&amp;etime=20130315_0958&amp;img1=lasc2rdf&amp;title=20130315.071205.p112g;V=1063km/s"/>
    <hyperlink ref="B126" r:id="rId371" tooltip="see height-time digital file" display="http://cdaw.gsfc.nasa.gov/CME_list/UNIVERSAL/2013_03/yht/20130315.071205.w360h.v1063.p112g.yht"/>
    <hyperlink ref="C126" r:id="rId372" tooltip="view height-time plot" display="http://cdaw.gsfc.nasa.gov/CME_list/UNIVERSAL/2013_03/htpng/20130315.071205.p112g.htp.html"/>
    <hyperlink ref="A127" r:id="rId373" display="https://cdaw.gsfc.nasa.gov/movie/make_javamovie.php?stime=20130411_0603&amp;etime=20130411_1024&amp;img1=lasc2rdf&amp;title=20130411.072406.p085g;V=861km/s"/>
    <hyperlink ref="B127" r:id="rId374" tooltip="see height-time digital file" display="http://cdaw.gsfc.nasa.gov/CME_list/UNIVERSAL/2013_04/yht/20130411.072406.w360h.v0861.p085g.yht"/>
    <hyperlink ref="C127" r:id="rId375" tooltip="view height-time plot" display="http://cdaw.gsfc.nasa.gov/CME_list/UNIVERSAL/2013_04/htpng/20130411.072406.p085g.htp.html"/>
    <hyperlink ref="A128" r:id="rId376" display="https://cdaw.gsfc.nasa.gov/movie/make_javamovie.php?stime=20130513_1454&amp;etime=20130513_1831&amp;img1=lasc2rdf&amp;title=20130513.160755.p063g;V=1850km/s"/>
    <hyperlink ref="B128" r:id="rId377" tooltip="see height-time digital file" display="http://cdaw.gsfc.nasa.gov/CME_list/UNIVERSAL/2013_05/yht/20130513.160755.w360h.v1850.p063g.yht"/>
    <hyperlink ref="C128" r:id="rId378" tooltip="view height-time plot" display="http://cdaw.gsfc.nasa.gov/CME_list/UNIVERSAL/2013_05/htpng/20130513.160755.p063g.htp.html"/>
    <hyperlink ref="A129" r:id="rId379" display="https://cdaw.gsfc.nasa.gov/movie/make_javamovie.php?stime=20130514_0008&amp;etime=20130514_0334&amp;img1=lasc2rdf&amp;title=20130514.012551.p089g;V=2625km/s"/>
    <hyperlink ref="B129" r:id="rId380" tooltip="see height-time digital file" display="http://cdaw.gsfc.nasa.gov/CME_list/UNIVERSAL/2013_05/yht/20130514.012551.w360h.v2625.p089g.yht"/>
    <hyperlink ref="C129" r:id="rId381" tooltip="view height-time plot" display="http://cdaw.gsfc.nasa.gov/CME_list/UNIVERSAL/2013_05/htpng/20130514.012551.p089g.htp.html"/>
    <hyperlink ref="A130" r:id="rId382" display="https://cdaw.gsfc.nasa.gov/movie/make_javamovie.php?stime=20130517_0755&amp;etime=20130517_1146&amp;img1=lasc2rdf&amp;title=20130517.091210.p050g;V=1345km/s"/>
    <hyperlink ref="B130" r:id="rId383" tooltip="see height-time digital file" display="http://cdaw.gsfc.nasa.gov/CME_list/UNIVERSAL/2013_05/yht/20130517.091210.w360h.v1345.p050g.yht"/>
    <hyperlink ref="C130" r:id="rId384" tooltip="view height-time plot" display="http://cdaw.gsfc.nasa.gov/CME_list/UNIVERSAL/2013_05/htpng/20130517.091210.p050g.htp.html"/>
    <hyperlink ref="A131" r:id="rId385" display="https://cdaw.gsfc.nasa.gov/movie/make_javamovie.php?stime=20130522_1202&amp;etime=20130522_1550&amp;img1=lasc2rdf&amp;title=20130522.132550.p287g;V=1466km/s"/>
    <hyperlink ref="B131" r:id="rId386" tooltip="see height-time digital file" display="http://cdaw.gsfc.nasa.gov/CME_list/UNIVERSAL/2013_05/yht/20130522.132550.w360h.v1466.p287g.yht"/>
    <hyperlink ref="C131" r:id="rId387" tooltip="view height-time plot" display="http://cdaw.gsfc.nasa.gov/CME_list/UNIVERSAL/2013_05/htpng/20130522.132550.p287g.htp.html"/>
    <hyperlink ref="A132" r:id="rId388" display="https://cdaw.gsfc.nasa.gov/movie/make_javamovie.php?stime=20130613_0248&amp;etime=20130613_0719&amp;img1=lasc2rdf&amp;title=20130613.042407.p177g;V=763km/s"/>
    <hyperlink ref="B132" r:id="rId389" tooltip="see height-time digital file" display="http://cdaw.gsfc.nasa.gov/CME_list/UNIVERSAL/2013_06/yht/20130613.042407.w360h.v0763.p177g.yht"/>
    <hyperlink ref="C132" r:id="rId390" tooltip="view height-time plot" display="http://cdaw.gsfc.nasa.gov/CME_list/UNIVERSAL/2013_06/htpng/20130613.042407.p177g.htp.html"/>
    <hyperlink ref="A133" r:id="rId391" display="https://cdaw.gsfc.nasa.gov/movie/make_javamovie.php?stime=20130624_0236&amp;etime=20130624_0714&amp;img1=lasc2rdf&amp;title=20130624.040005.p235g;V=709km/s"/>
    <hyperlink ref="B133" r:id="rId392" tooltip="see height-time digital file" display="http://cdaw.gsfc.nasa.gov/CME_list/UNIVERSAL/2013_06/yht/20130624.040005.w360h.v0709.p235g.yht"/>
    <hyperlink ref="C133" r:id="rId393" tooltip="view height-time plot" display="http://cdaw.gsfc.nasa.gov/CME_list/UNIVERSAL/2013_06/htpng/20130624.040005.p235g.htp.html"/>
    <hyperlink ref="A134" r:id="rId394" display="https://cdaw.gsfc.nasa.gov/movie/make_javamovie.php?stime=20130625_0929&amp;etime=20130625_1548&amp;img1=lasc2rdf&amp;title=20130625.111205.p173g;V=349km/s"/>
    <hyperlink ref="B134" r:id="rId395" tooltip="see height-time digital file" display="http://cdaw.gsfc.nasa.gov/CME_list/UNIVERSAL/2013_06/yht/20130625.111205.w360h.v0349.p173g.yht"/>
    <hyperlink ref="C134" r:id="rId396" tooltip="view height-time plot" display="http://cdaw.gsfc.nasa.gov/CME_list/UNIVERSAL/2013_06/htpng/20130625.111205.p173g.htp.html"/>
    <hyperlink ref="A135" r:id="rId397" display="https://cdaw.gsfc.nasa.gov/movie/make_javamovie.php?stime=20130628_0036&amp;etime=20130628_0443&amp;img1=lasc2rdf&amp;title=20130628.020005.p214g;V=1037km/s"/>
    <hyperlink ref="B135" r:id="rId398" tooltip="see height-time digital file" display="http://cdaw.gsfc.nasa.gov/CME_list/UNIVERSAL/2013_06/yht/20130628.020005.w360h.v1037.p214g.yht"/>
    <hyperlink ref="C135" r:id="rId399" tooltip="view height-time plot" display="http://cdaw.gsfc.nasa.gov/CME_list/UNIVERSAL/2013_06/htpng/20130628.020005.p214g.htp.html"/>
    <hyperlink ref="A136" r:id="rId400" display="https://cdaw.gsfc.nasa.gov/movie/make_javamovie.php?stime=20130709_1349&amp;etime=20130709_1924&amp;img1=lasc2rdf&amp;title=20130709.151209.p174g;V=449km/s"/>
    <hyperlink ref="B136" r:id="rId401" tooltip="see height-time digital file" display="http://cdaw.gsfc.nasa.gov/CME_list/UNIVERSAL/2013_07/yht/20130709.151209.w360h.v0449.p174g.yht"/>
    <hyperlink ref="C136" r:id="rId402" tooltip="view height-time plot" display="http://cdaw.gsfc.nasa.gov/CME_list/UNIVERSAL/2013_07/htpng/20130709.151209.p174g.htp.html"/>
    <hyperlink ref="A137" r:id="rId403" display="https://cdaw.gsfc.nasa.gov/movie/make_javamovie.php?stime=20130722_0508&amp;etime=20130722_0917&amp;img1=lasc2rdf&amp;title=20130722.062405.p285g;V=1004km/s"/>
    <hyperlink ref="B137" r:id="rId404" tooltip="see height-time digital file" display="http://cdaw.gsfc.nasa.gov/CME_list/UNIVERSAL/2013_07/yht/20130722.062405.w360h.v1004.p285g.yht"/>
    <hyperlink ref="C137" r:id="rId405" tooltip="view height-time plot" display="http://cdaw.gsfc.nasa.gov/CME_list/UNIVERSAL/2013_07/htpng/20130722.062405.p285g.htp.html"/>
    <hyperlink ref="A138" r:id="rId406" display="https://cdaw.gsfc.nasa.gov/movie/make_javamovie.php?stime=20130816_1008&amp;etime=20130816_1534&amp;img1=lasc2rdf&amp;title=20130816.114805.p126g;V=478km/s"/>
    <hyperlink ref="B138" r:id="rId407" tooltip="see height-time digital file" display="http://cdaw.gsfc.nasa.gov/CME_list/UNIVERSAL/2013_08/yht/20130816.114805.w360h.v0478.p126g.yht"/>
    <hyperlink ref="C138" r:id="rId408" tooltip="view height-time plot" display="http://cdaw.gsfc.nasa.gov/CME_list/UNIVERSAL/2013_08/htpng/20130816.114805.p126g.htp.html"/>
    <hyperlink ref="A139" r:id="rId409" display="https://cdaw.gsfc.nasa.gov/movie/make_javamovie.php?stime=20130817_1809&amp;etime=20130817_2207&amp;img1=lasc2rdf&amp;title=20130817.191206.p274g;V=1202km/s"/>
    <hyperlink ref="B139" r:id="rId410" tooltip="see height-time digital file" display="http://cdaw.gsfc.nasa.gov/CME_list/UNIVERSAL/2013_08/yht/20130817.191206.w360h.v1202.p274g.yht"/>
    <hyperlink ref="C139" r:id="rId411" tooltip="view height-time plot" display="http://cdaw.gsfc.nasa.gov/CME_list/UNIVERSAL/2013_08/htpng/20130817.191206.p274g.htp.html"/>
    <hyperlink ref="A140" r:id="rId412" display="https://cdaw.gsfc.nasa.gov/movie/make_javamovie.php?stime=20130819_2154&amp;etime=20130820_0214&amp;img1=lasc2rdf&amp;title=20130819.231211.p282g;V=877km/s"/>
    <hyperlink ref="B140" r:id="rId413" tooltip="see height-time digital file" display="http://cdaw.gsfc.nasa.gov/CME_list/UNIVERSAL/2013_08/yht/20130819.231211.w360h.v0877.p282g.yht"/>
    <hyperlink ref="C140" r:id="rId414" tooltip="view height-time plot" display="http://cdaw.gsfc.nasa.gov/CME_list/UNIVERSAL/2013_08/htpng/20130819.231211.p282g.htp.html"/>
    <hyperlink ref="A141" r:id="rId415" display="https://cdaw.gsfc.nasa.gov/movie/make_javamovie.php?stime=20130820_0713&amp;etime=20130820_1141&amp;img1=lasc2rdf&amp;title=20130820.081205.p210g;V=784km/s"/>
    <hyperlink ref="B141" r:id="rId416" tooltip="see height-time digital file" display="http://cdaw.gsfc.nasa.gov/CME_list/UNIVERSAL/2013_08/yht/20130820.081205.w360h.v0784.p210g.yht"/>
    <hyperlink ref="C141" r:id="rId417" tooltip="view height-time plot" display="http://cdaw.gsfc.nasa.gov/CME_list/UNIVERSAL/2013_08/htpng/20130820.081205.p210g.htp.html"/>
    <hyperlink ref="A142" r:id="rId418" display="https://cdaw.gsfc.nasa.gov/movie/make_javamovie.php?stime=20130830_0116&amp;etime=20130830_0529&amp;img1=lasc2rdf&amp;title=20130830.024805.p055g;V=949km/s"/>
    <hyperlink ref="B142" r:id="rId419" tooltip="see height-time digital file" display="http://cdaw.gsfc.nasa.gov/CME_list/UNIVERSAL/2013_08/yht/20130830.024805.w360h.v0949.p055g.yht"/>
    <hyperlink ref="C142" r:id="rId420" tooltip="view height-time plot" display="http://cdaw.gsfc.nasa.gov/CME_list/UNIVERSAL/2013_08/htpng/20130830.024805.p055g.htp.html"/>
    <hyperlink ref="A143" r:id="rId421" display="https://cdaw.gsfc.nasa.gov/movie/make_javamovie.php?stime=20130904_1143&amp;etime=20130904_1653&amp;img1=lasc2rdf&amp;title=20130904.132551.p057g;V=534km/s"/>
    <hyperlink ref="B143" r:id="rId422" tooltip="see height-time digital file" display="http://cdaw.gsfc.nasa.gov/CME_list/UNIVERSAL/2013_09/yht/20130904.132551.w360h.v0534.p057g.yht"/>
    <hyperlink ref="C143" r:id="rId423" tooltip="view height-time plot" display="http://cdaw.gsfc.nasa.gov/CME_list/UNIVERSAL/2013_09/htpng/20130904.132551.p057g.htp.html"/>
    <hyperlink ref="A144" r:id="rId424" display="https://cdaw.gsfc.nasa.gov/movie/make_javamovie.php?stime=20130924_1931&amp;etime=20130924_2347&amp;img1=lasc2rdf&amp;title=20130924.203605.p043g;V=919km/s"/>
    <hyperlink ref="B144" r:id="rId425" tooltip="see height-time digital file" display="http://cdaw.gsfc.nasa.gov/CME_list/UNIVERSAL/2013_09/yht/20130924.203605.w360h.v0919.p043g.yht"/>
    <hyperlink ref="C144" r:id="rId426" tooltip="view height-time plot" display="http://cdaw.gsfc.nasa.gov/CME_list/UNIVERSAL/2013_09/htpng/20130924.203605.p043g.htp.html"/>
    <hyperlink ref="A145" r:id="rId427" display="https://cdaw.gsfc.nasa.gov/movie/make_javamovie.php?stime=20130929_2102&amp;etime=20130930_0101&amp;img1=lasc2rdf&amp;title=20130929.221205.p343g;V=1179km/s"/>
    <hyperlink ref="B145" r:id="rId428" tooltip="see height-time digital file" display="http://cdaw.gsfc.nasa.gov/CME_list/UNIVERSAL/2013_09/yht/20130929.221205.w360h.v1179.p343g.yht"/>
    <hyperlink ref="C145" r:id="rId429" tooltip="view height-time plot" display="http://cdaw.gsfc.nasa.gov/CME_list/UNIVERSAL/2013_09/htpng/20130929.221205.p343g.htp.html"/>
    <hyperlink ref="A146" r:id="rId430" display="https://cdaw.gsfc.nasa.gov/movie/make_javamovie.php?stime=20131005_0553&amp;etime=20131005_1005&amp;img1=lasc2rdf&amp;title=20131005.070951.p110g;V=964km/s"/>
    <hyperlink ref="B146" r:id="rId431" tooltip="see height-time digital file" display="http://cdaw.gsfc.nasa.gov/CME_list/UNIVERSAL/2013_10/yht/20131005.070951.w360h.v0964.p110g.yht"/>
    <hyperlink ref="C146" r:id="rId432" tooltip="view height-time plot" display="http://cdaw.gsfc.nasa.gov/CME_list/UNIVERSAL/2013_10/htpng/20131005.070951.p110g.htp.html"/>
    <hyperlink ref="A147" r:id="rId433" display="https://cdaw.gsfc.nasa.gov/movie/make_javamovie.php?stime=20131011_0615&amp;etime=20131011_1013&amp;img1=lasc2rdf&amp;title=20131011.072410.p092g;V=1200km/s"/>
    <hyperlink ref="B147" r:id="rId434" tooltip="see height-time digital file" display="http://cdaw.gsfc.nasa.gov/CME_list/UNIVERSAL/2013_10/yht/20131011.072410.w360h.v1200.p092g.yht"/>
    <hyperlink ref="C147" r:id="rId435" tooltip="view height-time plot" display="http://cdaw.gsfc.nasa.gov/CME_list/UNIVERSAL/2013_10/htpng/20131011.072410.p092g.htp.html"/>
    <hyperlink ref="A148" r:id="rId436" display="https://cdaw.gsfc.nasa.gov/movie/make_javamovie.php?stime=20131022_2021&amp;etime=20131023_0152&amp;img1=lasc2rdf&amp;title=20131022.214806.p190g;V=459km/s"/>
    <hyperlink ref="B148" r:id="rId437" tooltip="see height-time digital file" display="http://cdaw.gsfc.nasa.gov/CME_list/UNIVERSAL/2013_10/yht/20131022.214806.w360h.v0459.p190g.yht"/>
    <hyperlink ref="C148" r:id="rId438" tooltip="view height-time plot" display="http://cdaw.gsfc.nasa.gov/CME_list/UNIVERSAL/2013_10/htpng/20131022.214806.p190g.htp.html"/>
    <hyperlink ref="A149" r:id="rId439" display="https://cdaw.gsfc.nasa.gov/movie/make_javamovie.php?stime=20131023_2344&amp;etime=20131024_0530&amp;img1=lasc2rdf&amp;title=20131024.012529.p217s;V=399km/s"/>
    <hyperlink ref="B149" r:id="rId440" tooltip="see height-time digital file" display="http://cdaw.gsfc.nasa.gov/CME_list/UNIVERSAL/2013_10/yht/20131024.012529.w360h.v0399.p217s.yht"/>
    <hyperlink ref="C149" r:id="rId441" tooltip="view height-time plot" display="http://cdaw.gsfc.nasa.gov/CME_list/UNIVERSAL/2013_10/htpng/20131024.012529.p217s.htp.html"/>
    <hyperlink ref="A150" r:id="rId442" display="https://cdaw.gsfc.nasa.gov/movie/make_javamovie.php?stime=20131025_0644&amp;etime=20131025_1143&amp;img1=lasc2rdf&amp;title=20131025.081205.p109g;V=587km/s"/>
    <hyperlink ref="B150" r:id="rId443" tooltip="see height-time digital file" display="http://cdaw.gsfc.nasa.gov/CME_list/UNIVERSAL/2013_10/yht/20131025.081205.w360h.v0587.p109g.yht"/>
    <hyperlink ref="C150" r:id="rId444" tooltip="view height-time plot" display="http://cdaw.gsfc.nasa.gov/CME_list/UNIVERSAL/2013_10/htpng/20131025.081205.p109g.htp.html"/>
    <hyperlink ref="A151" r:id="rId445" display="https://cdaw.gsfc.nasa.gov/movie/make_javamovie.php?stime=20131025_1352&amp;etime=20131025_1756&amp;img1=lasc2rdf&amp;title=20131025.151209.p068g;V=1081km/s"/>
    <hyperlink ref="B151" r:id="rId446" tooltip="see height-time digital file" display="http://cdaw.gsfc.nasa.gov/CME_list/UNIVERSAL/2013_10/yht/20131025.151209.w360h.v1081.p068g.yht"/>
    <hyperlink ref="C151" r:id="rId447" tooltip="view height-time plot" display="http://cdaw.gsfc.nasa.gov/CME_list/UNIVERSAL/2013_10/htpng/20131025.151209.p068g.htp.html"/>
    <hyperlink ref="A152" r:id="rId448" display="https://cdaw.gsfc.nasa.gov/movie/make_javamovie.php?stime=20131026_0951&amp;etime=20131026_1418&amp;img1=lasc2rdf&amp;title=20131026.112405.p075g;V=796km/s"/>
    <hyperlink ref="B152" r:id="rId449" tooltip="see height-time digital file" display="http://cdaw.gsfc.nasa.gov/CME_list/UNIVERSAL/2013_10/yht/20131026.112405.w360h.v0796.p075g.yht"/>
    <hyperlink ref="C152" r:id="rId450" tooltip="view height-time plot" display="http://cdaw.gsfc.nasa.gov/CME_list/UNIVERSAL/2013_10/htpng/20131026.112405.p075g.htp.html"/>
    <hyperlink ref="A153" r:id="rId451" display="https://cdaw.gsfc.nasa.gov/movie/make_javamovie.php?stime=20131028_0042&amp;etime=20131028_0522&amp;img1=lasc2rdf&amp;title=20131028.022405.p296g;V=695km/s"/>
    <hyperlink ref="B153" r:id="rId452" tooltip="see height-time digital file" display="http://cdaw.gsfc.nasa.gov/CME_list/UNIVERSAL/2013_10/yht/20131028.022405.w360h.v0695.p296g.yht"/>
    <hyperlink ref="C153" r:id="rId453" tooltip="view height-time plot" display="http://cdaw.gsfc.nasa.gov/CME_list/UNIVERSAL/2013_10/htpng/20131028.022405.p296g.htp.html"/>
    <hyperlink ref="A154" r:id="rId454" display="https://cdaw.gsfc.nasa.gov/movie/make_javamovie.php?stime=20131028_1409&amp;etime=20131028_1835&amp;img1=lasc2rdf&amp;title=20131028.153605.p086g;V=812km/s"/>
    <hyperlink ref="B154" r:id="rId455" tooltip="see height-time digital file" display="http://cdaw.gsfc.nasa.gov/CME_list/UNIVERSAL/2013_10/yht/20131028.153605.w360h.v0812.p086g.yht"/>
    <hyperlink ref="C154" r:id="rId456" tooltip="view height-time plot" display="http://cdaw.gsfc.nasa.gov/CME_list/UNIVERSAL/2013_10/htpng/20131028.153605.p086g.htp.html"/>
    <hyperlink ref="A155" r:id="rId457" display="https://cdaw.gsfc.nasa.gov/movie/make_javamovie.php?stime=20131029_2040&amp;etime=20131030_0049&amp;img1=lasc2rdf&amp;title=20131029.220006.p249g;V=1001km/s"/>
    <hyperlink ref="B155" r:id="rId458" tooltip="see height-time digital file" display="http://cdaw.gsfc.nasa.gov/CME_list/UNIVERSAL/2013_10/yht/20131029.220006.w360h.v1001.p249g.yht"/>
    <hyperlink ref="C155" r:id="rId459" tooltip="view height-time plot" display="http://cdaw.gsfc.nasa.gov/CME_list/UNIVERSAL/2013_10/htpng/20131029.220006.p249g.htp.html"/>
    <hyperlink ref="A156" r:id="rId460" display="https://cdaw.gsfc.nasa.gov/movie/make_javamovie.php?stime=20131102_0311&amp;etime=20131102_0735&amp;img1=lasc2rdf&amp;title=20131102.044805.p239g;V=828km/s"/>
    <hyperlink ref="B156" r:id="rId461" tooltip="see height-time digital file" display="http://cdaw.gsfc.nasa.gov/CME_list/UNIVERSAL/2013_11/yht/20131102.044805.w360h.v0828.p239g.yht"/>
    <hyperlink ref="C156" r:id="rId462" tooltip="view height-time plot" display="http://cdaw.gsfc.nasa.gov/CME_list/UNIVERSAL/2013_11/htpng/20131102.044805.p239g.htp.html"/>
    <hyperlink ref="A157" r:id="rId463" display="https://cdaw.gsfc.nasa.gov/movie/make_javamovie.php?stime=20131104_0349&amp;etime=20131104_0756&amp;img1=lasc2rdf&amp;title=20131104.051205.p067g;V=1040km/s"/>
    <hyperlink ref="B157" r:id="rId464" tooltip="see height-time digital file" display="http://cdaw.gsfc.nasa.gov/CME_list/UNIVERSAL/2013_11/yht/20131104.051205.w360h.v1040.p067g.yht"/>
    <hyperlink ref="C157" r:id="rId465" tooltip="view height-time plot" display="http://cdaw.gsfc.nasa.gov/CME_list/UNIVERSAL/2013_11/htpng/20131104.051205.p067g.htp.html"/>
    <hyperlink ref="A158" r:id="rId466" display="https://cdaw.gsfc.nasa.gov/movie/make_javamovie.php?stime=20131106_2236&amp;etime=20131107_0244&amp;img1=lasc2rdf&amp;title=20131107.000006.p233g;V=1033km/s"/>
    <hyperlink ref="B158" r:id="rId467" tooltip="see height-time digital file" display="http://cdaw.gsfc.nasa.gov/CME_list/UNIVERSAL/2013_11/yht/20131107.000006.w360h.v1033.p233g.yht"/>
    <hyperlink ref="C158" r:id="rId468" tooltip="view height-time plot" display="http://cdaw.gsfc.nasa.gov/CME_list/UNIVERSAL/2013_11/htpng/20131107.000006.p233g.htp.html"/>
    <hyperlink ref="A159" r:id="rId469" display="https://cdaw.gsfc.nasa.gov/movie/make_javamovie.php?stime=20131107_0911&amp;etime=20131107_1301&amp;img1=lasc2rdf&amp;title=20131107.103605.p089g;V=1405km/s"/>
    <hyperlink ref="B159" r:id="rId470" tooltip="see height-time digital file" display="http://cdaw.gsfc.nasa.gov/CME_list/UNIVERSAL/2013_11/yht/20131107.103605.w360h.v1405.p089g.yht"/>
    <hyperlink ref="C159" r:id="rId471" tooltip="view height-time plot" display="http://cdaw.gsfc.nasa.gov/CME_list/UNIVERSAL/2013_11/htpng/20131107.103605.p089g.htp.html"/>
    <hyperlink ref="A160" r:id="rId472" display="https://cdaw.gsfc.nasa.gov/movie/make_javamovie.php?stime=20131107_1328&amp;etime=20131107_1918&amp;img1=lasc2rdf&amp;title=20131107.151210.p130s;V=411km/s"/>
    <hyperlink ref="B160" r:id="rId473" tooltip="see height-time digital file" display="http://cdaw.gsfc.nasa.gov/CME_list/UNIVERSAL/2013_11/yht/20131107.151210.w360h.v0411.p130s.yht"/>
    <hyperlink ref="C160" r:id="rId474" tooltip="view height-time plot" display="http://cdaw.gsfc.nasa.gov/CME_list/UNIVERSAL/2013_11/htpng/20131107.151210.p130s.htp.html"/>
    <hyperlink ref="A161" r:id="rId475" display="https://cdaw.gsfc.nasa.gov/movie/make_javamovie.php?stime=20131108_0246&amp;etime=20131108_0807&amp;img1=lasc2rdf&amp;title=20131108.032407.p199g;V=497km/s"/>
    <hyperlink ref="B161" r:id="rId476" tooltip="see height-time digital file" display="http://cdaw.gsfc.nasa.gov/CME_list/UNIVERSAL/2013_11/yht/20131108.032407.w360h.v0497.p199g.yht"/>
    <hyperlink ref="C161" r:id="rId477" tooltip="view height-time plot" display="http://cdaw.gsfc.nasa.gov/CME_list/UNIVERSAL/2013_11/htpng/20131108.032407.p199g.htp.html"/>
    <hyperlink ref="A162" r:id="rId478" display="https://cdaw.gsfc.nasa.gov/movie/make_javamovie.php?stime=20131110_1536&amp;etime=20131110_2047&amp;img1=lasc2rdf&amp;title=20131110.170006.p253g;V=532km/s"/>
    <hyperlink ref="B162" r:id="rId479" tooltip="see height-time digital file" display="http://cdaw.gsfc.nasa.gov/CME_list/UNIVERSAL/2013_11/yht/20131110.170006.w360h.v0532.p253g.yht"/>
    <hyperlink ref="C162" r:id="rId480" tooltip="view height-time plot" display="http://cdaw.gsfc.nasa.gov/CME_list/UNIVERSAL/2013_11/htpng/20131110.170006.p253g.htp.html"/>
    <hyperlink ref="A163" r:id="rId481" display="https://cdaw.gsfc.nasa.gov/movie/make_javamovie.php?stime=20131119_0912&amp;etime=20131119_1346&amp;img1=lasc2rdf&amp;title=20131119.103605.p222g;V=740km/s"/>
    <hyperlink ref="B163" r:id="rId482" tooltip="see height-time digital file" display="http://cdaw.gsfc.nasa.gov/CME_list/UNIVERSAL/2013_11/yht/20131119.103605.w360h.v0740.p222g.yht"/>
    <hyperlink ref="C163" r:id="rId483" tooltip="view height-time plot" display="http://cdaw.gsfc.nasa.gov/CME_list/UNIVERSAL/2013_11/htpng/20131119.103605.p222g.htp.html"/>
    <hyperlink ref="A164" r:id="rId484" display="https://cdaw.gsfc.nasa.gov/movie/make_javamovie.php?stime=20131121_0006&amp;etime=20131121_0542&amp;img1=lasc2rdf&amp;title=20131121.013607.p346s;V=395km/s"/>
    <hyperlink ref="B164" r:id="rId485" tooltip="see height-time digital file" display="http://cdaw.gsfc.nasa.gov/CME_list/UNIVERSAL/2013_11/yht/20131121.013607.w360h.v0395.p346s.yht"/>
    <hyperlink ref="C164" r:id="rId486" tooltip="view height-time plot" display="http://cdaw.gsfc.nasa.gov/CME_list/UNIVERSAL/2013_11/htpng/20131121.013607.p346s.htp.html"/>
    <hyperlink ref="A165" r:id="rId487" display="https://cdaw.gsfc.nasa.gov/movie/make_javamovie.php?stime=20131207_0622&amp;etime=20131207_1026&amp;img1=lasc2rdf&amp;title=20131207.073605.p274g;V=1085km/s"/>
    <hyperlink ref="B165" r:id="rId488" tooltip="see height-time digital file" display="http://cdaw.gsfc.nasa.gov/CME_list/UNIVERSAL/2013_12/yht/20131207.073605.w360h.v1085.p274g.yht"/>
    <hyperlink ref="C165" r:id="rId489" tooltip="view height-time plot" display="http://cdaw.gsfc.nasa.gov/CME_list/UNIVERSAL/2013_12/htpng/20131207.073605.p274g.htp.html"/>
    <hyperlink ref="A166" r:id="rId490" display="https://cdaw.gsfc.nasa.gov/movie/make_javamovie.php?stime=20131213_2014&amp;etime=20131214_0128&amp;img1=lasc2rdf&amp;title=20131213.212405.p169g;V=518km/s"/>
    <hyperlink ref="B166" r:id="rId491" tooltip="see height-time digital file" display="http://cdaw.gsfc.nasa.gov/CME_list/UNIVERSAL/2013_12/yht/20131213.212405.w360h.v0518.p169g.yht"/>
    <hyperlink ref="C166" r:id="rId492" tooltip="view height-time plot" display="http://cdaw.gsfc.nasa.gov/CME_list/UNIVERSAL/2013_12/htpng/20131213.212405.p169g.htp.html"/>
    <hyperlink ref="A167" r:id="rId493" display="https://cdaw.gsfc.nasa.gov/movie/make_javamovie.php?stime=20131226_0211&amp;etime=20131226_0554&amp;img1=lasc2rdf&amp;title=20131226.032405.p036s;V=1336km/s"/>
    <hyperlink ref="B167" r:id="rId494" tooltip="see height-time digital file" display="http://cdaw.gsfc.nasa.gov/CME_list/UNIVERSAL/2013_12/yht/20131226.032405.w360h.v1336.p036s.yht"/>
    <hyperlink ref="C167" r:id="rId495" tooltip="view height-time plot" display="http://cdaw.gsfc.nasa.gov/CME_list/UNIVERSAL/2013_12/htpng/20131226.032405.p036s.htp.html"/>
    <hyperlink ref="A168" r:id="rId496" display="https://cdaw.gsfc.nasa.gov/movie/make_javamovie.php?stime=20131228_1619&amp;etime=20131228_2021&amp;img1=lasc2rdf&amp;title=20131228.173606.p284g;V=1118km/s"/>
    <hyperlink ref="B168" r:id="rId497" tooltip="see height-time digital file" display="http://cdaw.gsfc.nasa.gov/CME_list/UNIVERSAL/2013_12/yht/20131228.173606.w360h.v1118.p284g.yht"/>
    <hyperlink ref="C168" r:id="rId498" tooltip="view height-time plot" display="http://cdaw.gsfc.nasa.gov/CME_list/UNIVERSAL/2013_12/htpng/20131228.173606.p284g.htp.html"/>
    <hyperlink ref="A169" r:id="rId499" display="https://cdaw.gsfc.nasa.gov/movie/make_javamovie.php?stime=20140106_0641&amp;etime=20140106_1031&amp;img1=lasc2rdf&amp;title=20140106.080005.p274g;V=1402km/s"/>
    <hyperlink ref="B169" r:id="rId500" tooltip="see height-time digital file" display="http://cdaw.gsfc.nasa.gov/CME_list/UNIVERSAL/2014_01/yht/20140106.080005.w360h.v1402.p274g.yht"/>
    <hyperlink ref="C169" r:id="rId501" tooltip="view height-time plot" display="http://cdaw.gsfc.nasa.gov/CME_list/UNIVERSAL/2014_01/htpng/20140106.080005.p274g.htp.html"/>
    <hyperlink ref="A170" r:id="rId502" display="https://cdaw.gsfc.nasa.gov/movie/make_javamovie.php?stime=20140107_1711&amp;etime=20140107_2049&amp;img1=lasc2rdf&amp;title=20140107.182405.p231g;V=1830km/s"/>
    <hyperlink ref="B170" r:id="rId503" tooltip="see height-time digital file" display="http://cdaw.gsfc.nasa.gov/CME_list/UNIVERSAL/2014_01/yht/20140107.182405.w360h.v1830.p231g.yht"/>
    <hyperlink ref="C170" r:id="rId504" tooltip="view height-time plot" display="http://cdaw.gsfc.nasa.gov/CME_list/UNIVERSAL/2014_01/htpng/20140107.182405.p231g.htp.html"/>
    <hyperlink ref="A171" r:id="rId505" display="https://cdaw.gsfc.nasa.gov/movie/make_javamovie.php?stime=20140120_1403&amp;etime=20140120_1847&amp;img1=lasc2rdf&amp;title=20140120.152405.p165g;V=675km/s"/>
    <hyperlink ref="B171" r:id="rId506" tooltip="see height-time digital file" display="http://cdaw.gsfc.nasa.gov/CME_list/UNIVERSAL/2014_01/yht/20140120.152405.w360h.v0675.p165g.yht"/>
    <hyperlink ref="C171" r:id="rId507" tooltip="view height-time plot" display="http://cdaw.gsfc.nasa.gov/CME_list/UNIVERSAL/2014_01/htpng/20140120.152405.p165g.htp.html"/>
    <hyperlink ref="A172" r:id="rId508" display="https://cdaw.gsfc.nasa.gov/movie/make_javamovie.php?stime=20140120_2038&amp;etime=20140121_0115&amp;img1=lasc2rdf&amp;title=20140120.220005.p097g;V=721km/s"/>
    <hyperlink ref="B172" r:id="rId509" tooltip="see height-time digital file" display="http://cdaw.gsfc.nasa.gov/CME_list/UNIVERSAL/2014_01/yht/20140120.220005.w360h.v0721.p097g.yht"/>
    <hyperlink ref="C172" r:id="rId510" tooltip="view height-time plot" display="http://cdaw.gsfc.nasa.gov/CME_list/UNIVERSAL/2014_01/htpng/20140120.220005.p097g.htp.html"/>
    <hyperlink ref="A173" r:id="rId511" display="https://cdaw.gsfc.nasa.gov/movie/make_javamovie.php?stime=20140128_2321&amp;etime=20140129_0410&amp;img1=lasc2rdf&amp;title=20140129.003605.p177g;V=640km/s"/>
    <hyperlink ref="B173" r:id="rId512" tooltip="see height-time digital file" display="http://cdaw.gsfc.nasa.gov/CME_list/UNIVERSAL/2014_01/yht/20140129.003605.w360h.v0640.p177g.yht"/>
    <hyperlink ref="C173" r:id="rId513" tooltip="view height-time plot" display="http://cdaw.gsfc.nasa.gov/CME_list/UNIVERSAL/2014_01/htpng/20140129.003605.p177g.htp.html"/>
    <hyperlink ref="A174" r:id="rId514" display="https://cdaw.gsfc.nasa.gov/movie/make_javamovie.php?stime=20140130_0653&amp;etime=20140130_1225&amp;img1=lasc2rdf&amp;title=20140130.082405.p112g;V=458km/s"/>
    <hyperlink ref="B174" r:id="rId515" tooltip="see height-time digital file" display="http://cdaw.gsfc.nasa.gov/CME_list/UNIVERSAL/2014_01/yht/20140130.082405.w360h.v0458.p112g.yht"/>
    <hyperlink ref="C174" r:id="rId516" tooltip="view height-time plot" display="http://cdaw.gsfc.nasa.gov/CME_list/UNIVERSAL/2014_01/htpng/20140130.082405.p112g.htp.html"/>
    <hyperlink ref="A175" r:id="rId517" display="https://cdaw.gsfc.nasa.gov/movie/make_javamovie.php?stime=20140130_1458&amp;etime=20140130_1902&amp;img1=lasc2rdf&amp;title=20140130.162405.p117g;V=1087km/s"/>
    <hyperlink ref="B175" r:id="rId518" tooltip="see height-time digital file" display="http://cdaw.gsfc.nasa.gov/CME_list/UNIVERSAL/2014_01/yht/20140130.162405.w360h.v1087.p117g.yht"/>
    <hyperlink ref="C175" r:id="rId519" tooltip="view height-time plot" display="http://cdaw.gsfc.nasa.gov/CME_list/UNIVERSAL/2014_01/htpng/20140130.162405.p117g.htp.html"/>
    <hyperlink ref="A176" r:id="rId520" display="https://cdaw.gsfc.nasa.gov/movie/make_javamovie.php?stime=20140209_1450&amp;etime=20140209_1907&amp;img1=lasc2rdf&amp;title=20140209.160006.p104g;V=908km/s"/>
    <hyperlink ref="B176" r:id="rId521" tooltip="see height-time digital file" display="http://cdaw.gsfc.nasa.gov/CME_list/UNIVERSAL/2014_02/yht/20140209.160006.w360h.v0908.p104g.yht"/>
    <hyperlink ref="C176" r:id="rId522" tooltip="view height-time plot" display="http://cdaw.gsfc.nasa.gov/CME_list/UNIVERSAL/2014_02/htpng/20140209.160006.p104g.htp.html"/>
    <hyperlink ref="A177" r:id="rId523" display="https://cdaw.gsfc.nasa.gov/movie/make_javamovie.php?stime=20140210_2005&amp;etime=20140211_0110&amp;img1=lasc2rdf&amp;title=20140210.213606.p100g;V=557km/s"/>
    <hyperlink ref="B177" r:id="rId524" tooltip="see height-time digital file" display="http://cdaw.gsfc.nasa.gov/CME_list/UNIVERSAL/2014_02/yht/20140210.213606.w360h.v0557.p100g.yht"/>
    <hyperlink ref="C177" r:id="rId525" tooltip="view height-time plot" display="http://cdaw.gsfc.nasa.gov/CME_list/UNIVERSAL/2014_02/htpng/20140210.213606.p100g.htp.html"/>
    <hyperlink ref="A178" r:id="rId526" display="https://cdaw.gsfc.nasa.gov/movie/make_javamovie.php?stime=20140212_2111&amp;etime=20140213_0131&amp;img1=lasc2rdf&amp;title=20140212.230613.p256g;V=872km/s"/>
    <hyperlink ref="B178" r:id="rId527" tooltip="see height-time digital file" display="http://cdaw.gsfc.nasa.gov/CME_list/UNIVERSAL/2014_02/yht/20140212.230613.w360h.v0872.p256g.yht"/>
    <hyperlink ref="C178" r:id="rId528" tooltip="view height-time plot" display="http://cdaw.gsfc.nasa.gov/CME_list/UNIVERSAL/2014_02/htpng/20140212.230613.p256g.htp.html"/>
    <hyperlink ref="A179" r:id="rId529" display="https://cdaw.gsfc.nasa.gov/movie/make_javamovie.php?stime=20140214_0715&amp;etime=20140214_1115&amp;img1=lasc2rdf&amp;title=20140214.084826.p250g;V=1165km/s"/>
    <hyperlink ref="B179" r:id="rId530" tooltip="see height-time digital file" display="http://cdaw.gsfc.nasa.gov/CME_list/UNIVERSAL/2014_02/yht/20140214.084826.w360h.v1165.p250g.yht"/>
    <hyperlink ref="C179" r:id="rId531" tooltip="view height-time plot" display="http://cdaw.gsfc.nasa.gov/CME_list/UNIVERSAL/2014_02/htpng/20140214.084826.p250g.htp.html"/>
    <hyperlink ref="A180" r:id="rId532" display="https://cdaw.gsfc.nasa.gov/movie/make_javamovie.php?stime=20140216_0843&amp;etime=20140216_1218&amp;img1=lasc2rdf&amp;title=20140216.100005.p227g;V=634km/s"/>
    <hyperlink ref="B180" r:id="rId533" tooltip="see height-time digital file" display="http://cdaw.gsfc.nasa.gov/CME_list/UNIVERSAL/2014_02/yht/20140216.100005.w360h.v0634.p227g.yht"/>
    <hyperlink ref="C180" r:id="rId534" tooltip="view height-time plot" display="http://cdaw.gsfc.nasa.gov/CME_list/UNIVERSAL/2014_02/htpng/20140216.100005.p227g.htp.html"/>
    <hyperlink ref="A181" r:id="rId535" display="https://cdaw.gsfc.nasa.gov/movie/make_javamovie.php?stime=20140218_0010&amp;etime=20140218_0440&amp;img1=lasc2rdf&amp;title=20140218.013621.p044g;V=779km/s"/>
    <hyperlink ref="B181" r:id="rId536" tooltip="see height-time digital file" display="http://cdaw.gsfc.nasa.gov/CME_list/UNIVERSAL/2014_02/yht/20140218.013621.w360h.v0779.p044g.yht"/>
    <hyperlink ref="C181" r:id="rId537" tooltip="view height-time plot" display="http://cdaw.gsfc.nasa.gov/CME_list/UNIVERSAL/2014_02/htpng/20140218.013621.p044g.htp.html"/>
    <hyperlink ref="A182" r:id="rId538" display="https://cdaw.gsfc.nasa.gov/movie/make_javamovie.php?stime=20140219_0305&amp;etime=20140219_0759&amp;img1=lasc2rdf&amp;title=20140219.044805.p090g;V=612km/s"/>
    <hyperlink ref="B182" r:id="rId539" tooltip="see height-time digital file" display="http://cdaw.gsfc.nasa.gov/CME_list/UNIVERSAL/2014_02/yht/20140219.044805.w360h.v0612.p090g.yht"/>
    <hyperlink ref="C182" r:id="rId540" tooltip="view height-time plot" display="http://cdaw.gsfc.nasa.gov/CME_list/UNIVERSAL/2014_02/htpng/20140219.044805.p090g.htp.html"/>
    <hyperlink ref="A183" r:id="rId541" display="https://cdaw.gsfc.nasa.gov/movie/make_javamovie.php?stime=20140220_0145&amp;etime=20140220_0555&amp;img1=lasc2rdf&amp;title=20140220.031209.p089g;V=993km/s"/>
    <hyperlink ref="B183" r:id="rId542" tooltip="see height-time digital file" display="http://cdaw.gsfc.nasa.gov/CME_list/UNIVERSAL/2014_02/yht/20140220.031209.w360h.v0993.p089g.yht"/>
    <hyperlink ref="C183" r:id="rId543" tooltip="view height-time plot" display="http://cdaw.gsfc.nasa.gov/CME_list/UNIVERSAL/2014_02/htpng/20140220.031209.p089g.htp.html"/>
    <hyperlink ref="A184" r:id="rId544" display="https://cdaw.gsfc.nasa.gov/movie/make_javamovie.php?stime=20140220_0640&amp;etime=20140220_1053&amp;img1=lasc2rdf&amp;title=20140220.080007.p268g;V=948km/s"/>
    <hyperlink ref="B184" r:id="rId545" tooltip="see height-time digital file" display="http://cdaw.gsfc.nasa.gov/CME_list/UNIVERSAL/2014_02/yht/20140220.080007.w360h.v0948.p268g.yht"/>
    <hyperlink ref="C184" r:id="rId546" tooltip="view height-time plot" display="http://cdaw.gsfc.nasa.gov/CME_list/UNIVERSAL/2014_02/htpng/20140220.080007.p268g.htp.html"/>
    <hyperlink ref="A185" r:id="rId547" display="https://cdaw.gsfc.nasa.gov/movie/make_javamovie.php?stime=20140221_1437&amp;etime=20140221_1833&amp;img1=lasc2rdf&amp;title=20140221.160005.p139g;V=1252km/s"/>
    <hyperlink ref="B185" r:id="rId548" tooltip="see height-time digital file" display="http://cdaw.gsfc.nasa.gov/CME_list/UNIVERSAL/2014_02/yht/20140221.160005.w360h.v1252.p139g.yht"/>
    <hyperlink ref="C185" r:id="rId549" tooltip="view height-time plot" display="http://cdaw.gsfc.nasa.gov/CME_list/UNIVERSAL/2014_02/htpng/20140221.160005.p139g.htp.html"/>
    <hyperlink ref="A186" r:id="rId550" display="https://cdaw.gsfc.nasa.gov/movie/make_javamovie.php?stime=20140224_2338&amp;etime=20140225_0310&amp;img1=lasc2rdf&amp;title=20140225.012550.p073g;V=2147km/s"/>
    <hyperlink ref="B186" r:id="rId551" tooltip="see height-time digital file" display="http://cdaw.gsfc.nasa.gov/CME_list/UNIVERSAL/2014_02/yht/20140225.012550.w360h.v2147.p073g.yht"/>
    <hyperlink ref="C186" r:id="rId552" tooltip="view height-time plot" display="http://cdaw.gsfc.nasa.gov/CME_list/UNIVERSAL/2014_02/htpng/20140225.012550.p073g.htp.html"/>
    <hyperlink ref="A187" r:id="rId553" display="https://cdaw.gsfc.nasa.gov/movie/make_javamovie.php?stime=20140304_1702&amp;etime=20140304_2129&amp;img1=lasc2rdf&amp;title=20140304.184805.p356g;V=794km/s"/>
    <hyperlink ref="B187" r:id="rId554" tooltip="see height-time digital file" display="http://cdaw.gsfc.nasa.gov/CME_list/UNIVERSAL/2014_03/yht/20140304.184805.w360h.v0794.p356g.yht"/>
    <hyperlink ref="C187" r:id="rId555" tooltip="view height-time plot" display="http://cdaw.gsfc.nasa.gov/CME_list/UNIVERSAL/2014_03/htpng/20140304.184805.p356g.htp.html"/>
    <hyperlink ref="A188" r:id="rId556" display="https://cdaw.gsfc.nasa.gov/movie/make_javamovie.php?stime=20140305_0811&amp;etime=20140305_1231&amp;img1=lasc2rdf&amp;title=20140305.092405.p174g;V=864km/s"/>
    <hyperlink ref="B188" r:id="rId557" tooltip="see height-time digital file" display="http://cdaw.gsfc.nasa.gov/CME_list/UNIVERSAL/2014_03/yht/20140305.092405.w360h.v0864.p174g.yht"/>
    <hyperlink ref="C188" r:id="rId558" tooltip="view height-time plot" display="http://cdaw.gsfc.nasa.gov/CME_list/UNIVERSAL/2014_03/htpng/20140305.092405.p174g.htp.html"/>
    <hyperlink ref="A189" r:id="rId559" display="https://cdaw.gsfc.nasa.gov/movie/make_javamovie.php?stime=20140305_1221&amp;etime=20140305_1645&amp;img1=lasc2rdf&amp;title=20140305.134805.p358g;V=828km/s"/>
    <hyperlink ref="B189" r:id="rId560" tooltip="see height-time digital file" display="http://cdaw.gsfc.nasa.gov/CME_list/UNIVERSAL/2014_03/yht/20140305.134805.w360h.v0828.p358g.yht"/>
    <hyperlink ref="C189" r:id="rId561" tooltip="view height-time plot" display="http://cdaw.gsfc.nasa.gov/CME_list/UNIVERSAL/2014_03/htpng/20140305.134805.p358g.htp.html"/>
    <hyperlink ref="A190" r:id="rId562" display="https://cdaw.gsfc.nasa.gov/movie/make_javamovie.php?stime=20140312_1320&amp;etime=20140312_1732&amp;img1=lasc2rdf&amp;title=20140312.144805.p009g;V=972km/s"/>
    <hyperlink ref="B190" r:id="rId563" tooltip="see height-time digital file" display="http://cdaw.gsfc.nasa.gov/CME_list/UNIVERSAL/2014_03/yht/20140312.144805.w360h.v0972.p009g.yht"/>
    <hyperlink ref="C190" r:id="rId564" tooltip="view height-time plot" display="http://cdaw.gsfc.nasa.gov/CME_list/UNIVERSAL/2014_03/htpng/20140312.144805.p009g.htp.html"/>
    <hyperlink ref="A191" r:id="rId565" display="https://cdaw.gsfc.nasa.gov/movie/make_javamovie.php?stime=20140320_0324&amp;etime=20140320_0758&amp;img1=lasc2rdf&amp;title=20140320.043606.p140g;V=740km/s"/>
    <hyperlink ref="B191" r:id="rId566" tooltip="see height-time digital file" display="http://cdaw.gsfc.nasa.gov/CME_list/UNIVERSAL/2014_03/yht/20140320.043606.w360h.v0740.p140g.yht"/>
    <hyperlink ref="C191" r:id="rId567" tooltip="view height-time plot" display="http://cdaw.gsfc.nasa.gov/CME_list/UNIVERSAL/2014_03/htpng/20140320.043606.p140g.htp.html"/>
    <hyperlink ref="A192" r:id="rId568" display="https://cdaw.gsfc.nasa.gov/movie/make_javamovie.php?stime=20140323_0233&amp;etime=20140323_0658&amp;img1=lasc2rdf&amp;title=20140323.033605.p097g;V=820km/s"/>
    <hyperlink ref="B192" r:id="rId569" tooltip="see height-time digital file" display="http://cdaw.gsfc.nasa.gov/CME_list/UNIVERSAL/2014_03/yht/20140323.033605.w360h.v0820.p097g.yht"/>
    <hyperlink ref="C192" r:id="rId570" tooltip="view height-time plot" display="http://cdaw.gsfc.nasa.gov/CME_list/UNIVERSAL/2014_03/htpng/20140323.033605.p097g.htp.html"/>
    <hyperlink ref="A193" r:id="rId571" display="https://cdaw.gsfc.nasa.gov/movie/make_javamovie.php?stime=20140328_1524&amp;etime=20140328_1934&amp;img1=lasc2rdf&amp;title=20140328.172405.p249g;V=762km/s"/>
    <hyperlink ref="B193" r:id="rId572" tooltip="see height-time digital file" display="http://cdaw.gsfc.nasa.gov/CME_list/UNIVERSAL/2014_03/yht/20140328.172405.w360h.v0762.p249g.yht"/>
    <hyperlink ref="C193" r:id="rId573" tooltip="view height-time plot" display="http://cdaw.gsfc.nasa.gov/CME_list/UNIVERSAL/2014_03/htpng/20140328.172405.p249g.htp.html"/>
    <hyperlink ref="A194" r:id="rId574" display="https://cdaw.gsfc.nasa.gov/movie/make_javamovie.php?stime=20140329_1634&amp;etime=20140329_2145&amp;img1=lasc2rdf&amp;title=20140329.181205.p325g;V=528km/s"/>
    <hyperlink ref="B194" r:id="rId575" tooltip="see height-time digital file" display="http://cdaw.gsfc.nasa.gov/CME_list/UNIVERSAL/2014_03/yht/20140329.181205.w360h.v0528.p325g.yht"/>
    <hyperlink ref="C194" r:id="rId576" tooltip="view height-time plot" display="http://cdaw.gsfc.nasa.gov/CME_list/UNIVERSAL/2014_03/htpng/20140329.181205.p325g.htp.html"/>
    <hyperlink ref="A195" r:id="rId577" display="https://cdaw.gsfc.nasa.gov/movie/make_javamovie.php?stime=20140402_1230&amp;etime=20140402_1617&amp;img1=lasc2rdf&amp;title=20140402.133620.p060g;V=1471km/s"/>
    <hyperlink ref="B195" r:id="rId578" tooltip="see height-time digital file" display="http://cdaw.gsfc.nasa.gov/CME_list/UNIVERSAL/2014_04/yht/20140402.133620.w360h.v1471.p060g.yht"/>
    <hyperlink ref="C195" r:id="rId579" tooltip="view height-time plot" display="http://cdaw.gsfc.nasa.gov/CME_list/UNIVERSAL/2014_04/htpng/20140402.133620.p060g.htp.html"/>
    <hyperlink ref="A196" r:id="rId580" display="https://cdaw.gsfc.nasa.gov/movie/make_javamovie.php?stime=20140408_2143&amp;etime=20140409_0258&amp;img1=lasc2rdf&amp;title=20140408.231212.p115g;V=514km/s"/>
    <hyperlink ref="B196" r:id="rId581" tooltip="see height-time digital file" display="http://cdaw.gsfc.nasa.gov/CME_list/UNIVERSAL/2014_04/yht/20140408.231212.w360h.v0514.p115g.yht"/>
    <hyperlink ref="C196" r:id="rId582" tooltip="view height-time plot" display="http://cdaw.gsfc.nasa.gov/CME_list/UNIVERSAL/2014_04/htpng/20140408.231212.p115g.htp.html"/>
    <hyperlink ref="A197" r:id="rId583" display="https://cdaw.gsfc.nasa.gov/movie/make_javamovie.php?stime=20140418_1153&amp;etime=20140418_1550&amp;img1=lasc2rdf&amp;title=20140418.132551.p238g;V=1203km/s"/>
    <hyperlink ref="B197" r:id="rId584" tooltip="see height-time digital file" display="http://cdaw.gsfc.nasa.gov/CME_list/UNIVERSAL/2014_04/yht/20140418.132551.w360h.v1203.p238g.yht"/>
    <hyperlink ref="C197" r:id="rId585" tooltip="view height-time plot" display="http://cdaw.gsfc.nasa.gov/CME_list/UNIVERSAL/2014_04/htpng/20140418.132551.p238g.htp.html"/>
    <hyperlink ref="A198" r:id="rId586" display="https://cdaw.gsfc.nasa.gov/movie/make_javamovie.php?stime=20140429_2143&amp;etime=20140430_0249&amp;img1=lasc2rdf&amp;title=20140429.232405.p180g;V=553km/s"/>
    <hyperlink ref="B198" r:id="rId587" tooltip="see height-time digital file" display="http://cdaw.gsfc.nasa.gov/CME_list/UNIVERSAL/2014_04/yht/20140429.232405.w360h.v0553.p180g.yht"/>
    <hyperlink ref="C198" r:id="rId588" tooltip="view height-time plot" display="http://cdaw.gsfc.nasa.gov/CME_list/UNIVERSAL/2014_04/htpng/20140429.232405.p180g.htp.html"/>
    <hyperlink ref="A199" r:id="rId589" display="https://cdaw.gsfc.nasa.gov/movie/make_javamovie.php?stime=20140507_1457&amp;etime=20140507_1912&amp;img1=lasc2rdf&amp;title=20140507.162405.p260g;V=923km/s"/>
    <hyperlink ref="B199" r:id="rId590" tooltip="see height-time digital file" display="http://cdaw.gsfc.nasa.gov/CME_list/UNIVERSAL/2014_05/yht/20140507.162405.w360h.v0923.p260g.yht"/>
    <hyperlink ref="C199" r:id="rId591" tooltip="view height-time plot" display="http://cdaw.gsfc.nasa.gov/CME_list/UNIVERSAL/2014_05/htpng/20140507.162405.p260g.htp.html"/>
    <hyperlink ref="A200" r:id="rId592" display="https://cdaw.gsfc.nasa.gov/movie/make_javamovie.php?stime=20140508_0154&amp;etime=20140508_0616&amp;img1=lasc2rdf&amp;title=20140508.032405.p265g;V=847km/s"/>
    <hyperlink ref="B200" r:id="rId593" tooltip="see height-time digital file" display="http://cdaw.gsfc.nasa.gov/CME_list/UNIVERSAL/2014_05/yht/20140508.032405.w360h.v0847.p265g.yht"/>
    <hyperlink ref="C200" r:id="rId594" tooltip="view height-time plot" display="http://cdaw.gsfc.nasa.gov/CME_list/UNIVERSAL/2014_05/htpng/20140508.032405.p265g.htp.html"/>
    <hyperlink ref="A201" r:id="rId595" display="https://cdaw.gsfc.nasa.gov/movie/make_javamovie.php?stime=20140509_0104&amp;etime=20140509_0507&amp;img1=lasc2rdf&amp;title=20140509.024805.p262g;V=1099km/s"/>
    <hyperlink ref="B201" r:id="rId596" tooltip="see height-time digital file" display="http://cdaw.gsfc.nasa.gov/CME_list/UNIVERSAL/2014_05/yht/20140509.024805.w360h.v1099.p262g.yht"/>
    <hyperlink ref="C201" r:id="rId597" tooltip="view height-time plot" display="http://cdaw.gsfc.nasa.gov/CME_list/UNIVERSAL/2014_05/htpng/20140509.024805.p262g.htp.html"/>
    <hyperlink ref="A202" r:id="rId598" display="https://cdaw.gsfc.nasa.gov/movie/make_javamovie.php?stime=20140510_0317&amp;etime=20140510_0721&amp;img1=lasc2rdf&amp;title=20140510.043605.p255g;V=1086km/s"/>
    <hyperlink ref="B202" r:id="rId599" tooltip="see height-time digital file" display="http://cdaw.gsfc.nasa.gov/CME_list/UNIVERSAL/2014_05/yht/20140510.043605.w360h.v1086.p255g.yht"/>
    <hyperlink ref="C202" r:id="rId600" tooltip="view height-time plot" display="http://cdaw.gsfc.nasa.gov/CME_list/UNIVERSAL/2014_05/htpng/20140510.043605.p255g.htp.html"/>
    <hyperlink ref="A203" r:id="rId601" display="https://cdaw.gsfc.nasa.gov/movie/make_javamovie.php?stime=20140604_1248&amp;etime=20140604_1933&amp;img1=lasc2rdf&amp;title=20140604.124805.p160g;V=467km/s"/>
    <hyperlink ref="B203" r:id="rId602" tooltip="see height-time digital file" display="http://cdaw.gsfc.nasa.gov/CME_list/UNIVERSAL/2014_06/yht/20140604.124805.w360h.v0467.p160g.yht"/>
    <hyperlink ref="C203" r:id="rId603" tooltip="view height-time plot" display="http://cdaw.gsfc.nasa.gov/CME_list/UNIVERSAL/2014_06/htpng/20140604.124805.p160g.htp.html"/>
    <hyperlink ref="A204" r:id="rId604" display="https://cdaw.gsfc.nasa.gov/movie/make_javamovie.php?stime=20140605_0951&amp;etime=20140605_1618&amp;img1=lasc2rdf&amp;title=20140605.113605.p074g;V=266km/s"/>
    <hyperlink ref="B204" r:id="rId605" tooltip="see height-time digital file" display="http://cdaw.gsfc.nasa.gov/CME_list/UNIVERSAL/2014_06/yht/20140605.113605.w360h.v0266.p074g.yht"/>
    <hyperlink ref="C204" r:id="rId606" tooltip="view height-time plot" display="http://cdaw.gsfc.nasa.gov/CME_list/UNIVERSAL/2014_06/htpng/20140605.113605.p074g.htp.html"/>
    <hyperlink ref="A205" r:id="rId607" display="https://cdaw.gsfc.nasa.gov/movie/make_javamovie.php?stime=20140606_1238&amp;etime=20140606_1636&amp;img1=lasc2rdf&amp;title=20140606.134805.p166g;V=1200km/s"/>
    <hyperlink ref="B205" r:id="rId608" tooltip="see height-time digital file" display="http://cdaw.gsfc.nasa.gov/CME_list/UNIVERSAL/2014_06/yht/20140606.134805.w360h.v1200.p166g.yht"/>
    <hyperlink ref="C205" r:id="rId609" tooltip="view height-time plot" display="http://cdaw.gsfc.nasa.gov/CME_list/UNIVERSAL/2014_06/htpng/20140606.134805.p166g.htp.html"/>
    <hyperlink ref="A206" r:id="rId610" display="https://cdaw.gsfc.nasa.gov/movie/make_javamovie.php?stime=20140608_0207&amp;etime=20140608_0735&amp;img1=lasc2rdf&amp;title=20140608.033605.p280g;V=471km/s"/>
    <hyperlink ref="B206" r:id="rId611" tooltip="see height-time digital file" display="http://cdaw.gsfc.nasa.gov/CME_list/UNIVERSAL/2014_06/yht/20140608.033605.w360h.v0471.p280g.yht"/>
    <hyperlink ref="C206" r:id="rId612" tooltip="view height-time plot" display="http://cdaw.gsfc.nasa.gov/CME_list/UNIVERSAL/2014_06/htpng/20140608.033605.p280g.htp.html"/>
    <hyperlink ref="A207" r:id="rId613" display="https://cdaw.gsfc.nasa.gov/movie/make_javamovie.php?stime=20140610_1152&amp;etime=20140610_1539&amp;img1=lasc2rdf&amp;title=20140610.133023.p156g;V=1469km/s"/>
    <hyperlink ref="B207" r:id="rId614" tooltip="see height-time digital file" display="http://cdaw.gsfc.nasa.gov/CME_list/UNIVERSAL/2014_06/yht/20140610.133023.w360h.v1469.p156g.yht"/>
    <hyperlink ref="C207" r:id="rId615" tooltip="view height-time plot" display="http://cdaw.gsfc.nasa.gov/CME_list/UNIVERSAL/2014_06/htpng/20140610.133023.p156g.htp.html"/>
    <hyperlink ref="A208" r:id="rId616" display="https://cdaw.gsfc.nasa.gov/movie/make_javamovie.php?stime=20140617_0738&amp;etime=20140617_1137&amp;img1=lasc2rdf&amp;title=20140617.091209.p229g;V=1198km/s"/>
    <hyperlink ref="B208" r:id="rId617" tooltip="see height-time digital file" display="http://cdaw.gsfc.nasa.gov/CME_list/UNIVERSAL/2014_06/yht/20140617.091209.w360h.v1198.p229g.yht"/>
    <hyperlink ref="C208" r:id="rId618" tooltip="view height-time plot" display="http://cdaw.gsfc.nasa.gov/CME_list/UNIVERSAL/2014_06/htpng/20140617.091209.p229g.htp.html"/>
    <hyperlink ref="A209" r:id="rId619" display="https://cdaw.gsfc.nasa.gov/movie/make_javamovie.php?stime=20140708_1502&amp;etime=20140708_1932&amp;img1=lasc2rdf&amp;title=20140708.163605.p067g;V=773km/s"/>
    <hyperlink ref="B209" r:id="rId620" tooltip="see height-time digital file" display="http://cdaw.gsfc.nasa.gov/CME_list/UNIVERSAL/2014_07/yht/20140708.163605.w360h.v0773.p067g.yht"/>
    <hyperlink ref="C209" r:id="rId621" tooltip="view height-time plot" display="http://cdaw.gsfc.nasa.gov/CME_list/UNIVERSAL/2014_07/htpng/20140708.163605.p067g.htp.html"/>
    <hyperlink ref="A210" r:id="rId622" display="https://cdaw.gsfc.nasa.gov/movie/make_javamovie.php?stime=20140801_1708&amp;etime=20140801_2137&amp;img1=lasc2rdf&amp;title=20140801.183605.p131g;V=789km/s"/>
    <hyperlink ref="B210" r:id="rId623" tooltip="see height-time digital file" display="http://cdaw.gsfc.nasa.gov/CME_list/UNIVERSAL/2014_08/yht/20140801.183605.w360h.v0789.p131g.yht"/>
    <hyperlink ref="C210" r:id="rId624" tooltip="view height-time plot" display="http://cdaw.gsfc.nasa.gov/CME_list/UNIVERSAL/2014_08/htpng/20140801.183605.p131g.htp.html"/>
    <hyperlink ref="A211" r:id="rId625" display="https://cdaw.gsfc.nasa.gov/movie/make_javamovie.php?stime=20140808_1523&amp;etime=20140808_1918&amp;img1=lasc2rdf&amp;title=20140808.163605.p192g;V=1137km/s"/>
    <hyperlink ref="B211" r:id="rId626" tooltip="see height-time digital file" display="http://cdaw.gsfc.nasa.gov/CME_list/UNIVERSAL/2014_08/yht/20140808.163605.w360h.v1137.p192g.yht"/>
    <hyperlink ref="C211" r:id="rId627" tooltip="view height-time plot" display="http://cdaw.gsfc.nasa.gov/CME_list/UNIVERSAL/2014_08/htpng/20140808.163605.p192g.htp.html"/>
    <hyperlink ref="A212" r:id="rId628" display="https://cdaw.gsfc.nasa.gov/movie/make_javamovie.php?stime=20140812_0418&amp;etime=20140812_0906&amp;img1=lasc2rdf&amp;title=20140812.053605.p038g;V=641km/s"/>
    <hyperlink ref="B212" r:id="rId629" tooltip="see height-time digital file" display="http://cdaw.gsfc.nasa.gov/CME_list/UNIVERSAL/2014_08/yht/20140812.053605.w360h.v0641.p038g.yht"/>
    <hyperlink ref="C212" r:id="rId630" tooltip="view height-time plot" display="http://cdaw.gsfc.nasa.gov/CME_list/UNIVERSAL/2014_08/htpng/20140812.053605.p038g.htp.html"/>
    <hyperlink ref="A213" r:id="rId631" display="https://cdaw.gsfc.nasa.gov/movie/make_javamovie.php?stime=20140815_1620&amp;etime=20140815_2243&amp;img1=lasc2rdf&amp;title=20140815.174807.p323g;V=342km/s"/>
    <hyperlink ref="B213" r:id="rId632" tooltip="see height-time digital file" display="http://cdaw.gsfc.nasa.gov/CME_list/UNIVERSAL/2014_08/yht/20140815.174807.w360h.v0342.p323g.yht"/>
    <hyperlink ref="C213" r:id="rId633" tooltip="view height-time plot" display="http://cdaw.gsfc.nasa.gov/CME_list/UNIVERSAL/2014_08/htpng/20140815.174807.p323g.htp.html"/>
    <hyperlink ref="A214" r:id="rId634" display="https://cdaw.gsfc.nasa.gov/movie/make_javamovie.php?stime=20140822_0946&amp;etime=20140822_1442&amp;img1=lasc2rdf&amp;title=20140822.111205.p359g;V=600km/s"/>
    <hyperlink ref="B214" r:id="rId635" tooltip="see height-time digital file" display="http://cdaw.gsfc.nasa.gov/CME_list/UNIVERSAL/2014_08/yht/20140822.111205.w360h.v0600.p359g.yht"/>
    <hyperlink ref="C214" r:id="rId636" tooltip="view height-time plot" display="http://cdaw.gsfc.nasa.gov/CME_list/UNIVERSAL/2014_08/htpng/20140822.111205.p359g.htp.html"/>
    <hyperlink ref="A215" r:id="rId637" display="https://cdaw.gsfc.nasa.gov/movie/make_javamovie.php?stime=20140824_1110&amp;etime=20140824_1616&amp;img1=lasc2rdf&amp;title=20140824.123605.p100g;V=551km/s"/>
    <hyperlink ref="B215" r:id="rId638" tooltip="see height-time digital file" display="http://cdaw.gsfc.nasa.gov/CME_list/UNIVERSAL/2014_08/yht/20140824.123605.w360h.v0551.p100g.yht"/>
    <hyperlink ref="C215" r:id="rId639" tooltip="view height-time plot" display="http://cdaw.gsfc.nasa.gov/CME_list/UNIVERSAL/2014_08/htpng/20140824.123605.p100g.htp.html"/>
    <hyperlink ref="A216" r:id="rId640" display="https://cdaw.gsfc.nasa.gov/movie/make_javamovie.php?stime=20140825_1401&amp;etime=20140825_1907&amp;img1=lasc2rdf&amp;title=20140825.153605.p270g;V=555km/s"/>
    <hyperlink ref="B216" r:id="rId641" tooltip="see height-time digital file" display="http://cdaw.gsfc.nasa.gov/CME_list/UNIVERSAL/2014_08/yht/20140825.153605.w360h.v0555.p270g.yht"/>
    <hyperlink ref="C216" r:id="rId642" tooltip="view height-time plot" display="http://cdaw.gsfc.nasa.gov/CME_list/UNIVERSAL/2014_08/htpng/20140825.153605.p270g.htp.html"/>
    <hyperlink ref="A217" r:id="rId643" display="https://cdaw.gsfc.nasa.gov/movie/make_javamovie.php?stime=20140828_1602&amp;etime=20140828_2033&amp;img1=lasc2rdf&amp;title=20140828.172405.p077g;V=766km/s"/>
    <hyperlink ref="B217" r:id="rId644" tooltip="see height-time digital file" display="http://cdaw.gsfc.nasa.gov/CME_list/UNIVERSAL/2014_08/yht/20140828.172405.w360h.v0766.p077g.yht"/>
    <hyperlink ref="C217" r:id="rId645" tooltip="view height-time plot" display="http://cdaw.gsfc.nasa.gov/CME_list/UNIVERSAL/2014_08/htpng/20140828.172405.p077g.htp.html"/>
    <hyperlink ref="A218" r:id="rId646" display="https://cdaw.gsfc.nasa.gov/movie/make_javamovie.php?stime=20140901_0954&amp;etime=20140901_1331&amp;img1=lasc2rdf&amp;title=20140901.111205.p065g;V=1901km/s"/>
    <hyperlink ref="B218" r:id="rId647" tooltip="see height-time digital file" display="http://cdaw.gsfc.nasa.gov/CME_list/UNIVERSAL/2014_09/yht/20140901.111205.w360h.v1901.p065g.yht"/>
    <hyperlink ref="C218" r:id="rId648" tooltip="view height-time plot" display="http://cdaw.gsfc.nasa.gov/CME_list/UNIVERSAL/2014_09/htpng/20140901.111205.p065g.htp.html"/>
    <hyperlink ref="A219" r:id="rId649" display="https://cdaw.gsfc.nasa.gov/movie/make_javamovie.php?stime=20140901_2106&amp;etime=20140902_0055&amp;img1=lasc2rdf&amp;title=20140901.222405.p146g;V=1404km/s"/>
    <hyperlink ref="B219" r:id="rId650" tooltip="see height-time digital file" display="http://cdaw.gsfc.nasa.gov/CME_list/UNIVERSAL/2014_09/yht/20140901.222405.w360h.v1404.p146g.yht"/>
    <hyperlink ref="C219" r:id="rId651" tooltip="view height-time plot" display="http://cdaw.gsfc.nasa.gov/CME_list/UNIVERSAL/2014_09/htpng/20140901.222405.p146g.htp.html"/>
    <hyperlink ref="A220" r:id="rId652" display="https://cdaw.gsfc.nasa.gov/movie/make_javamovie.php?stime=20140908_2258&amp;etime=20140909_0313&amp;img1=lasc2rdf&amp;title=20140909.000626.p059g;V=920km/s"/>
    <hyperlink ref="B220" r:id="rId653" tooltip="see height-time digital file" display="http://cdaw.gsfc.nasa.gov/CME_list/UNIVERSAL/2014_09/yht/20140909.000626.w360h.v0920.p059g.yht"/>
    <hyperlink ref="C220" r:id="rId654" tooltip="view height-time plot" display="http://cdaw.gsfc.nasa.gov/CME_list/UNIVERSAL/2014_09/htpng/20140909.000626.p059g.htp.html"/>
    <hyperlink ref="A221" r:id="rId655" display="https://cdaw.gsfc.nasa.gov/movie/make_javamovie.php?stime=20140910_1636&amp;etime=20140910_2031&amp;img1=lasc2rdf&amp;title=20140910.180005.p175g;V=1267km/s"/>
    <hyperlink ref="B221" r:id="rId656" tooltip="see height-time digital file" display="http://cdaw.gsfc.nasa.gov/CME_list/UNIVERSAL/2014_09/yht/20140910.180005.w360h.v1267.p175g.yht"/>
    <hyperlink ref="C221" r:id="rId657" tooltip="view height-time plot" display="http://cdaw.gsfc.nasa.gov/CME_list/UNIVERSAL/2014_09/htpng/20140910.180005.p175g.htp.html"/>
    <hyperlink ref="A222" r:id="rId658" display="https://cdaw.gsfc.nasa.gov/movie/make_javamovie.php?stime=20140922_0727&amp;etime=20140922_1159&amp;img1=lasc2rdf&amp;title=20140922.084806.p023g;V=761km/s"/>
    <hyperlink ref="B222" r:id="rId659" tooltip="see height-time digital file" display="http://cdaw.gsfc.nasa.gov/CME_list/UNIVERSAL/2014_09/yht/20140922.084806.w360h.v0761.p023g.yht"/>
    <hyperlink ref="C222" r:id="rId660" tooltip="view height-time plot" display="http://cdaw.gsfc.nasa.gov/CME_list/UNIVERSAL/2014_09/htpng/20140922.084806.p023g.htp.html"/>
    <hyperlink ref="A223" r:id="rId661" display="https://cdaw.gsfc.nasa.gov/movie/make_javamovie.php?stime=20140923_0603&amp;etime=20140923_1033&amp;img1=lasc2rdf&amp;title=20140923.072405.p085g;V=773km/s"/>
    <hyperlink ref="B223" r:id="rId662" tooltip="see height-time digital file" display="http://cdaw.gsfc.nasa.gov/CME_list/UNIVERSAL/2014_09/yht/20140923.072405.w360h.v0773.p085g.yht"/>
    <hyperlink ref="C223" r:id="rId663" tooltip="view height-time plot" display="http://cdaw.gsfc.nasa.gov/CME_list/UNIVERSAL/2014_09/htpng/20140923.072405.p085g.htp.html"/>
    <hyperlink ref="A224" r:id="rId664" display="https://cdaw.gsfc.nasa.gov/movie/make_javamovie.php?stime=20140923_1739&amp;etime=20140923_2158&amp;img1=lasc2rdf&amp;title=20140923.190005.p082g;V=887km/s"/>
    <hyperlink ref="B224" r:id="rId665" tooltip="see height-time digital file" display="http://cdaw.gsfc.nasa.gov/CME_list/UNIVERSAL/2014_09/yht/20140923.190005.w360h.v0887.p082g.yht"/>
    <hyperlink ref="C224" r:id="rId666" tooltip="view height-time plot" display="http://cdaw.gsfc.nasa.gov/CME_list/UNIVERSAL/2014_09/htpng/20140923.190005.p082g.htp.html"/>
    <hyperlink ref="A225" r:id="rId667" display="https://cdaw.gsfc.nasa.gov/movie/make_javamovie.php?stime=20140924_1959&amp;etime=20140924_2330&amp;img1=lasc2rdf&amp;title=20140924.213006.p190g;V=1350km/s"/>
    <hyperlink ref="B225" r:id="rId668" tooltip="see height-time digital file" display="http://cdaw.gsfc.nasa.gov/CME_list/UNIVERSAL/2014_09/yht/20140924.213006.w360h.v1350.p190g.yht"/>
    <hyperlink ref="C225" r:id="rId669" tooltip="view height-time plot" display="http://cdaw.gsfc.nasa.gov/CME_list/UNIVERSAL/2014_09/htpng/20140924.213006.p190g.htp.html"/>
    <hyperlink ref="A226" r:id="rId670" display="https://cdaw.gsfc.nasa.gov/movie/make_javamovie.php?stime=20140926_0323&amp;etime=20140926_0710&amp;img1=lasc2rdf&amp;title=20140926.042816.p088g;V=1469km/s"/>
    <hyperlink ref="B226" r:id="rId671" tooltip="see height-time digital file" display="http://cdaw.gsfc.nasa.gov/CME_list/UNIVERSAL/2014_09/yht/20140926.042816.w360h.v1469.p088g.yht"/>
    <hyperlink ref="C226" r:id="rId672" tooltip="view height-time plot" display="http://cdaw.gsfc.nasa.gov/CME_list/UNIVERSAL/2014_09/htpng/20140926.042816.p088g.htp.html"/>
    <hyperlink ref="A227" r:id="rId673" display="https://cdaw.gsfc.nasa.gov/movie/make_javamovie.php?stime=20141014_1802&amp;etime=20141014_2224&amp;img1=lasc2rdf&amp;title=20141014.184806.p090g;V=848km/s"/>
    <hyperlink ref="B227" r:id="rId674" tooltip="see height-time digital file" display="http://cdaw.gsfc.nasa.gov/CME_list/UNIVERSAL/2014_10/yht/20141014.184806.w360h.v0848.p090g.yht"/>
    <hyperlink ref="C227" r:id="rId675" tooltip="view height-time plot" display="http://cdaw.gsfc.nasa.gov/CME_list/UNIVERSAL/2014_10/htpng/20141014.184806.p090g.htp.html"/>
    <hyperlink ref="A228" r:id="rId676" display="https://cdaw.gsfc.nasa.gov/movie/make_javamovie.php?stime=20141213_1308&amp;etime=20141213_1639&amp;img1=lasc2rdf&amp;title=20141213.142405.p265g;V=2222km/s"/>
    <hyperlink ref="B228" r:id="rId677" tooltip="see height-time digital file" display="http://cdaw.gsfc.nasa.gov/CME_list/UNIVERSAL/2014_12/yht/20141213.142405.w360h.v2222.p265g.yht"/>
    <hyperlink ref="C228" r:id="rId678" tooltip="view height-time plot" display="http://cdaw.gsfc.nasa.gov/CME_list/UNIVERSAL/2014_12/htpng/20141213.142405.p265g.htp.html"/>
    <hyperlink ref="A229" r:id="rId679" display="https://cdaw.gsfc.nasa.gov/movie/make_javamovie.php?stime=20141217_0320&amp;etime=20141217_0819&amp;img1=lasc2rdf&amp;title=20141217.050005.p162g;V=587km/s"/>
    <hyperlink ref="B229" r:id="rId680" tooltip="see height-time digital file" display="http://cdaw.gsfc.nasa.gov/CME_list/UNIVERSAL/2014_12/yht/20141217.050005.w360h.v0587.p162g.yht"/>
    <hyperlink ref="C229" r:id="rId681" tooltip="view height-time plot" display="http://cdaw.gsfc.nasa.gov/CME_list/UNIVERSAL/2014_12/htpng/20141217.050005.p162g.htp.html"/>
    <hyperlink ref="A230" r:id="rId682" display="https://cdaw.gsfc.nasa.gov/movie/make_javamovie.php?stime=20141218_2304&amp;etime=20141219_0110&amp;img1=lasc2rdf&amp;title=20141219.010442.p098g;V=1195km/s"/>
    <hyperlink ref="B230" r:id="rId683" tooltip="see height-time digital file" display="http://cdaw.gsfc.nasa.gov/CME_list/UNIVERSAL/2014_12/yht/20141219.010442.w360h.v1195.p098g.yht"/>
    <hyperlink ref="C230" r:id="rId684" tooltip="view height-time plot" display="http://cdaw.gsfc.nasa.gov/CME_list/UNIVERSAL/2014_12/htpng/20141219.010442.p098g.htp.html"/>
    <hyperlink ref="A231" r:id="rId685" display="https://cdaw.gsfc.nasa.gov/movie/make_javamovie.php?stime=20141221_1051&amp;etime=20141221_1535&amp;img1=lasc2rdf&amp;title=20141221.121205.p189g;V=669km/s"/>
    <hyperlink ref="B231" r:id="rId686" tooltip="see height-time digital file" display="http://cdaw.gsfc.nasa.gov/CME_list/UNIVERSAL/2014_12/yht/20141221.121205.w360h.v0669.p189g.yht"/>
    <hyperlink ref="C231" r:id="rId687" tooltip="view height-time plot" display="http://cdaw.gsfc.nasa.gov/CME_list/UNIVERSAL/2014_12/htpng/20141221.121205.p189g.htp.html"/>
    <hyperlink ref="A232" r:id="rId688" display="https://cdaw.gsfc.nasa.gov/movie/make_javamovie.php?stime=20150209_2225&amp;etime=20150210_0228&amp;img1=lasc2rdf&amp;title=20150209.232405.p051g;V=1106km/s"/>
    <hyperlink ref="B232" r:id="rId689" tooltip="see height-time digital file" display="http://cdaw.gsfc.nasa.gov/CME_list/UNIVERSAL/2015_02/yht/20150209.232405.w360h.v1106.p051g.yht"/>
    <hyperlink ref="C232" r:id="rId690" tooltip="view height-time plot" display="http://cdaw.gsfc.nasa.gov/CME_list/UNIVERSAL/2015_02/htpng/20150209.232405.p051g.htp.html"/>
    <hyperlink ref="A233" r:id="rId691" display="https://cdaw.gsfc.nasa.gov/movie/make_javamovie.php?stime=20150221_0828&amp;etime=20150221_1230&amp;img1=lasc2rdf&amp;title=20150221.092407.p215g;V=1120km/s"/>
    <hyperlink ref="B233" r:id="rId692" tooltip="see height-time digital file" display="http://cdaw.gsfc.nasa.gov/CME_list/UNIVERSAL/2015_02/yht/20150221.092407.w360h.v1120.p215g.yht"/>
    <hyperlink ref="C233" r:id="rId693" tooltip="view height-time plot" display="http://cdaw.gsfc.nasa.gov/CME_list/UNIVERSAL/2015_02/htpng/20150221.092407.p215g.htp.html"/>
    <hyperlink ref="A235" r:id="rId694" display="https://cdaw.gsfc.nasa.gov/movie/make_javamovie.php?stime=20150307_2107&amp;etime=20150308_0102&amp;img1=lasc2rdf&amp;title=20150307.221205.p125g;V=1261km/s"/>
    <hyperlink ref="B235" r:id="rId695" tooltip="see height-time digital file" display="http://cdaw.gsfc.nasa.gov/CME_list/UNIVERSAL/2015_03/yht/20150307.221205.w360h.v1261.p125g.yht"/>
    <hyperlink ref="C235" r:id="rId696" tooltip="view height-time plot" display="http://cdaw.gsfc.nasa.gov/CME_list/UNIVERSAL/2015_03/htpng/20150307.221205.p125g.htp.html"/>
    <hyperlink ref="A236" r:id="rId697" display="https://cdaw.gsfc.nasa.gov/movie/make_javamovie.php?stime=20150309_2237&amp;etime=20150310_0247&amp;img1=lasc2rdf&amp;title=20150310.000005.p107g;V=995km/s"/>
    <hyperlink ref="B236" r:id="rId698" tooltip="see height-time digital file" display="http://cdaw.gsfc.nasa.gov/CME_list/UNIVERSAL/2015_03/yht/20150310.000005.w360h.v0995.p107g.yht"/>
    <hyperlink ref="C236" r:id="rId699" tooltip="view height-time plot" display="http://cdaw.gsfc.nasa.gov/CME_list/UNIVERSAL/2015_03/htpng/20150310.000005.p107g.htp.html"/>
    <hyperlink ref="A237" r:id="rId700" display="https://cdaw.gsfc.nasa.gov/movie/make_javamovie.php?stime=20150310_0212&amp;etime=20150310_0619&amp;img1=lasc2rdf&amp;title=20150310.033605.p071g;V=1040km/s"/>
    <hyperlink ref="B237" r:id="rId701" tooltip="see height-time digital file" display="http://cdaw.gsfc.nasa.gov/CME_list/UNIVERSAL/2015_03/yht/20150310.033605.w360h.v1040.p071g.yht"/>
    <hyperlink ref="C237" r:id="rId702" tooltip="view height-time plot" display="http://cdaw.gsfc.nasa.gov/CME_list/UNIVERSAL/2015_03/htpng/20150310.033605.p071g.htp.html"/>
    <hyperlink ref="A238" r:id="rId703" display="https://cdaw.gsfc.nasa.gov/movie/make_javamovie.php?stime=20150315_0017&amp;etime=20150315_0454&amp;img1=lasc2rdf&amp;title=20150315.014805.p240g;V=719km/s"/>
    <hyperlink ref="B238" r:id="rId704" tooltip="see height-time digital file" display="http://cdaw.gsfc.nasa.gov/CME_list/UNIVERSAL/2015_03/yht/20150315.014805.w360h.v0719.p240g.yht"/>
    <hyperlink ref="C238" r:id="rId705" tooltip="view height-time plot" display="http://cdaw.gsfc.nasa.gov/CME_list/UNIVERSAL/2015_03/htpng/20150315.014805.p240g.htp.html"/>
    <hyperlink ref="A239" r:id="rId706" display="https://cdaw.gsfc.nasa.gov/movie/make_javamovie.php?stime=20150423_0819&amp;etime=20150423_1241&amp;img1=lasc2rdf&amp;title=20150423.093605.p291g;V=857km/s"/>
    <hyperlink ref="B239" r:id="rId707" tooltip="see height-time digital file" display="http://cdaw.gsfc.nasa.gov/CME_list/UNIVERSAL/2015_04/yht/20150423.093605.w360h.v0857.p291g.yht"/>
    <hyperlink ref="C239" r:id="rId708" tooltip="view height-time plot" display="http://cdaw.gsfc.nasa.gov/CME_list/UNIVERSAL/2015_04/htpng/20150423.093605.p291g.htp.html"/>
    <hyperlink ref="A240" r:id="rId709" display="https://cdaw.gsfc.nasa.gov/movie/make_javamovie.php?stime=20150502_2000&amp;etime=20150503_0227&amp;img1=lasc2rdf&amp;title=20150502.202405.p115g;V=335km/s"/>
    <hyperlink ref="B240" r:id="rId710" tooltip="see height-time digital file" display="http://cdaw.gsfc.nasa.gov/CME_list/UNIVERSAL/2015_05/yht/20150502.202405.w360h.v0335.p115g.yht"/>
    <hyperlink ref="C240" r:id="rId711" tooltip="view height-time plot" display="http://cdaw.gsfc.nasa.gov/CME_list/UNIVERSAL/2015_05/htpng/20150502.202405.p115g.htp.html"/>
    <hyperlink ref="A241" r:id="rId712" display="https://cdaw.gsfc.nasa.gov/movie/make_javamovie.php?stime=20150505_2024&amp;etime=20150506_0054&amp;img1=lasc2rdf&amp;title=20150505.222405.p041g;V=715km/s"/>
    <hyperlink ref="B241" r:id="rId713" tooltip="see height-time digital file" display="http://cdaw.gsfc.nasa.gov/CME_list/UNIVERSAL/2015_05/yht/20150505.222405.w360h.v0715.p041g.yht"/>
    <hyperlink ref="C241" r:id="rId714" tooltip="view height-time plot" display="http://cdaw.gsfc.nasa.gov/CME_list/UNIVERSAL/2015_05/htpng/20150505.222405.p041g.htp.html"/>
    <hyperlink ref="A242" r:id="rId715" display="https://cdaw.gsfc.nasa.gov/movie/make_javamovie.php?stime=20150513_1655&amp;etime=20150513_2234&amp;img1=lasc2rdf&amp;title=20150513.184805.p353g;V=438km/s"/>
    <hyperlink ref="B242" r:id="rId716" tooltip="see height-time digital file" display="http://cdaw.gsfc.nasa.gov/CME_list/UNIVERSAL/2015_05/yht/20150513.184805.w360h.v0438.p353g.yht"/>
    <hyperlink ref="C242" r:id="rId717" tooltip="view height-time plot" display="http://cdaw.gsfc.nasa.gov/CME_list/UNIVERSAL/2015_05/htpng/20150513.184805.p353g.htp.html"/>
    <hyperlink ref="A243" r:id="rId718" display="https://cdaw.gsfc.nasa.gov/movie/make_javamovie.php?stime=20150618_1604&amp;etime=20150618_1957&amp;img1=lasc2rdf&amp;title=20150618.172424.p092g;V=1305km/s"/>
    <hyperlink ref="B243" r:id="rId719" tooltip="see height-time digital file" display="http://cdaw.gsfc.nasa.gov/CME_list/UNIVERSAL/2015_06/yht/20150618.172424.w360h.v1305.p092g.yht"/>
    <hyperlink ref="C243" r:id="rId720" tooltip="view height-time plot" display="http://cdaw.gsfc.nasa.gov/CME_list/UNIVERSAL/2015_06/htpng/20150618.172424.p092g.htp.html"/>
    <hyperlink ref="A244" r:id="rId721" display="https://cdaw.gsfc.nasa.gov/movie/make_javamovie.php?stime=20150619_0609&amp;etime=20150619_1108&amp;img1=lasc2rdf&amp;title=20150619.064250.p177g;V=584km/s"/>
    <hyperlink ref="B244" r:id="rId722" tooltip="see height-time digital file" display="http://cdaw.gsfc.nasa.gov/CME_list/UNIVERSAL/2015_06/yht/20150619.064250.w360h.v0584.p177g.yht"/>
    <hyperlink ref="C244" r:id="rId723" tooltip="view height-time plot" display="http://cdaw.gsfc.nasa.gov/CME_list/UNIVERSAL/2015_06/htpng/20150619.064250.p177g.htp.html"/>
    <hyperlink ref="A245" r:id="rId724" display="https://cdaw.gsfc.nasa.gov/movie/make_javamovie.php?stime=20150622_1708&amp;etime=20150622_2105&amp;img1=lasc2rdf&amp;title=20150622.183605.p358g;V=1209km/s"/>
    <hyperlink ref="B245" r:id="rId725" tooltip="see height-time digital file" display="http://cdaw.gsfc.nasa.gov/CME_list/UNIVERSAL/2015_06/yht/20150622.183605.w360h.v1209.p358g.yht"/>
    <hyperlink ref="C245" r:id="rId726" tooltip="view height-time plot" display="http://cdaw.gsfc.nasa.gov/CME_list/UNIVERSAL/2015_06/htpng/20150622.183605.p358g.htp.html"/>
    <hyperlink ref="A246" r:id="rId727" display="https://cdaw.gsfc.nasa.gov/movie/make_javamovie.php?stime=20150625_0724&amp;etime=20150625_1107&amp;img1=lasc2rdf&amp;title=20150625.083605.p330g;V=1627km/s"/>
    <hyperlink ref="B246" r:id="rId728" tooltip="see height-time digital file" display="http://cdaw.gsfc.nasa.gov/CME_list/UNIVERSAL/2015_06/yht/20150625.083605.w360h.v1627.p330g.yht"/>
    <hyperlink ref="C246" r:id="rId729" tooltip="view height-time plot" display="http://cdaw.gsfc.nasa.gov/CME_list/UNIVERSAL/2015_06/htpng/20150625.083605.p330g.htp.html"/>
    <hyperlink ref="A247" r:id="rId730" display="https://cdaw.gsfc.nasa.gov/movie/make_javamovie.php?stime=20150726_0704&amp;etime=20150726_1354&amp;img1=lasc2rdf&amp;title=20150726.084804.p351g;V=303km/s"/>
    <hyperlink ref="B247" r:id="rId731" tooltip="see height-time digital file" display="http://cdaw.gsfc.nasa.gov/CME_list/UNIVERSAL/2015_07/yht/20150726.084804.w360h.v0303.p351g.yht"/>
    <hyperlink ref="C247" r:id="rId732" tooltip="view height-time plot" display="http://cdaw.gsfc.nasa.gov/CME_list/UNIVERSAL/2015_07/htpng/20150726.084804.p351g.htp.html"/>
    <hyperlink ref="A248" r:id="rId733" display="https://cdaw.gsfc.nasa.gov/movie/make_javamovie.php?stime=20150822_0539&amp;etime=20150822_1042&amp;img1=lasc2rdf&amp;title=20150822.071204.p095g;V=547km/s"/>
    <hyperlink ref="B248" r:id="rId734" tooltip="see height-time digital file" display="http://cdaw.gsfc.nasa.gov/CME_list/UNIVERSAL/2015_08/yht/20150822.071204.w360h.v0547.p095g.yht"/>
    <hyperlink ref="C248" r:id="rId735" tooltip="view height-time plot" display="http://cdaw.gsfc.nasa.gov/CME_list/UNIVERSAL/2015_08/htpng/20150822.071204.p095g.htp.html"/>
    <hyperlink ref="A249" r:id="rId736" display="https://cdaw.gsfc.nasa.gov/movie/make_javamovie.php?stime=20150920_1710&amp;etime=20150920_2106&amp;img1=lasc2rdf&amp;title=20150920.181204.p219g;V=1239km/s"/>
    <hyperlink ref="B249" r:id="rId737" tooltip="see height-time digital file" display="http://cdaw.gsfc.nasa.gov/CME_list/UNIVERSAL/2015_09/yht/20150920.181204.w360h.v1239.p219g.yht"/>
    <hyperlink ref="C249" r:id="rId738" tooltip="view height-time plot" display="http://cdaw.gsfc.nasa.gov/CME_list/UNIVERSAL/2015_09/htpng/20150920.181204.p219g.htp.html"/>
    <hyperlink ref="A250" r:id="rId739" display="https://cdaw.gsfc.nasa.gov/movie/make_javamovie.php?stime=20151022_0153&amp;etime=20151022_0618&amp;img1=lasc2rdf&amp;title=20151022.031207.p206g;V=817km/s"/>
    <hyperlink ref="B250" r:id="rId740" tooltip="see height-time digital file" display="http://cdaw.gsfc.nasa.gov/CME_list/UNIVERSAL/2015_10/yht/20151022.031207.w360h.v0817.p206g.yht"/>
    <hyperlink ref="C250" r:id="rId741" tooltip="view height-time plot" display="http://cdaw.gsfc.nasa.gov/CME_list/UNIVERSAL/2015_10/htpng/20151022.031207.p206g.htp.html"/>
    <hyperlink ref="A251" r:id="rId742" display="https://cdaw.gsfc.nasa.gov/movie/make_javamovie.php?stime=20151129_0608&amp;etime=20151129_1142&amp;img1=lasc2rdf&amp;title=20151129.074804.p137g;V=451km/s"/>
    <hyperlink ref="B251" r:id="rId743" tooltip="see height-time digital file" display="http://cdaw.gsfc.nasa.gov/CME_list/UNIVERSAL/2015_11/yht/20151129.074804.w360h.v0451.p137g.yht"/>
    <hyperlink ref="C251" r:id="rId744" tooltip="view height-time plot" display="http://cdaw.gsfc.nasa.gov/CME_list/UNIVERSAL/2015_11/htpng/20151129.074804.p137g.htp.html"/>
    <hyperlink ref="A252" r:id="rId745" display="https://cdaw.gsfc.nasa.gov/movie/make_javamovie.php?stime=20151216_0807&amp;etime=20151216_1307&amp;img1=lasc2rdf&amp;title=20151216.093604.p334g;V=579km/s"/>
    <hyperlink ref="B252" r:id="rId746" tooltip="see height-time digital file" display="http://cdaw.gsfc.nasa.gov/CME_list/UNIVERSAL/2015_12/yht/20151216.093604.w360h.v0579.p334g.yht"/>
    <hyperlink ref="C252" r:id="rId747" tooltip="view height-time plot" display="http://cdaw.gsfc.nasa.gov/CME_list/UNIVERSAL/2015_12/htpng/20151216.093604.p334g.htp.html"/>
    <hyperlink ref="A253" r:id="rId748" display="https://cdaw.gsfc.nasa.gov/movie/make_javamovie.php?stime=20160101_2222&amp;etime=20160102_0202&amp;img1=lasc2rdf&amp;title=20160101.232404.p227g;V=1730km/s"/>
    <hyperlink ref="B253" r:id="rId749" tooltip="see height-time digital file" display="http://cdaw.gsfc.nasa.gov/CME_list/UNIVERSAL/2016_01/yht/20160101.232404.w360h.v1730.p227g.yht"/>
    <hyperlink ref="C253" r:id="rId750" tooltip="view height-time plot" display="http://cdaw.gsfc.nasa.gov/CME_list/UNIVERSAL/2016_01/htpng/20160101.232404.p227g.htp.html"/>
    <hyperlink ref="A254" r:id="rId751" display="https://cdaw.gsfc.nasa.gov/movie/make_javamovie.php?stime=20160106_1303&amp;etime=20160106_1715&amp;img1=lasc2rdf&amp;title=20160106.140004.p252g;V=969km/s"/>
    <hyperlink ref="B254" r:id="rId752" tooltip="see height-time digital file" display="http://cdaw.gsfc.nasa.gov/CME_list/UNIVERSAL/2016_01/yht/20160106.140004.w360h.v0969.p252g.yht"/>
    <hyperlink ref="C254" r:id="rId753" tooltip="view height-time plot" display="http://cdaw.gsfc.nasa.gov/CME_list/UNIVERSAL/2016_01/htpng/20160106.140004.p252g.htp.html"/>
    <hyperlink ref="A255" r:id="rId754" display="https://cdaw.gsfc.nasa.gov/movie/make_javamovie.php?stime=20160211_2005&amp;etime=20160212_0042&amp;img1=lasc2rdf&amp;title=20160211.211732.p260g;V=719km/s"/>
    <hyperlink ref="B255" r:id="rId755" tooltip="see height-time digital file" display="http://cdaw.gsfc.nasa.gov/CME_list/UNIVERSAL/2016_02/yht/20160211.211732.w360h.v0719.p260g.yht"/>
    <hyperlink ref="C255" r:id="rId756" tooltip="view height-time plot" display="http://cdaw.gsfc.nasa.gov/CME_list/UNIVERSAL/2016_02/htpng/20160211.211732.p260g.htp.html"/>
    <hyperlink ref="A256" r:id="rId757" display="https://cdaw.gsfc.nasa.gov/movie/make_javamovie.php?stime=20160220_1300&amp;etime=20160220_1822&amp;img1=lasc2rdf&amp;title=20160220.142404.p273g;V=491km/s"/>
    <hyperlink ref="B256" r:id="rId758" tooltip="see height-time digital file" display="http://cdaw.gsfc.nasa.gov/CME_list/UNIVERSAL/2016_02/yht/20160220.142404.w360h.v0491.p273g.yht"/>
    <hyperlink ref="C256" r:id="rId759" tooltip="view height-time plot" display="http://cdaw.gsfc.nasa.gov/CME_list/UNIVERSAL/2016_02/htpng/20160220.142404.p273g.htp.html"/>
    <hyperlink ref="A257" r:id="rId760" display="https://cdaw.gsfc.nasa.gov/movie/make_javamovie.php?stime=20160221_1029&amp;etime=20160221_1539&amp;img1=lasc2rdf&amp;title=20160221.120004.p298g;V=533km/s"/>
    <hyperlink ref="B257" r:id="rId761" tooltip="see height-time digital file" display="http://cdaw.gsfc.nasa.gov/CME_list/UNIVERSAL/2016_02/yht/20160221.120004.w360h.v0533.p298g.yht"/>
    <hyperlink ref="C257" r:id="rId762" tooltip="view height-time plot" display="http://cdaw.gsfc.nasa.gov/CME_list/UNIVERSAL/2016_02/htpng/20160221.120004.p298g.htp.html"/>
    <hyperlink ref="A258" r:id="rId763" display="https://cdaw.gsfc.nasa.gov/movie/make_javamovie.php?stime=20160425_0341&amp;etime=20160425_0850&amp;img1=lasc2rdf&amp;title=20160425.051204.p078g;V=538km/s"/>
    <hyperlink ref="B258" r:id="rId764" tooltip="see height-time digital file" display="http://cdaw.gsfc.nasa.gov/CME_list/UNIVERSAL/2016_04/yht/20160425.051204.w360h.v0538.p078g.yht"/>
    <hyperlink ref="C258" r:id="rId765" tooltip="view height-time plot" display="http://cdaw.gsfc.nasa.gov/CME_list/UNIVERSAL/2016_04/htpng/20160425.051204.p078g.htp.html"/>
    <hyperlink ref="A259" r:id="rId766" display="https://cdaw.gsfc.nasa.gov/movie/make_javamovie.php?stime=20170410_2122&amp;etime=20170411_0411&amp;img1=lasc2rdf&amp;title=20170410.231212.p045g;V=304km/s"/>
    <hyperlink ref="B259" r:id="rId767" tooltip="see height-time digital file" display="http://cdaw.gsfc.nasa.gov/CME_list/UNIVERSAL/2017_04/yht/20170410.231212.w360h.v0304.p045g.yht"/>
    <hyperlink ref="C259" r:id="rId768" tooltip="view height-time plot" display="http://cdaw.gsfc.nasa.gov/CME_list/UNIVERSAL/2017_04/htpng/20170410.231212.p045g.htp.html"/>
    <hyperlink ref="C266" r:id="rId769" tooltip="view height-time plot" display="http://cdaw.gsfc.nasa.gov/CME_list/UNIVERSAL/2017_10/htpng/20171018.054805.p137g.htp.html"/>
    <hyperlink ref="B266" r:id="rId770" tooltip="see height-time digital file" display="http://cdaw.gsfc.nasa.gov/CME_list/UNIVERSAL/2017_10/yht/20171018.054805.w360h.v1576.p137g.yht"/>
    <hyperlink ref="A266" r:id="rId771" display="https://cdaw.gsfc.nasa.gov/movie/make_javamovie.php?stime=20171018_0431&amp;etime=20171018_0815&amp;img1=lasc2rdf&amp;title=20171018.054805.p137g;V=1576km/s"/>
    <hyperlink ref="C265" r:id="rId772" tooltip="view height-time plot" display="http://cdaw.gsfc.nasa.gov/CME_list/UNIVERSAL/2017_09/htpng/20170917.120006.p072g.htp.html"/>
    <hyperlink ref="B265" r:id="rId773" tooltip="see height-time digital file" display="http://cdaw.gsfc.nasa.gov/CME_list/UNIVERSAL/2017_09/yht/20170917.120006.w360h.v1385.p072g.yht"/>
    <hyperlink ref="A265" r:id="rId774" display="https://cdaw.gsfc.nasa.gov/movie/make_javamovie.php?stime=20170917_1045&amp;etime=20170917_1435&amp;img1=lasc2rdf&amp;title=20170917.120006.p072g;V=1385km/s"/>
    <hyperlink ref="C264" r:id="rId775" tooltip="view height-time plot" display="http://cdaw.gsfc.nasa.gov/CME_list/UNIVERSAL/2017_09/htpng/20170906.122405.p201g.htp.html"/>
    <hyperlink ref="B264" r:id="rId776" tooltip="see height-time digital file" display="http://cdaw.gsfc.nasa.gov/CME_list/UNIVERSAL/2017_09/yht/20170906.122405.w360h.v1571.p201g.yht"/>
    <hyperlink ref="A264" r:id="rId777" display="https://cdaw.gsfc.nasa.gov/movie/make_javamovie.php?stime=20170906_1109&amp;etime=20170906_1453&amp;img1=lasc2rdf&amp;title=20170906.122405.p201g;V=1571km/s"/>
    <hyperlink ref="C263" r:id="rId778" tooltip="view height-time plot" display="http://cdaw.gsfc.nasa.gov/CME_list/UNIVERSAL/2017_09/htpng/20170904.203605.p184g.htp.html"/>
    <hyperlink ref="B263" r:id="rId779" tooltip="see height-time digital file" display="http://cdaw.gsfc.nasa.gov/CME_list/UNIVERSAL/2017_09/yht/20170904.203605.w360h.v1418.p184g.yht"/>
    <hyperlink ref="A263" r:id="rId780" display="https://cdaw.gsfc.nasa.gov/movie/make_javamovie.php?stime=20170904_1929&amp;etime=20170904_2318&amp;img1=lasc2rdf&amp;title=20170904.203605.p184g;V=1418km/s"/>
    <hyperlink ref="C262" r:id="rId781" tooltip="view height-time plot" display="http://cdaw.gsfc.nasa.gov/CME_list/UNIVERSAL/2017_07/htpng/20170723.044805.p134g.htp.html"/>
    <hyperlink ref="B262" r:id="rId782" tooltip="see height-time digital file" display="http://cdaw.gsfc.nasa.gov/CME_list/UNIVERSAL/2017_07/yht/20170723.044805.w360h.v1848.p134g.yht"/>
    <hyperlink ref="A262" r:id="rId783" display="https://cdaw.gsfc.nasa.gov/movie/make_javamovie.php?stime=20170723_0340&amp;etime=20170723_0717&amp;img1=lasc2rdf&amp;title=20170723.044805.p134g;V=1848km/s"/>
    <hyperlink ref="C261" r:id="rId784" tooltip="view height-time plot" display="http://cdaw.gsfc.nasa.gov/CME_list/UNIVERSAL/2017_07/htpng/20170714.012541.p230g.htp.html"/>
    <hyperlink ref="B261" r:id="rId785" tooltip="see height-time digital file" display="http://cdaw.gsfc.nasa.gov/CME_list/UNIVERSAL/2017_07/yht/20170714.012541.w360h.v1200.p230g.yht"/>
    <hyperlink ref="A261" r:id="rId786" display="https://cdaw.gsfc.nasa.gov/movie/make_javamovie.php?stime=20170714_0021&amp;etime=20170714_0419&amp;img1=lasc2rdf&amp;title=20170714.012541.p230g;V=1200km/s"/>
    <hyperlink ref="C260" r:id="rId787" tooltip="view height-time plot" display="http://cdaw.gsfc.nasa.gov/CME_list/UNIVERSAL/2017_04/htpng/20170418.194805.p067g.htp.html"/>
    <hyperlink ref="B260" r:id="rId788" tooltip="see height-time digital file" display="http://cdaw.gsfc.nasa.gov/CME_list/UNIVERSAL/2017_04/yht/20170418.194805.w360h.v0926.p067g.yht"/>
    <hyperlink ref="A260" r:id="rId789" display="https://cdaw.gsfc.nasa.gov/movie/make_javamovie.php?stime=20170418_1839&amp;etime=20170418_2254&amp;img1=lasc2rdf&amp;title=20170418.194805.p067g;V=926km/s"/>
    <hyperlink ref="C117" r:id="rId790" tooltip="view height-time plot" display="http://cdaw.gsfc.nasa.gov/CME_list/UNIVERSAL/2012_11/htpng/20121121.042407.p317g.htp.html"/>
    <hyperlink ref="B117" r:id="rId791" tooltip="see height-time digital file" display="http://cdaw.gsfc.nasa.gov/CME_list/UNIVERSAL/2012_11/yht/20121121.042407.w360h.v0920.p317g.yht"/>
    <hyperlink ref="A117" r:id="rId792" display="https://cdaw.gsfc.nasa.gov/movie/make_javamovie.php?stime=20121121_0258&amp;etime=20121121_0713&amp;img1=lasc2rdf&amp;title=20121121.042407.p317g;V=920km/s"/>
    <hyperlink ref="C234" r:id="rId793" tooltip="view height-time plot" display="http://cdaw.gsfc.nasa.gov/CME_list/UNIVERSAL/2015_02/htpng/20150228.042405.p171g.htp.html"/>
    <hyperlink ref="B234" r:id="rId794" tooltip="see height-time digital file" display="http://cdaw.gsfc.nasa.gov/CME_list/UNIVERSAL/2015_02/yht/20150228.042405.w360h.v0280.p171g.yht"/>
    <hyperlink ref="A234" r:id="rId795" display="https://cdaw.gsfc.nasa.gov/movie/make_javamovie.php?stime=20150228_0255&amp;etime=20150228_1003&amp;img1=lasc2rdf&amp;title=20150228.042405.p171g;V=280km/s"/>
  </hyperlinks>
  <pageMargins left="0.7" right="0.7" top="0.75" bottom="0.75" header="0.3" footer="0.3"/>
  <pageSetup orientation="portrait" horizontalDpi="0" verticalDpi="0" r:id="rId7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Halo</vt:lpstr>
      <vt:lpstr>Halo_4ENLIL_CCSM</vt:lpstr>
      <vt:lpstr>RAW (2)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Nedal</dc:creator>
  <cp:lastModifiedBy>Mohamed Nedal</cp:lastModifiedBy>
  <dcterms:created xsi:type="dcterms:W3CDTF">2019-11-07T12:49:07Z</dcterms:created>
  <dcterms:modified xsi:type="dcterms:W3CDTF">2021-05-01T16:55:43Z</dcterms:modified>
</cp:coreProperties>
</file>