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 tabRatio="598"/>
  </bookViews>
  <sheets>
    <sheet name="Data" sheetId="1" r:id="rId1"/>
    <sheet name="Filtering Steps" sheetId="2" r:id="rId2"/>
  </sheets>
  <calcPr calcId="162913"/>
</workbook>
</file>

<file path=xl/calcChain.xml><?xml version="1.0" encoding="utf-8"?>
<calcChain xmlns="http://schemas.openxmlformats.org/spreadsheetml/2006/main">
  <c r="BI85" i="1" l="1"/>
  <c r="BJ85" i="1"/>
  <c r="BK85" i="1"/>
  <c r="BL85" i="1"/>
  <c r="BM85" i="1"/>
  <c r="BN85" i="1"/>
  <c r="BI53" i="1"/>
  <c r="BJ53" i="1"/>
  <c r="BK53" i="1"/>
  <c r="BL53" i="1"/>
  <c r="BM53" i="1"/>
  <c r="BN53" i="1"/>
  <c r="BI20" i="1"/>
  <c r="BJ20" i="1"/>
  <c r="BK20" i="1"/>
  <c r="BL20" i="1"/>
  <c r="BM20" i="1"/>
  <c r="BN20" i="1"/>
  <c r="BI60" i="1"/>
  <c r="BJ60" i="1"/>
  <c r="BK60" i="1"/>
  <c r="BL60" i="1"/>
  <c r="BM60" i="1"/>
  <c r="BN60" i="1"/>
  <c r="BI4" i="1"/>
  <c r="BJ4" i="1"/>
  <c r="BK4" i="1"/>
  <c r="BL4" i="1"/>
  <c r="BM4" i="1"/>
  <c r="BN4" i="1"/>
  <c r="BI63" i="1"/>
  <c r="BJ63" i="1"/>
  <c r="BK63" i="1"/>
  <c r="BL63" i="1"/>
  <c r="BM63" i="1"/>
  <c r="BN63" i="1"/>
  <c r="BI23" i="1"/>
  <c r="BJ23" i="1"/>
  <c r="BK23" i="1"/>
  <c r="BL23" i="1"/>
  <c r="BM23" i="1"/>
  <c r="BN23" i="1"/>
  <c r="BI70" i="1"/>
  <c r="BJ70" i="1"/>
  <c r="BK70" i="1"/>
  <c r="BL70" i="1"/>
  <c r="BM70" i="1"/>
  <c r="BN70" i="1"/>
  <c r="BI61" i="1"/>
  <c r="BJ61" i="1"/>
  <c r="BK61" i="1"/>
  <c r="BL61" i="1"/>
  <c r="BM61" i="1"/>
  <c r="BN61" i="1"/>
  <c r="BI69" i="1"/>
  <c r="BJ69" i="1"/>
  <c r="BK69" i="1"/>
  <c r="BL69" i="1"/>
  <c r="BM69" i="1"/>
  <c r="BN69" i="1"/>
  <c r="BI7" i="1"/>
  <c r="BJ7" i="1"/>
  <c r="BK7" i="1"/>
  <c r="BL7" i="1"/>
  <c r="BM7" i="1"/>
  <c r="BN7" i="1"/>
  <c r="BI11" i="1"/>
  <c r="BJ11" i="1"/>
  <c r="BK11" i="1"/>
  <c r="BL11" i="1"/>
  <c r="BM11" i="1"/>
  <c r="BN11" i="1"/>
  <c r="BI82" i="1"/>
  <c r="BJ82" i="1"/>
  <c r="BK82" i="1"/>
  <c r="BL82" i="1"/>
  <c r="BM82" i="1"/>
  <c r="BN82" i="1"/>
  <c r="BI27" i="1"/>
  <c r="BJ27" i="1"/>
  <c r="BK27" i="1"/>
  <c r="BL27" i="1"/>
  <c r="BM27" i="1"/>
  <c r="BN27" i="1"/>
  <c r="BI77" i="1"/>
  <c r="BJ77" i="1"/>
  <c r="BK77" i="1"/>
  <c r="BL77" i="1"/>
  <c r="BM77" i="1"/>
  <c r="BN77" i="1"/>
  <c r="BI25" i="1"/>
  <c r="BJ25" i="1"/>
  <c r="BK25" i="1"/>
  <c r="BL25" i="1"/>
  <c r="BM25" i="1"/>
  <c r="BN25" i="1"/>
  <c r="BI88" i="1"/>
  <c r="BJ88" i="1"/>
  <c r="BK88" i="1"/>
  <c r="BL88" i="1"/>
  <c r="BM88" i="1"/>
  <c r="BN88" i="1"/>
  <c r="BI46" i="1"/>
  <c r="BJ46" i="1"/>
  <c r="BK46" i="1"/>
  <c r="BL46" i="1"/>
  <c r="BM46" i="1"/>
  <c r="BN46" i="1"/>
  <c r="BI52" i="1"/>
  <c r="BJ52" i="1"/>
  <c r="BK52" i="1"/>
  <c r="BL52" i="1"/>
  <c r="BM52" i="1"/>
  <c r="BN52" i="1"/>
  <c r="BI33" i="1"/>
  <c r="BJ33" i="1"/>
  <c r="BK33" i="1"/>
  <c r="BL33" i="1"/>
  <c r="BM33" i="1"/>
  <c r="BN33" i="1"/>
  <c r="BI31" i="1"/>
  <c r="BJ31" i="1"/>
  <c r="BK31" i="1"/>
  <c r="BL31" i="1"/>
  <c r="BM31" i="1"/>
  <c r="BN31" i="1"/>
  <c r="BI16" i="1"/>
  <c r="BJ16" i="1"/>
  <c r="BK16" i="1"/>
  <c r="BL16" i="1"/>
  <c r="BM16" i="1"/>
  <c r="BN16" i="1"/>
  <c r="BI15" i="1"/>
  <c r="BJ15" i="1"/>
  <c r="BK15" i="1"/>
  <c r="BL15" i="1"/>
  <c r="BM15" i="1"/>
  <c r="BN15" i="1"/>
  <c r="BI64" i="1"/>
  <c r="BJ64" i="1"/>
  <c r="BK64" i="1"/>
  <c r="BL64" i="1"/>
  <c r="BM64" i="1"/>
  <c r="BN64" i="1"/>
  <c r="BI49" i="1"/>
  <c r="BJ49" i="1"/>
  <c r="BK49" i="1"/>
  <c r="BL49" i="1"/>
  <c r="BM49" i="1"/>
  <c r="BN49" i="1"/>
  <c r="BI32" i="1"/>
  <c r="BJ32" i="1"/>
  <c r="BK32" i="1"/>
  <c r="BL32" i="1"/>
  <c r="BM32" i="1"/>
  <c r="BN32" i="1"/>
  <c r="BI10" i="1"/>
  <c r="BJ10" i="1"/>
  <c r="BK10" i="1"/>
  <c r="BL10" i="1"/>
  <c r="BM10" i="1"/>
  <c r="BN10" i="1"/>
  <c r="BI79" i="1"/>
  <c r="BJ79" i="1"/>
  <c r="BK79" i="1"/>
  <c r="BL79" i="1"/>
  <c r="BM79" i="1"/>
  <c r="BN79" i="1"/>
  <c r="BI65" i="1"/>
  <c r="BJ65" i="1"/>
  <c r="BK65" i="1"/>
  <c r="BL65" i="1"/>
  <c r="BM65" i="1"/>
  <c r="BN65" i="1"/>
  <c r="BI22" i="1"/>
  <c r="BJ22" i="1"/>
  <c r="BK22" i="1"/>
  <c r="BL22" i="1"/>
  <c r="BM22" i="1"/>
  <c r="BN22" i="1"/>
  <c r="BI14" i="1"/>
  <c r="BJ14" i="1"/>
  <c r="BK14" i="1"/>
  <c r="BL14" i="1"/>
  <c r="BM14" i="1"/>
  <c r="BN14" i="1"/>
  <c r="BI42" i="1"/>
  <c r="BJ42" i="1"/>
  <c r="BK42" i="1"/>
  <c r="BL42" i="1"/>
  <c r="BM42" i="1"/>
  <c r="BN42" i="1"/>
  <c r="BI9" i="1"/>
  <c r="BJ9" i="1"/>
  <c r="BK9" i="1"/>
  <c r="BL9" i="1"/>
  <c r="BM9" i="1"/>
  <c r="BN9" i="1"/>
  <c r="BI68" i="1"/>
  <c r="BJ68" i="1"/>
  <c r="BK68" i="1"/>
  <c r="BL68" i="1"/>
  <c r="BM68" i="1"/>
  <c r="BN68" i="1"/>
  <c r="BI51" i="1"/>
  <c r="BJ51" i="1"/>
  <c r="BK51" i="1"/>
  <c r="BL51" i="1"/>
  <c r="BM51" i="1"/>
  <c r="BN51" i="1"/>
  <c r="BI5" i="1"/>
  <c r="BJ5" i="1"/>
  <c r="BK5" i="1"/>
  <c r="BL5" i="1"/>
  <c r="BM5" i="1"/>
  <c r="BN5" i="1"/>
  <c r="BI83" i="1"/>
  <c r="BJ83" i="1"/>
  <c r="BK83" i="1"/>
  <c r="BL83" i="1"/>
  <c r="BM83" i="1"/>
  <c r="BN83" i="1"/>
  <c r="BI8" i="1"/>
  <c r="BJ8" i="1"/>
  <c r="BK8" i="1"/>
  <c r="BL8" i="1"/>
  <c r="BM8" i="1"/>
  <c r="BN8" i="1"/>
  <c r="BI84" i="1"/>
  <c r="BJ84" i="1"/>
  <c r="BK84" i="1"/>
  <c r="BL84" i="1"/>
  <c r="BM84" i="1"/>
  <c r="BN84" i="1"/>
  <c r="BI54" i="1"/>
  <c r="BJ54" i="1"/>
  <c r="BK54" i="1"/>
  <c r="BL54" i="1"/>
  <c r="BM54" i="1"/>
  <c r="BN54" i="1"/>
  <c r="BI47" i="1"/>
  <c r="BJ47" i="1"/>
  <c r="BK47" i="1"/>
  <c r="BL47" i="1"/>
  <c r="BM47" i="1"/>
  <c r="BN47" i="1"/>
  <c r="BI19" i="1"/>
  <c r="BJ19" i="1"/>
  <c r="BK19" i="1"/>
  <c r="BL19" i="1"/>
  <c r="BM19" i="1"/>
  <c r="BN19" i="1"/>
  <c r="BI30" i="1"/>
  <c r="BJ30" i="1"/>
  <c r="BK30" i="1"/>
  <c r="BL30" i="1"/>
  <c r="BM30" i="1"/>
  <c r="BN30" i="1"/>
  <c r="BI38" i="1"/>
  <c r="BJ38" i="1"/>
  <c r="BK38" i="1"/>
  <c r="BL38" i="1"/>
  <c r="BM38" i="1"/>
  <c r="BN38" i="1"/>
  <c r="BI71" i="1"/>
  <c r="BJ71" i="1"/>
  <c r="BK71" i="1"/>
  <c r="BL71" i="1"/>
  <c r="BM71" i="1"/>
  <c r="BN71" i="1"/>
  <c r="BI58" i="1"/>
  <c r="BJ58" i="1"/>
  <c r="BK58" i="1"/>
  <c r="BL58" i="1"/>
  <c r="BM58" i="1"/>
  <c r="BN58" i="1"/>
  <c r="BI36" i="1"/>
  <c r="BJ36" i="1"/>
  <c r="BK36" i="1"/>
  <c r="BL36" i="1"/>
  <c r="BM36" i="1"/>
  <c r="BN36" i="1"/>
  <c r="BI28" i="1"/>
  <c r="BJ28" i="1"/>
  <c r="BK28" i="1"/>
  <c r="BL28" i="1"/>
  <c r="BM28" i="1"/>
  <c r="BN28" i="1"/>
  <c r="BI37" i="1"/>
  <c r="BJ37" i="1"/>
  <c r="BK37" i="1"/>
  <c r="BL37" i="1"/>
  <c r="BM37" i="1"/>
  <c r="BN37" i="1"/>
  <c r="BI74" i="1"/>
  <c r="BJ74" i="1"/>
  <c r="BK74" i="1"/>
  <c r="BL74" i="1"/>
  <c r="BM74" i="1"/>
  <c r="BN74" i="1"/>
  <c r="BI39" i="1"/>
  <c r="BJ39" i="1"/>
  <c r="BK39" i="1"/>
  <c r="BL39" i="1"/>
  <c r="BM39" i="1"/>
  <c r="BN39" i="1"/>
  <c r="BI3" i="1"/>
  <c r="BJ3" i="1"/>
  <c r="BK3" i="1"/>
  <c r="BL3" i="1"/>
  <c r="BM3" i="1"/>
  <c r="BN3" i="1"/>
  <c r="BI44" i="1"/>
  <c r="BJ44" i="1"/>
  <c r="BK44" i="1"/>
  <c r="BL44" i="1"/>
  <c r="BM44" i="1"/>
  <c r="BN44" i="1"/>
  <c r="BI55" i="1"/>
  <c r="BJ55" i="1"/>
  <c r="BK55" i="1"/>
  <c r="BL55" i="1"/>
  <c r="BM55" i="1"/>
  <c r="BN55" i="1"/>
  <c r="BI12" i="1"/>
  <c r="BJ12" i="1"/>
  <c r="BK12" i="1"/>
  <c r="BL12" i="1"/>
  <c r="BM12" i="1"/>
  <c r="BN12" i="1"/>
  <c r="BI66" i="1"/>
  <c r="BJ66" i="1"/>
  <c r="BK66" i="1"/>
  <c r="BL66" i="1"/>
  <c r="BM66" i="1"/>
  <c r="BN66" i="1"/>
  <c r="BI80" i="1"/>
  <c r="BJ80" i="1"/>
  <c r="BK80" i="1"/>
  <c r="BL80" i="1"/>
  <c r="BM80" i="1"/>
  <c r="BN80" i="1"/>
  <c r="BI87" i="1"/>
  <c r="BJ87" i="1"/>
  <c r="BK87" i="1"/>
  <c r="BL87" i="1"/>
  <c r="BM87" i="1"/>
  <c r="BN87" i="1"/>
  <c r="BI50" i="1"/>
  <c r="BJ50" i="1"/>
  <c r="BK50" i="1"/>
  <c r="BL50" i="1"/>
  <c r="BM50" i="1"/>
  <c r="BN50" i="1"/>
  <c r="BI57" i="1"/>
  <c r="BJ57" i="1"/>
  <c r="BK57" i="1"/>
  <c r="BL57" i="1"/>
  <c r="BM57" i="1"/>
  <c r="BN57" i="1"/>
  <c r="BI45" i="1"/>
  <c r="BJ45" i="1"/>
  <c r="BK45" i="1"/>
  <c r="BL45" i="1"/>
  <c r="BM45" i="1"/>
  <c r="BN45" i="1"/>
  <c r="BI75" i="1"/>
  <c r="BJ75" i="1"/>
  <c r="BK75" i="1"/>
  <c r="BL75" i="1"/>
  <c r="BM75" i="1"/>
  <c r="BN75" i="1"/>
  <c r="BI26" i="1"/>
  <c r="BJ26" i="1"/>
  <c r="BK26" i="1"/>
  <c r="BL26" i="1"/>
  <c r="BM26" i="1"/>
  <c r="BN26" i="1"/>
  <c r="BI35" i="1"/>
  <c r="BJ35" i="1"/>
  <c r="BK35" i="1"/>
  <c r="BL35" i="1"/>
  <c r="BM35" i="1"/>
  <c r="BN35" i="1"/>
  <c r="BI18" i="1"/>
  <c r="BJ18" i="1"/>
  <c r="BK18" i="1"/>
  <c r="BL18" i="1"/>
  <c r="BM18" i="1"/>
  <c r="BN18" i="1"/>
  <c r="BI21" i="1"/>
  <c r="BJ21" i="1"/>
  <c r="BK21" i="1"/>
  <c r="BL21" i="1"/>
  <c r="BM21" i="1"/>
  <c r="BN21" i="1"/>
  <c r="BI86" i="1"/>
  <c r="BJ86" i="1"/>
  <c r="BK86" i="1"/>
  <c r="BL86" i="1"/>
  <c r="BM86" i="1"/>
  <c r="BN86" i="1"/>
  <c r="BI43" i="1"/>
  <c r="BJ43" i="1"/>
  <c r="BK43" i="1"/>
  <c r="BL43" i="1"/>
  <c r="BM43" i="1"/>
  <c r="BN43" i="1"/>
  <c r="BI76" i="1"/>
  <c r="BJ76" i="1"/>
  <c r="BK76" i="1"/>
  <c r="BL76" i="1"/>
  <c r="BM76" i="1"/>
  <c r="BN76" i="1"/>
  <c r="BI2" i="1"/>
  <c r="BJ2" i="1"/>
  <c r="BK2" i="1"/>
  <c r="BL2" i="1"/>
  <c r="BM2" i="1"/>
  <c r="BN2" i="1"/>
  <c r="BI78" i="1"/>
  <c r="BJ78" i="1"/>
  <c r="BK78" i="1"/>
  <c r="BL78" i="1"/>
  <c r="BM78" i="1"/>
  <c r="BN78" i="1"/>
  <c r="BI29" i="1"/>
  <c r="BJ29" i="1"/>
  <c r="BK29" i="1"/>
  <c r="BL29" i="1"/>
  <c r="BM29" i="1"/>
  <c r="BN29" i="1"/>
  <c r="BI24" i="1"/>
  <c r="BJ24" i="1"/>
  <c r="BK24" i="1"/>
  <c r="BL24" i="1"/>
  <c r="BM24" i="1"/>
  <c r="BN24" i="1"/>
  <c r="BI34" i="1"/>
  <c r="BJ34" i="1"/>
  <c r="BK34" i="1"/>
  <c r="BL34" i="1"/>
  <c r="BM34" i="1"/>
  <c r="BN34" i="1"/>
  <c r="BI17" i="1"/>
  <c r="BJ17" i="1"/>
  <c r="BK17" i="1"/>
  <c r="BL17" i="1"/>
  <c r="BM17" i="1"/>
  <c r="BN17" i="1"/>
  <c r="BI73" i="1"/>
  <c r="BJ73" i="1"/>
  <c r="BK73" i="1"/>
  <c r="BL73" i="1"/>
  <c r="BM73" i="1"/>
  <c r="BN73" i="1"/>
  <c r="BI40" i="1"/>
  <c r="BJ40" i="1"/>
  <c r="BK40" i="1"/>
  <c r="BL40" i="1"/>
  <c r="BM40" i="1"/>
  <c r="BN40" i="1"/>
  <c r="BI41" i="1"/>
  <c r="BJ41" i="1"/>
  <c r="BK41" i="1"/>
  <c r="BL41" i="1"/>
  <c r="BM41" i="1"/>
  <c r="BN41" i="1"/>
  <c r="BI6" i="1"/>
  <c r="BJ6" i="1"/>
  <c r="BK6" i="1"/>
  <c r="BL6" i="1"/>
  <c r="BM6" i="1"/>
  <c r="BN6" i="1"/>
  <c r="BI72" i="1"/>
  <c r="BJ72" i="1"/>
  <c r="BK72" i="1"/>
  <c r="BL72" i="1"/>
  <c r="BM72" i="1"/>
  <c r="BN72" i="1"/>
  <c r="BI62" i="1"/>
  <c r="BJ62" i="1"/>
  <c r="BK62" i="1"/>
  <c r="BL62" i="1"/>
  <c r="BM62" i="1"/>
  <c r="BN62" i="1"/>
  <c r="BI59" i="1"/>
  <c r="BJ59" i="1"/>
  <c r="BK59" i="1"/>
  <c r="BL59" i="1"/>
  <c r="BM59" i="1"/>
  <c r="BN59" i="1"/>
  <c r="BI56" i="1"/>
  <c r="BJ56" i="1"/>
  <c r="BK56" i="1"/>
  <c r="BL56" i="1"/>
  <c r="BM56" i="1"/>
  <c r="BN56" i="1"/>
  <c r="BI81" i="1"/>
  <c r="BJ81" i="1"/>
  <c r="BK81" i="1"/>
  <c r="BL81" i="1"/>
  <c r="BM81" i="1"/>
  <c r="BN81" i="1"/>
  <c r="BI67" i="1"/>
  <c r="BJ67" i="1"/>
  <c r="BK67" i="1"/>
  <c r="BL67" i="1"/>
  <c r="BM67" i="1"/>
  <c r="BN67" i="1"/>
  <c r="BI13" i="1"/>
  <c r="BJ13" i="1"/>
  <c r="BK13" i="1"/>
  <c r="BL13" i="1"/>
  <c r="BM13" i="1"/>
  <c r="BN13" i="1"/>
  <c r="BJ48" i="1"/>
  <c r="BK48" i="1"/>
  <c r="BL48" i="1"/>
  <c r="BM48" i="1"/>
  <c r="BN48" i="1"/>
  <c r="BI48" i="1"/>
  <c r="AY85" i="1"/>
  <c r="AY53" i="1"/>
  <c r="AY20" i="1"/>
  <c r="AY60" i="1"/>
  <c r="AY4" i="1"/>
  <c r="AY63" i="1"/>
  <c r="AY23" i="1"/>
  <c r="AY70" i="1"/>
  <c r="AY61" i="1"/>
  <c r="AY69" i="1"/>
  <c r="AY7" i="1"/>
  <c r="AY11" i="1"/>
  <c r="AY82" i="1"/>
  <c r="AY27" i="1"/>
  <c r="AY77" i="1"/>
  <c r="AY25" i="1"/>
  <c r="AY88" i="1"/>
  <c r="AY46" i="1"/>
  <c r="AY52" i="1"/>
  <c r="AY33" i="1"/>
  <c r="AY31" i="1"/>
  <c r="AY16" i="1"/>
  <c r="AY15" i="1"/>
  <c r="AY64" i="1"/>
  <c r="AY49" i="1"/>
  <c r="AY32" i="1"/>
  <c r="AY10" i="1"/>
  <c r="AY79" i="1"/>
  <c r="AY65" i="1"/>
  <c r="AY22" i="1"/>
  <c r="AY14" i="1"/>
  <c r="AY42" i="1"/>
  <c r="AY9" i="1"/>
  <c r="AY68" i="1"/>
  <c r="AY51" i="1"/>
  <c r="AY5" i="1"/>
  <c r="AY83" i="1"/>
  <c r="AY8" i="1"/>
  <c r="AY84" i="1"/>
  <c r="AY54" i="1"/>
  <c r="AY47" i="1"/>
  <c r="AY19" i="1"/>
  <c r="AY30" i="1"/>
  <c r="AY38" i="1"/>
  <c r="AY71" i="1"/>
  <c r="AY58" i="1"/>
  <c r="AY36" i="1"/>
  <c r="AY28" i="1"/>
  <c r="AY37" i="1"/>
  <c r="AY74" i="1"/>
  <c r="AY39" i="1"/>
  <c r="AY3" i="1"/>
  <c r="AY44" i="1"/>
  <c r="AY55" i="1"/>
  <c r="AY12" i="1"/>
  <c r="AY66" i="1"/>
  <c r="AY80" i="1"/>
  <c r="AY87" i="1"/>
  <c r="AY50" i="1"/>
  <c r="AY57" i="1"/>
  <c r="AY45" i="1"/>
  <c r="AY75" i="1"/>
  <c r="AY26" i="1"/>
  <c r="AY35" i="1"/>
  <c r="AY18" i="1"/>
  <c r="AY21" i="1"/>
  <c r="AY86" i="1"/>
  <c r="AY43" i="1"/>
  <c r="AY76" i="1"/>
  <c r="AY2" i="1"/>
  <c r="AY78" i="1"/>
  <c r="AY29" i="1"/>
  <c r="AY24" i="1"/>
  <c r="AY34" i="1"/>
  <c r="AY17" i="1"/>
  <c r="AY73" i="1"/>
  <c r="AY40" i="1"/>
  <c r="AY41" i="1"/>
  <c r="AY6" i="1"/>
  <c r="AY72" i="1"/>
  <c r="AY62" i="1"/>
  <c r="AY59" i="1"/>
  <c r="AY56" i="1"/>
  <c r="AY81" i="1"/>
  <c r="AY67" i="1"/>
  <c r="AY13" i="1"/>
  <c r="AY48" i="1"/>
  <c r="AM20" i="1"/>
  <c r="AM4" i="1"/>
  <c r="AH85" i="1"/>
  <c r="AI85" i="1"/>
  <c r="AJ85" i="1"/>
  <c r="AK85" i="1"/>
  <c r="AL85" i="1"/>
  <c r="AM85" i="1"/>
  <c r="AH53" i="1"/>
  <c r="AI53" i="1"/>
  <c r="AJ53" i="1"/>
  <c r="AK53" i="1"/>
  <c r="AL53" i="1"/>
  <c r="AM53" i="1"/>
  <c r="AH20" i="1"/>
  <c r="AI20" i="1"/>
  <c r="AJ20" i="1"/>
  <c r="AK20" i="1"/>
  <c r="AL20" i="1"/>
  <c r="AH60" i="1"/>
  <c r="AI60" i="1"/>
  <c r="AJ60" i="1"/>
  <c r="AK60" i="1"/>
  <c r="AL60" i="1"/>
  <c r="AM60" i="1"/>
  <c r="AH4" i="1"/>
  <c r="AI4" i="1"/>
  <c r="AJ4" i="1"/>
  <c r="AK4" i="1"/>
  <c r="AL4" i="1"/>
  <c r="AH63" i="1"/>
  <c r="AI63" i="1"/>
  <c r="AJ63" i="1"/>
  <c r="AK63" i="1"/>
  <c r="AL63" i="1"/>
  <c r="AM63" i="1"/>
  <c r="AH23" i="1"/>
  <c r="AI23" i="1"/>
  <c r="AJ23" i="1"/>
  <c r="AK23" i="1"/>
  <c r="AL23" i="1"/>
  <c r="AM23" i="1"/>
  <c r="AH70" i="1"/>
  <c r="AI70" i="1"/>
  <c r="AJ70" i="1"/>
  <c r="AK70" i="1"/>
  <c r="AL70" i="1"/>
  <c r="AM70" i="1"/>
  <c r="AH61" i="1"/>
  <c r="AI61" i="1"/>
  <c r="AJ61" i="1"/>
  <c r="AK61" i="1"/>
  <c r="AL61" i="1"/>
  <c r="AM61" i="1"/>
  <c r="AH69" i="1"/>
  <c r="AI69" i="1"/>
  <c r="AJ69" i="1"/>
  <c r="AK69" i="1"/>
  <c r="AL69" i="1"/>
  <c r="AM69" i="1"/>
  <c r="AH7" i="1"/>
  <c r="AI7" i="1"/>
  <c r="AJ7" i="1"/>
  <c r="AK7" i="1"/>
  <c r="AL7" i="1"/>
  <c r="AM7" i="1"/>
  <c r="AH11" i="1"/>
  <c r="AI11" i="1"/>
  <c r="AJ11" i="1"/>
  <c r="AK11" i="1"/>
  <c r="AL11" i="1"/>
  <c r="AM11" i="1"/>
  <c r="AH82" i="1"/>
  <c r="AI82" i="1"/>
  <c r="AJ82" i="1"/>
  <c r="AK82" i="1"/>
  <c r="AL82" i="1"/>
  <c r="AM82" i="1"/>
  <c r="AH27" i="1"/>
  <c r="AI27" i="1"/>
  <c r="AJ27" i="1"/>
  <c r="AK27" i="1"/>
  <c r="AL27" i="1"/>
  <c r="AM27" i="1"/>
  <c r="AH77" i="1"/>
  <c r="AI77" i="1"/>
  <c r="AJ77" i="1"/>
  <c r="AK77" i="1"/>
  <c r="AL77" i="1"/>
  <c r="AM77" i="1"/>
  <c r="AH25" i="1"/>
  <c r="AI25" i="1"/>
  <c r="AJ25" i="1"/>
  <c r="AK25" i="1"/>
  <c r="AL25" i="1"/>
  <c r="AM25" i="1"/>
  <c r="AH88" i="1"/>
  <c r="AI88" i="1"/>
  <c r="AJ88" i="1"/>
  <c r="AK88" i="1"/>
  <c r="AL88" i="1"/>
  <c r="AM88" i="1"/>
  <c r="AH46" i="1"/>
  <c r="AI46" i="1"/>
  <c r="AJ46" i="1"/>
  <c r="AK46" i="1"/>
  <c r="AL46" i="1"/>
  <c r="AM46" i="1"/>
  <c r="AH52" i="1"/>
  <c r="AI52" i="1"/>
  <c r="AJ52" i="1"/>
  <c r="AK52" i="1"/>
  <c r="AL52" i="1"/>
  <c r="AM52" i="1"/>
  <c r="AH33" i="1"/>
  <c r="AI33" i="1"/>
  <c r="AJ33" i="1"/>
  <c r="AK33" i="1"/>
  <c r="AL33" i="1"/>
  <c r="AM33" i="1"/>
  <c r="AH31" i="1"/>
  <c r="AI31" i="1"/>
  <c r="AJ31" i="1"/>
  <c r="AK31" i="1"/>
  <c r="AL31" i="1"/>
  <c r="AM31" i="1"/>
  <c r="AH16" i="1"/>
  <c r="AI16" i="1"/>
  <c r="AJ16" i="1"/>
  <c r="AK16" i="1"/>
  <c r="AL16" i="1"/>
  <c r="AM16" i="1"/>
  <c r="AH15" i="1"/>
  <c r="AI15" i="1"/>
  <c r="AJ15" i="1"/>
  <c r="AK15" i="1"/>
  <c r="AL15" i="1"/>
  <c r="AM15" i="1"/>
  <c r="AH64" i="1"/>
  <c r="AI64" i="1"/>
  <c r="AJ64" i="1"/>
  <c r="AK64" i="1"/>
  <c r="AL64" i="1"/>
  <c r="AM64" i="1"/>
  <c r="AH49" i="1"/>
  <c r="AI49" i="1"/>
  <c r="AJ49" i="1"/>
  <c r="AK49" i="1"/>
  <c r="AL49" i="1"/>
  <c r="AM49" i="1"/>
  <c r="AH32" i="1"/>
  <c r="AI32" i="1"/>
  <c r="AJ32" i="1"/>
  <c r="AK32" i="1"/>
  <c r="AL32" i="1"/>
  <c r="AM32" i="1"/>
  <c r="AH10" i="1"/>
  <c r="AI10" i="1"/>
  <c r="AJ10" i="1"/>
  <c r="AK10" i="1"/>
  <c r="AL10" i="1"/>
  <c r="AM10" i="1"/>
  <c r="AH79" i="1"/>
  <c r="AI79" i="1"/>
  <c r="AJ79" i="1"/>
  <c r="AK79" i="1"/>
  <c r="AL79" i="1"/>
  <c r="AM79" i="1"/>
  <c r="AH65" i="1"/>
  <c r="AI65" i="1"/>
  <c r="AJ65" i="1"/>
  <c r="AK65" i="1"/>
  <c r="AL65" i="1"/>
  <c r="AM65" i="1"/>
  <c r="AH22" i="1"/>
  <c r="AI22" i="1"/>
  <c r="AJ22" i="1"/>
  <c r="AK22" i="1"/>
  <c r="AL22" i="1"/>
  <c r="AM22" i="1"/>
  <c r="AH14" i="1"/>
  <c r="AI14" i="1"/>
  <c r="AJ14" i="1"/>
  <c r="AK14" i="1"/>
  <c r="AL14" i="1"/>
  <c r="AM14" i="1"/>
  <c r="AH42" i="1"/>
  <c r="AI42" i="1"/>
  <c r="AJ42" i="1"/>
  <c r="AK42" i="1"/>
  <c r="AL42" i="1"/>
  <c r="AM42" i="1"/>
  <c r="AH9" i="1"/>
  <c r="AI9" i="1"/>
  <c r="AJ9" i="1"/>
  <c r="AK9" i="1"/>
  <c r="AL9" i="1"/>
  <c r="AM9" i="1"/>
  <c r="AH68" i="1"/>
  <c r="AI68" i="1"/>
  <c r="AJ68" i="1"/>
  <c r="AK68" i="1"/>
  <c r="AL68" i="1"/>
  <c r="AM68" i="1"/>
  <c r="AH51" i="1"/>
  <c r="AI51" i="1"/>
  <c r="AJ51" i="1"/>
  <c r="AK51" i="1"/>
  <c r="AL51" i="1"/>
  <c r="AM51" i="1"/>
  <c r="AH5" i="1"/>
  <c r="AI5" i="1"/>
  <c r="AJ5" i="1"/>
  <c r="AK5" i="1"/>
  <c r="AL5" i="1"/>
  <c r="AM5" i="1"/>
  <c r="AH83" i="1"/>
  <c r="AI83" i="1"/>
  <c r="AJ83" i="1"/>
  <c r="AK83" i="1"/>
  <c r="AL83" i="1"/>
  <c r="AM83" i="1"/>
  <c r="AH8" i="1"/>
  <c r="AI8" i="1"/>
  <c r="AJ8" i="1"/>
  <c r="AK8" i="1"/>
  <c r="AL8" i="1"/>
  <c r="AM8" i="1"/>
  <c r="AH84" i="1"/>
  <c r="AI84" i="1"/>
  <c r="AJ84" i="1"/>
  <c r="AK84" i="1"/>
  <c r="AL84" i="1"/>
  <c r="AM84" i="1"/>
  <c r="AH54" i="1"/>
  <c r="AI54" i="1"/>
  <c r="AJ54" i="1"/>
  <c r="AK54" i="1"/>
  <c r="AL54" i="1"/>
  <c r="AM54" i="1"/>
  <c r="AH47" i="1"/>
  <c r="AI47" i="1"/>
  <c r="AJ47" i="1"/>
  <c r="AK47" i="1"/>
  <c r="AL47" i="1"/>
  <c r="AM47" i="1"/>
  <c r="AH19" i="1"/>
  <c r="AI19" i="1"/>
  <c r="AJ19" i="1"/>
  <c r="AK19" i="1"/>
  <c r="AL19" i="1"/>
  <c r="AM19" i="1"/>
  <c r="AH30" i="1"/>
  <c r="AI30" i="1"/>
  <c r="AJ30" i="1"/>
  <c r="AK30" i="1"/>
  <c r="AL30" i="1"/>
  <c r="AM30" i="1"/>
  <c r="AH38" i="1"/>
  <c r="AI38" i="1"/>
  <c r="AJ38" i="1"/>
  <c r="AK38" i="1"/>
  <c r="AL38" i="1"/>
  <c r="AM38" i="1"/>
  <c r="AH71" i="1"/>
  <c r="AI71" i="1"/>
  <c r="AJ71" i="1"/>
  <c r="AK71" i="1"/>
  <c r="AL71" i="1"/>
  <c r="AM71" i="1"/>
  <c r="AH58" i="1"/>
  <c r="AI58" i="1"/>
  <c r="AJ58" i="1"/>
  <c r="AK58" i="1"/>
  <c r="AL58" i="1"/>
  <c r="AM58" i="1"/>
  <c r="AH36" i="1"/>
  <c r="AI36" i="1"/>
  <c r="AJ36" i="1"/>
  <c r="AK36" i="1"/>
  <c r="AL36" i="1"/>
  <c r="AM36" i="1"/>
  <c r="AH28" i="1"/>
  <c r="AI28" i="1"/>
  <c r="AJ28" i="1"/>
  <c r="AK28" i="1"/>
  <c r="AL28" i="1"/>
  <c r="AM28" i="1"/>
  <c r="AH37" i="1"/>
  <c r="AI37" i="1"/>
  <c r="AJ37" i="1"/>
  <c r="AK37" i="1"/>
  <c r="AL37" i="1"/>
  <c r="AM37" i="1"/>
  <c r="AH74" i="1"/>
  <c r="AI74" i="1"/>
  <c r="AJ74" i="1"/>
  <c r="AK74" i="1"/>
  <c r="AL74" i="1"/>
  <c r="AM74" i="1"/>
  <c r="AH39" i="1"/>
  <c r="AI39" i="1"/>
  <c r="AJ39" i="1"/>
  <c r="AK39" i="1"/>
  <c r="AL39" i="1"/>
  <c r="AM39" i="1"/>
  <c r="AH3" i="1"/>
  <c r="AI3" i="1"/>
  <c r="AJ3" i="1"/>
  <c r="AK3" i="1"/>
  <c r="AL3" i="1"/>
  <c r="AM3" i="1"/>
  <c r="AH44" i="1"/>
  <c r="AI44" i="1"/>
  <c r="AJ44" i="1"/>
  <c r="AK44" i="1"/>
  <c r="AL44" i="1"/>
  <c r="AM44" i="1"/>
  <c r="AH55" i="1"/>
  <c r="AI55" i="1"/>
  <c r="AJ55" i="1"/>
  <c r="AK55" i="1"/>
  <c r="AL55" i="1"/>
  <c r="AM55" i="1"/>
  <c r="AH12" i="1"/>
  <c r="AI12" i="1"/>
  <c r="AJ12" i="1"/>
  <c r="AK12" i="1"/>
  <c r="AL12" i="1"/>
  <c r="AM12" i="1"/>
  <c r="AH66" i="1"/>
  <c r="AI66" i="1"/>
  <c r="AJ66" i="1"/>
  <c r="AK66" i="1"/>
  <c r="AL66" i="1"/>
  <c r="AM66" i="1"/>
  <c r="AH80" i="1"/>
  <c r="AI80" i="1"/>
  <c r="AJ80" i="1"/>
  <c r="AK80" i="1"/>
  <c r="AL80" i="1"/>
  <c r="AM80" i="1"/>
  <c r="AH87" i="1"/>
  <c r="AI87" i="1"/>
  <c r="AJ87" i="1"/>
  <c r="AK87" i="1"/>
  <c r="AL87" i="1"/>
  <c r="AM87" i="1"/>
  <c r="AH50" i="1"/>
  <c r="AI50" i="1"/>
  <c r="AJ50" i="1"/>
  <c r="AK50" i="1"/>
  <c r="AL50" i="1"/>
  <c r="AM50" i="1"/>
  <c r="AH57" i="1"/>
  <c r="AI57" i="1"/>
  <c r="AJ57" i="1"/>
  <c r="AK57" i="1"/>
  <c r="AL57" i="1"/>
  <c r="AM57" i="1"/>
  <c r="AH45" i="1"/>
  <c r="AI45" i="1"/>
  <c r="AJ45" i="1"/>
  <c r="AK45" i="1"/>
  <c r="AL45" i="1"/>
  <c r="AM45" i="1"/>
  <c r="AH75" i="1"/>
  <c r="AI75" i="1"/>
  <c r="AJ75" i="1"/>
  <c r="AK75" i="1"/>
  <c r="AL75" i="1"/>
  <c r="AM75" i="1"/>
  <c r="AH26" i="1"/>
  <c r="AI26" i="1"/>
  <c r="AJ26" i="1"/>
  <c r="AK26" i="1"/>
  <c r="AL26" i="1"/>
  <c r="AM26" i="1"/>
  <c r="AH35" i="1"/>
  <c r="AI35" i="1"/>
  <c r="AJ35" i="1"/>
  <c r="AK35" i="1"/>
  <c r="AL35" i="1"/>
  <c r="AM35" i="1"/>
  <c r="AH18" i="1"/>
  <c r="AI18" i="1"/>
  <c r="AJ18" i="1"/>
  <c r="AK18" i="1"/>
  <c r="AL18" i="1"/>
  <c r="AM18" i="1"/>
  <c r="AH21" i="1"/>
  <c r="AI21" i="1"/>
  <c r="AJ21" i="1"/>
  <c r="AK21" i="1"/>
  <c r="AL21" i="1"/>
  <c r="AM21" i="1"/>
  <c r="AH86" i="1"/>
  <c r="AI86" i="1"/>
  <c r="AJ86" i="1"/>
  <c r="AK86" i="1"/>
  <c r="AL86" i="1"/>
  <c r="AM86" i="1"/>
  <c r="AH43" i="1"/>
  <c r="AI43" i="1"/>
  <c r="AJ43" i="1"/>
  <c r="AK43" i="1"/>
  <c r="AL43" i="1"/>
  <c r="AM43" i="1"/>
  <c r="AH76" i="1"/>
  <c r="AI76" i="1"/>
  <c r="AJ76" i="1"/>
  <c r="AK76" i="1"/>
  <c r="AL76" i="1"/>
  <c r="AM76" i="1"/>
  <c r="AH2" i="1"/>
  <c r="AI2" i="1"/>
  <c r="AJ2" i="1"/>
  <c r="AK2" i="1"/>
  <c r="AL2" i="1"/>
  <c r="AM2" i="1"/>
  <c r="AH78" i="1"/>
  <c r="AI78" i="1"/>
  <c r="AJ78" i="1"/>
  <c r="AK78" i="1"/>
  <c r="AL78" i="1"/>
  <c r="AM78" i="1"/>
  <c r="AH29" i="1"/>
  <c r="AI29" i="1"/>
  <c r="AJ29" i="1"/>
  <c r="AK29" i="1"/>
  <c r="AL29" i="1"/>
  <c r="AM29" i="1"/>
  <c r="AH24" i="1"/>
  <c r="AI24" i="1"/>
  <c r="AJ24" i="1"/>
  <c r="AK24" i="1"/>
  <c r="AL24" i="1"/>
  <c r="AM24" i="1"/>
  <c r="AH34" i="1"/>
  <c r="AI34" i="1"/>
  <c r="AJ34" i="1"/>
  <c r="AK34" i="1"/>
  <c r="AL34" i="1"/>
  <c r="AM34" i="1"/>
  <c r="AH17" i="1"/>
  <c r="AI17" i="1"/>
  <c r="AJ17" i="1"/>
  <c r="AK17" i="1"/>
  <c r="AL17" i="1"/>
  <c r="AM17" i="1"/>
  <c r="AH73" i="1"/>
  <c r="AI73" i="1"/>
  <c r="AJ73" i="1"/>
  <c r="AK73" i="1"/>
  <c r="AL73" i="1"/>
  <c r="AM73" i="1"/>
  <c r="AH40" i="1"/>
  <c r="AI40" i="1"/>
  <c r="AJ40" i="1"/>
  <c r="AK40" i="1"/>
  <c r="AL40" i="1"/>
  <c r="AM40" i="1"/>
  <c r="AH41" i="1"/>
  <c r="AI41" i="1"/>
  <c r="AJ41" i="1"/>
  <c r="AK41" i="1"/>
  <c r="AL41" i="1"/>
  <c r="AM41" i="1"/>
  <c r="AH6" i="1"/>
  <c r="AI6" i="1"/>
  <c r="AJ6" i="1"/>
  <c r="AK6" i="1"/>
  <c r="AL6" i="1"/>
  <c r="AM6" i="1"/>
  <c r="AH72" i="1"/>
  <c r="AI72" i="1"/>
  <c r="AJ72" i="1"/>
  <c r="AK72" i="1"/>
  <c r="AL72" i="1"/>
  <c r="AM72" i="1"/>
  <c r="AH62" i="1"/>
  <c r="AI62" i="1"/>
  <c r="AJ62" i="1"/>
  <c r="AK62" i="1"/>
  <c r="AL62" i="1"/>
  <c r="AM62" i="1"/>
  <c r="AH59" i="1"/>
  <c r="AI59" i="1"/>
  <c r="AJ59" i="1"/>
  <c r="AK59" i="1"/>
  <c r="AL59" i="1"/>
  <c r="AM59" i="1"/>
  <c r="AH56" i="1"/>
  <c r="AI56" i="1"/>
  <c r="AJ56" i="1"/>
  <c r="AK56" i="1"/>
  <c r="AL56" i="1"/>
  <c r="AM56" i="1"/>
  <c r="AH81" i="1"/>
  <c r="AI81" i="1"/>
  <c r="AJ81" i="1"/>
  <c r="AK81" i="1"/>
  <c r="AL81" i="1"/>
  <c r="AM81" i="1"/>
  <c r="AH67" i="1"/>
  <c r="AI67" i="1"/>
  <c r="AJ67" i="1"/>
  <c r="AK67" i="1"/>
  <c r="AL67" i="1"/>
  <c r="AM67" i="1"/>
  <c r="AH13" i="1"/>
  <c r="AI13" i="1"/>
  <c r="AJ13" i="1"/>
  <c r="AK13" i="1"/>
  <c r="AL13" i="1"/>
  <c r="AM13" i="1"/>
  <c r="AI48" i="1"/>
  <c r="AJ48" i="1"/>
  <c r="AK48" i="1"/>
  <c r="AL48" i="1"/>
  <c r="AM48" i="1"/>
  <c r="AH48" i="1"/>
  <c r="BP13" i="1" l="1"/>
  <c r="BQ13" i="1" s="1" a="1"/>
  <c r="BQ13" i="1" s="1"/>
  <c r="BP81" i="1"/>
  <c r="BQ81" i="1" s="1" a="1"/>
  <c r="BQ81" i="1" s="1"/>
  <c r="BP56" i="1"/>
  <c r="BQ56" i="1" s="1" a="1"/>
  <c r="BQ56" i="1" s="1"/>
  <c r="BP59" i="1"/>
  <c r="BQ59" i="1" s="1" a="1"/>
  <c r="BQ59" i="1" s="1"/>
  <c r="BP72" i="1"/>
  <c r="BQ72" i="1" s="1" a="1"/>
  <c r="BQ72" i="1" s="1"/>
  <c r="BP73" i="1"/>
  <c r="BQ73" i="1" s="1" a="1"/>
  <c r="BQ73" i="1" s="1"/>
  <c r="BP17" i="1"/>
  <c r="BQ17" i="1" s="1" a="1"/>
  <c r="BQ17" i="1" s="1"/>
  <c r="BP29" i="1"/>
  <c r="BQ29" i="1" s="1" a="1"/>
  <c r="BQ29" i="1" s="1"/>
  <c r="BP86" i="1"/>
  <c r="BQ86" i="1" s="1" a="1"/>
  <c r="BQ86" i="1" s="1"/>
  <c r="BP21" i="1"/>
  <c r="BQ21" i="1" s="1" a="1"/>
  <c r="BQ21" i="1" s="1"/>
  <c r="BP35" i="1"/>
  <c r="BQ35" i="1" s="1" a="1"/>
  <c r="BQ35" i="1" s="1"/>
  <c r="BP75" i="1"/>
  <c r="BQ75" i="1" s="1" a="1"/>
  <c r="BQ75" i="1" s="1"/>
  <c r="BP87" i="1"/>
  <c r="BQ87" i="1" s="1" a="1"/>
  <c r="BQ87" i="1" s="1"/>
  <c r="BP48" i="1"/>
  <c r="BQ48" i="1" s="1" a="1"/>
  <c r="BQ48" i="1" s="1"/>
  <c r="BP67" i="1"/>
  <c r="BQ67" i="1" s="1" a="1"/>
  <c r="BQ67" i="1" s="1"/>
  <c r="BP62" i="1"/>
  <c r="BQ62" i="1" s="1" a="1"/>
  <c r="BQ62" i="1" s="1"/>
  <c r="BP6" i="1"/>
  <c r="BQ6" i="1" s="1" a="1"/>
  <c r="BQ6" i="1" s="1"/>
  <c r="BP41" i="1"/>
  <c r="BQ41" i="1" s="1" a="1"/>
  <c r="BQ41" i="1" s="1"/>
  <c r="BP40" i="1"/>
  <c r="BQ40" i="1" s="1" a="1"/>
  <c r="BQ40" i="1" s="1"/>
  <c r="BP34" i="1"/>
  <c r="BQ34" i="1" s="1" a="1"/>
  <c r="BQ34" i="1" s="1"/>
  <c r="BP24" i="1"/>
  <c r="BQ24" i="1" s="1" a="1"/>
  <c r="BQ24" i="1" s="1"/>
  <c r="BP78" i="1"/>
  <c r="BQ78" i="1" s="1" a="1"/>
  <c r="BQ78" i="1" s="1"/>
  <c r="BP2" i="1"/>
  <c r="BQ2" i="1" s="1" a="1"/>
  <c r="BQ2" i="1" s="1"/>
  <c r="BP76" i="1"/>
  <c r="BQ76" i="1" s="1" a="1"/>
  <c r="BQ76" i="1" s="1"/>
  <c r="BP43" i="1"/>
  <c r="BQ43" i="1" s="1" a="1"/>
  <c r="BQ43" i="1" s="1"/>
  <c r="BP18" i="1"/>
  <c r="BQ18" i="1" s="1" a="1"/>
  <c r="BQ18" i="1" s="1"/>
  <c r="BP26" i="1"/>
  <c r="BQ26" i="1" s="1" a="1"/>
  <c r="BQ26" i="1" s="1"/>
  <c r="BP45" i="1"/>
  <c r="BQ45" i="1" s="1" a="1"/>
  <c r="BQ45" i="1" s="1"/>
  <c r="BP57" i="1"/>
  <c r="BQ57" i="1" s="1" a="1"/>
  <c r="BQ57" i="1" s="1"/>
  <c r="BP50" i="1"/>
  <c r="BQ50" i="1" s="1" a="1"/>
  <c r="BQ50" i="1" s="1"/>
  <c r="BP66" i="1"/>
  <c r="BQ66" i="1" s="1" a="1"/>
  <c r="BQ66" i="1" s="1"/>
  <c r="BP55" i="1"/>
  <c r="BQ55" i="1" s="1" a="1"/>
  <c r="BQ55" i="1" s="1"/>
  <c r="BP44" i="1"/>
  <c r="BQ44" i="1" s="1" a="1"/>
  <c r="BQ44" i="1" s="1"/>
  <c r="BP39" i="1"/>
  <c r="BQ39" i="1" s="1" a="1"/>
  <c r="BQ39" i="1" s="1"/>
  <c r="BP74" i="1"/>
  <c r="BQ74" i="1" s="1" a="1"/>
  <c r="BQ74" i="1" s="1"/>
  <c r="BP38" i="1"/>
  <c r="BQ38" i="1" s="1" a="1"/>
  <c r="BQ38" i="1" s="1"/>
  <c r="BP19" i="1"/>
  <c r="BQ19" i="1" s="1" a="1"/>
  <c r="BQ19" i="1" s="1"/>
  <c r="BP8" i="1"/>
  <c r="BQ8" i="1" s="1" a="1"/>
  <c r="BQ8" i="1" s="1"/>
  <c r="BP83" i="1"/>
  <c r="BQ83" i="1" s="1" a="1"/>
  <c r="BQ83" i="1" s="1"/>
  <c r="BP9" i="1"/>
  <c r="BQ9" i="1" s="1" a="1"/>
  <c r="BQ9" i="1" s="1"/>
  <c r="BP22" i="1"/>
  <c r="BQ22" i="1" s="1" a="1"/>
  <c r="BQ22" i="1" s="1"/>
  <c r="BP79" i="1"/>
  <c r="BQ79" i="1" s="1" a="1"/>
  <c r="BQ79" i="1" s="1"/>
  <c r="BP32" i="1"/>
  <c r="BQ32" i="1" s="1" a="1"/>
  <c r="BQ32" i="1" s="1"/>
  <c r="BP16" i="1"/>
  <c r="BQ16" i="1" s="1" a="1"/>
  <c r="BQ16" i="1" s="1"/>
  <c r="BP31" i="1"/>
  <c r="BQ31" i="1" s="1" a="1"/>
  <c r="BQ31" i="1" s="1"/>
  <c r="BP33" i="1"/>
  <c r="BQ33" i="1" s="1" a="1"/>
  <c r="BQ33" i="1" s="1"/>
  <c r="BP46" i="1"/>
  <c r="BQ46" i="1" s="1" a="1"/>
  <c r="BQ46" i="1" s="1"/>
  <c r="BP88" i="1"/>
  <c r="BQ88" i="1" s="1" a="1"/>
  <c r="BQ88" i="1" s="1"/>
  <c r="BP11" i="1"/>
  <c r="BQ11" i="1" s="1" a="1"/>
  <c r="BQ11" i="1" s="1"/>
  <c r="BP7" i="1"/>
  <c r="BQ7" i="1" s="1" a="1"/>
  <c r="BQ7" i="1" s="1"/>
  <c r="BP70" i="1"/>
  <c r="BQ70" i="1" s="1" a="1"/>
  <c r="BQ70" i="1" s="1"/>
  <c r="BP23" i="1"/>
  <c r="BQ23" i="1" s="1" a="1"/>
  <c r="BQ23" i="1" s="1"/>
  <c r="BP4" i="1"/>
  <c r="BQ4" i="1" s="1" a="1"/>
  <c r="BQ4" i="1" s="1"/>
  <c r="BP53" i="1"/>
  <c r="BQ53" i="1" s="1" a="1"/>
  <c r="BQ53" i="1" s="1"/>
  <c r="BP80" i="1"/>
  <c r="BQ80" i="1" s="1" a="1"/>
  <c r="BQ80" i="1" s="1"/>
  <c r="BP12" i="1"/>
  <c r="BQ12" i="1" s="1" a="1"/>
  <c r="BQ12" i="1" s="1"/>
  <c r="BP3" i="1"/>
  <c r="BQ3" i="1" s="1" a="1"/>
  <c r="BQ3" i="1" s="1"/>
  <c r="BP37" i="1"/>
  <c r="BQ37" i="1" s="1" a="1"/>
  <c r="BQ37" i="1" s="1"/>
  <c r="BP28" i="1"/>
  <c r="BQ28" i="1" s="1" a="1"/>
  <c r="BQ28" i="1" s="1"/>
  <c r="BP36" i="1"/>
  <c r="BQ36" i="1" s="1" a="1"/>
  <c r="BQ36" i="1" s="1"/>
  <c r="BP58" i="1"/>
  <c r="BQ58" i="1" s="1" a="1"/>
  <c r="BQ58" i="1" s="1"/>
  <c r="BP71" i="1"/>
  <c r="BQ71" i="1" s="1" a="1"/>
  <c r="BQ71" i="1" s="1"/>
  <c r="BP30" i="1"/>
  <c r="BQ30" i="1" s="1" a="1"/>
  <c r="BQ30" i="1" s="1"/>
  <c r="BP47" i="1"/>
  <c r="BQ47" i="1" s="1" a="1"/>
  <c r="BQ47" i="1" s="1"/>
  <c r="BP54" i="1"/>
  <c r="BQ54" i="1" s="1" a="1"/>
  <c r="BQ54" i="1" s="1"/>
  <c r="BP84" i="1"/>
  <c r="BQ84" i="1" s="1" a="1"/>
  <c r="BQ84" i="1" s="1"/>
  <c r="BP5" i="1"/>
  <c r="BQ5" i="1" s="1" a="1"/>
  <c r="BQ5" i="1" s="1"/>
  <c r="BP51" i="1"/>
  <c r="BQ51" i="1" s="1" a="1"/>
  <c r="BQ51" i="1" s="1"/>
  <c r="BP68" i="1"/>
  <c r="BQ68" i="1" s="1" a="1"/>
  <c r="BQ68" i="1" s="1"/>
  <c r="BP42" i="1"/>
  <c r="BQ42" i="1" s="1" a="1"/>
  <c r="BQ42" i="1" s="1"/>
  <c r="BP14" i="1"/>
  <c r="BQ14" i="1" s="1" a="1"/>
  <c r="BQ14" i="1" s="1"/>
  <c r="BP65" i="1"/>
  <c r="BQ65" i="1" s="1" a="1"/>
  <c r="BQ65" i="1" s="1"/>
  <c r="BP10" i="1"/>
  <c r="BQ10" i="1" s="1" a="1"/>
  <c r="BQ10" i="1" s="1"/>
  <c r="BP49" i="1"/>
  <c r="BQ49" i="1" s="1" a="1"/>
  <c r="BQ49" i="1" s="1"/>
  <c r="BP64" i="1"/>
  <c r="BQ64" i="1" s="1" a="1"/>
  <c r="BQ64" i="1" s="1"/>
  <c r="BP15" i="1"/>
  <c r="BQ15" i="1" s="1" a="1"/>
  <c r="BQ15" i="1" s="1"/>
  <c r="BP52" i="1"/>
  <c r="BQ52" i="1" s="1" a="1"/>
  <c r="BQ52" i="1" s="1"/>
  <c r="BP25" i="1"/>
  <c r="BQ25" i="1" s="1" a="1"/>
  <c r="BQ25" i="1" s="1"/>
  <c r="BP77" i="1"/>
  <c r="BQ77" i="1" s="1" a="1"/>
  <c r="BQ77" i="1" s="1"/>
  <c r="BP27" i="1"/>
  <c r="BQ27" i="1" s="1" a="1"/>
  <c r="BQ27" i="1" s="1"/>
  <c r="BP82" i="1"/>
  <c r="BQ82" i="1" s="1" a="1"/>
  <c r="BQ82" i="1" s="1"/>
  <c r="BP69" i="1"/>
  <c r="BQ69" i="1" s="1" a="1"/>
  <c r="BQ69" i="1" s="1"/>
  <c r="BP61" i="1"/>
  <c r="BQ61" i="1" s="1" a="1"/>
  <c r="BQ61" i="1" s="1"/>
  <c r="BP63" i="1"/>
  <c r="BQ63" i="1" s="1" a="1"/>
  <c r="BQ63" i="1" s="1"/>
  <c r="BP60" i="1"/>
  <c r="BQ60" i="1" s="1" a="1"/>
  <c r="BQ60" i="1" s="1"/>
  <c r="BP20" i="1"/>
  <c r="BQ20" i="1" s="1" a="1"/>
  <c r="BQ20" i="1" s="1"/>
  <c r="BP85" i="1"/>
  <c r="BQ85" i="1" s="1" a="1"/>
  <c r="BQ85" i="1" s="1"/>
  <c r="AO13" i="1"/>
  <c r="AP13" i="1" s="1" a="1"/>
  <c r="AP13" i="1" s="1"/>
  <c r="AO81" i="1"/>
  <c r="AP81" i="1" s="1" a="1"/>
  <c r="AP81" i="1" s="1"/>
  <c r="AO56" i="1"/>
  <c r="AP56" i="1" s="1" a="1"/>
  <c r="AP56" i="1" s="1"/>
  <c r="AO59" i="1"/>
  <c r="AP59" i="1" s="1" a="1"/>
  <c r="AP59" i="1" s="1"/>
  <c r="AO72" i="1"/>
  <c r="AP72" i="1" s="1" a="1"/>
  <c r="AP72" i="1" s="1"/>
  <c r="AO73" i="1"/>
  <c r="AP73" i="1" s="1" a="1"/>
  <c r="AP73" i="1" s="1"/>
  <c r="AO17" i="1"/>
  <c r="AP17" i="1" s="1" a="1"/>
  <c r="AP17" i="1" s="1"/>
  <c r="AO29" i="1"/>
  <c r="AP29" i="1" s="1" a="1"/>
  <c r="AP29" i="1" s="1"/>
  <c r="AO86" i="1"/>
  <c r="AP86" i="1" s="1" a="1"/>
  <c r="AP86" i="1" s="1"/>
  <c r="AO21" i="1"/>
  <c r="AP21" i="1" s="1" a="1"/>
  <c r="AP21" i="1" s="1"/>
  <c r="AO35" i="1"/>
  <c r="AP35" i="1" s="1" a="1"/>
  <c r="AP35" i="1" s="1"/>
  <c r="AO75" i="1"/>
  <c r="AP75" i="1" s="1" a="1"/>
  <c r="AP75" i="1" s="1"/>
  <c r="AO87" i="1"/>
  <c r="AP87" i="1" s="1" a="1"/>
  <c r="AP87" i="1" s="1"/>
  <c r="AO48" i="1"/>
  <c r="AP48" i="1" s="1" a="1"/>
  <c r="AP48" i="1" s="1"/>
  <c r="AO67" i="1"/>
  <c r="AP67" i="1" s="1" a="1"/>
  <c r="AP67" i="1" s="1"/>
  <c r="AO62" i="1"/>
  <c r="AP62" i="1" s="1" a="1"/>
  <c r="AP62" i="1" s="1"/>
  <c r="AO6" i="1"/>
  <c r="AP6" i="1" s="1" a="1"/>
  <c r="AP6" i="1" s="1"/>
  <c r="AO41" i="1"/>
  <c r="AP41" i="1" s="1" a="1"/>
  <c r="AP41" i="1" s="1"/>
  <c r="AO40" i="1"/>
  <c r="AP40" i="1" s="1" a="1"/>
  <c r="AP40" i="1" s="1"/>
  <c r="AO34" i="1"/>
  <c r="AP34" i="1" s="1" a="1"/>
  <c r="AP34" i="1" s="1"/>
  <c r="AO24" i="1"/>
  <c r="AP24" i="1" s="1" a="1"/>
  <c r="AP24" i="1" s="1"/>
  <c r="AO78" i="1"/>
  <c r="AP78" i="1" s="1" a="1"/>
  <c r="AP78" i="1" s="1"/>
  <c r="AO2" i="1"/>
  <c r="AP2" i="1" s="1" a="1"/>
  <c r="AP2" i="1" s="1"/>
  <c r="AO76" i="1"/>
  <c r="AP76" i="1" s="1" a="1"/>
  <c r="AP76" i="1" s="1"/>
  <c r="AO43" i="1"/>
  <c r="AP43" i="1" s="1" a="1"/>
  <c r="AP43" i="1" s="1"/>
  <c r="AO18" i="1"/>
  <c r="AP18" i="1" s="1" a="1"/>
  <c r="AP18" i="1" s="1"/>
  <c r="AO26" i="1"/>
  <c r="AP26" i="1" s="1" a="1"/>
  <c r="AP26" i="1" s="1"/>
  <c r="AO45" i="1"/>
  <c r="AP45" i="1" s="1" a="1"/>
  <c r="AP45" i="1" s="1"/>
  <c r="AO57" i="1"/>
  <c r="AP57" i="1" s="1" a="1"/>
  <c r="AP57" i="1" s="1"/>
  <c r="AO50" i="1"/>
  <c r="AP50" i="1" s="1" a="1"/>
  <c r="AP50" i="1" s="1"/>
  <c r="AO4" i="1"/>
  <c r="AP4" i="1" s="1" a="1"/>
  <c r="AP4" i="1" s="1"/>
  <c r="AO66" i="1"/>
  <c r="AP66" i="1" s="1" a="1"/>
  <c r="AP66" i="1" s="1"/>
  <c r="AO55" i="1"/>
  <c r="AP55" i="1" s="1" a="1"/>
  <c r="AP55" i="1" s="1"/>
  <c r="AO44" i="1"/>
  <c r="AP44" i="1" s="1" a="1"/>
  <c r="AP44" i="1" s="1"/>
  <c r="AO39" i="1"/>
  <c r="AP39" i="1" s="1" a="1"/>
  <c r="AP39" i="1" s="1"/>
  <c r="AO74" i="1"/>
  <c r="AP74" i="1" s="1" a="1"/>
  <c r="AP74" i="1" s="1"/>
  <c r="AO38" i="1"/>
  <c r="AP38" i="1" s="1" a="1"/>
  <c r="AP38" i="1" s="1"/>
  <c r="AO19" i="1"/>
  <c r="AP19" i="1" s="1" a="1"/>
  <c r="AP19" i="1" s="1"/>
  <c r="AO8" i="1"/>
  <c r="AP8" i="1" s="1" a="1"/>
  <c r="AP8" i="1" s="1"/>
  <c r="AO83" i="1"/>
  <c r="AP83" i="1" s="1" a="1"/>
  <c r="AP83" i="1" s="1"/>
  <c r="AO9" i="1"/>
  <c r="AP9" i="1" s="1" a="1"/>
  <c r="AP9" i="1" s="1"/>
  <c r="AO22" i="1"/>
  <c r="AP22" i="1" s="1" a="1"/>
  <c r="AP22" i="1" s="1"/>
  <c r="AO79" i="1"/>
  <c r="AP79" i="1" s="1" a="1"/>
  <c r="AP79" i="1" s="1"/>
  <c r="AO32" i="1"/>
  <c r="AP32" i="1" s="1" a="1"/>
  <c r="AP32" i="1" s="1"/>
  <c r="AO16" i="1"/>
  <c r="AP16" i="1" s="1" a="1"/>
  <c r="AP16" i="1" s="1"/>
  <c r="AO31" i="1"/>
  <c r="AP31" i="1" s="1" a="1"/>
  <c r="AP31" i="1" s="1"/>
  <c r="AO33" i="1"/>
  <c r="AP33" i="1" s="1" a="1"/>
  <c r="AP33" i="1" s="1"/>
  <c r="AO46" i="1"/>
  <c r="AP46" i="1" s="1" a="1"/>
  <c r="AP46" i="1" s="1"/>
  <c r="AO88" i="1"/>
  <c r="AP88" i="1" s="1" a="1"/>
  <c r="AP88" i="1" s="1"/>
  <c r="AO11" i="1"/>
  <c r="AP11" i="1" s="1" a="1"/>
  <c r="AP11" i="1" s="1"/>
  <c r="AO7" i="1"/>
  <c r="AP7" i="1" s="1" a="1"/>
  <c r="AP7" i="1" s="1"/>
  <c r="AO70" i="1"/>
  <c r="AP70" i="1" s="1" a="1"/>
  <c r="AP70" i="1" s="1"/>
  <c r="AO23" i="1"/>
  <c r="AP23" i="1" s="1" a="1"/>
  <c r="AP23" i="1" s="1"/>
  <c r="AO20" i="1"/>
  <c r="AP20" i="1" s="1" a="1"/>
  <c r="AP20" i="1" s="1"/>
  <c r="AO85" i="1"/>
  <c r="AP85" i="1" s="1" a="1"/>
  <c r="AP85" i="1" s="1"/>
  <c r="AO60" i="1"/>
  <c r="AP60" i="1" s="1" a="1"/>
  <c r="AP60" i="1" s="1"/>
  <c r="AO80" i="1"/>
  <c r="AP80" i="1" s="1" a="1"/>
  <c r="AP80" i="1" s="1"/>
  <c r="AO12" i="1"/>
  <c r="AP12" i="1" s="1" a="1"/>
  <c r="AP12" i="1" s="1"/>
  <c r="AO3" i="1"/>
  <c r="AP3" i="1" s="1" a="1"/>
  <c r="AP3" i="1" s="1"/>
  <c r="AO37" i="1"/>
  <c r="AP37" i="1" s="1" a="1"/>
  <c r="AP37" i="1" s="1"/>
  <c r="AO28" i="1"/>
  <c r="AP28" i="1" s="1" a="1"/>
  <c r="AP28" i="1" s="1"/>
  <c r="AO36" i="1"/>
  <c r="AP36" i="1" s="1" a="1"/>
  <c r="AP36" i="1" s="1"/>
  <c r="AO58" i="1"/>
  <c r="AP58" i="1" s="1" a="1"/>
  <c r="AP58" i="1" s="1"/>
  <c r="AO71" i="1"/>
  <c r="AP71" i="1" s="1" a="1"/>
  <c r="AP71" i="1" s="1"/>
  <c r="AO30" i="1"/>
  <c r="AP30" i="1" s="1" a="1"/>
  <c r="AP30" i="1" s="1"/>
  <c r="AO47" i="1"/>
  <c r="AP47" i="1" s="1" a="1"/>
  <c r="AP47" i="1" s="1"/>
  <c r="AO54" i="1"/>
  <c r="AP54" i="1" s="1" a="1"/>
  <c r="AP54" i="1" s="1"/>
  <c r="AO84" i="1"/>
  <c r="AP84" i="1" s="1" a="1"/>
  <c r="AP84" i="1" s="1"/>
  <c r="AO5" i="1"/>
  <c r="AP5" i="1" s="1" a="1"/>
  <c r="AP5" i="1" s="1"/>
  <c r="AO51" i="1"/>
  <c r="AP51" i="1" s="1" a="1"/>
  <c r="AP51" i="1" s="1"/>
  <c r="AO68" i="1"/>
  <c r="AP68" i="1" s="1" a="1"/>
  <c r="AP68" i="1" s="1"/>
  <c r="AO42" i="1"/>
  <c r="AP42" i="1" s="1" a="1"/>
  <c r="AP42" i="1" s="1"/>
  <c r="AO14" i="1"/>
  <c r="AP14" i="1" s="1" a="1"/>
  <c r="AP14" i="1" s="1"/>
  <c r="AO65" i="1"/>
  <c r="AP65" i="1" s="1" a="1"/>
  <c r="AP65" i="1" s="1"/>
  <c r="AO10" i="1"/>
  <c r="AP10" i="1" s="1" a="1"/>
  <c r="AP10" i="1" s="1"/>
  <c r="AO49" i="1"/>
  <c r="AP49" i="1" s="1" a="1"/>
  <c r="AP49" i="1" s="1"/>
  <c r="AO64" i="1"/>
  <c r="AP64" i="1" s="1" a="1"/>
  <c r="AP64" i="1" s="1"/>
  <c r="AO15" i="1"/>
  <c r="AP15" i="1" s="1" a="1"/>
  <c r="AP15" i="1" s="1"/>
  <c r="AO52" i="1"/>
  <c r="AP52" i="1" s="1" a="1"/>
  <c r="AP52" i="1" s="1"/>
  <c r="AO25" i="1"/>
  <c r="AP25" i="1" s="1" a="1"/>
  <c r="AP25" i="1" s="1"/>
  <c r="AO77" i="1"/>
  <c r="AP77" i="1" s="1" a="1"/>
  <c r="AP77" i="1" s="1"/>
  <c r="AO27" i="1"/>
  <c r="AP27" i="1" s="1" a="1"/>
  <c r="AP27" i="1" s="1"/>
  <c r="AO82" i="1"/>
  <c r="AP82" i="1" s="1" a="1"/>
  <c r="AP82" i="1" s="1"/>
  <c r="AO69" i="1"/>
  <c r="AP69" i="1" s="1" a="1"/>
  <c r="AP69" i="1" s="1"/>
  <c r="AO61" i="1"/>
  <c r="AP61" i="1" s="1" a="1"/>
  <c r="AP61" i="1" s="1"/>
  <c r="AO63" i="1"/>
  <c r="AP63" i="1" s="1" a="1"/>
  <c r="AP63" i="1" s="1"/>
  <c r="AO53" i="1"/>
  <c r="AP53" i="1" s="1" a="1"/>
  <c r="AP53" i="1" s="1"/>
  <c r="Q81" i="1"/>
  <c r="R81" i="1"/>
  <c r="S81" i="1"/>
  <c r="T81" i="1"/>
  <c r="U81" i="1"/>
  <c r="Q36" i="1"/>
  <c r="R36" i="1"/>
  <c r="S36" i="1"/>
  <c r="T36" i="1"/>
  <c r="U36" i="1"/>
  <c r="Q7" i="1"/>
  <c r="R7" i="1"/>
  <c r="S7" i="1"/>
  <c r="T7" i="1"/>
  <c r="U7" i="1"/>
  <c r="Q26" i="1"/>
  <c r="R26" i="1"/>
  <c r="S26" i="1"/>
  <c r="T26" i="1"/>
  <c r="U26" i="1"/>
  <c r="Q32" i="1"/>
  <c r="R32" i="1"/>
  <c r="S32" i="1"/>
  <c r="T32" i="1"/>
  <c r="U32" i="1"/>
  <c r="Q41" i="1"/>
  <c r="R41" i="1"/>
  <c r="S41" i="1"/>
  <c r="T41" i="1"/>
  <c r="U41" i="1"/>
  <c r="Q58" i="1"/>
  <c r="R58" i="1"/>
  <c r="S58" i="1"/>
  <c r="T58" i="1"/>
  <c r="U58" i="1"/>
  <c r="Q47" i="1"/>
  <c r="R47" i="1"/>
  <c r="S47" i="1"/>
  <c r="T47" i="1"/>
  <c r="U47" i="1"/>
  <c r="Q55" i="1"/>
  <c r="R55" i="1"/>
  <c r="S55" i="1"/>
  <c r="T55" i="1"/>
  <c r="U55" i="1"/>
  <c r="Q75" i="1"/>
  <c r="R75" i="1"/>
  <c r="S75" i="1"/>
  <c r="T75" i="1"/>
  <c r="U75" i="1"/>
  <c r="Q56" i="1"/>
  <c r="R56" i="1"/>
  <c r="S56" i="1"/>
  <c r="T56" i="1"/>
  <c r="U56" i="1"/>
  <c r="Q87" i="1"/>
  <c r="R87" i="1"/>
  <c r="S87" i="1"/>
  <c r="T87" i="1"/>
  <c r="U87" i="1"/>
  <c r="Q44" i="1"/>
  <c r="R44" i="1"/>
  <c r="S44" i="1"/>
  <c r="T44" i="1"/>
  <c r="U44" i="1"/>
  <c r="Q77" i="1"/>
  <c r="R77" i="1"/>
  <c r="S77" i="1"/>
  <c r="T77" i="1"/>
  <c r="U77" i="1"/>
  <c r="Q88" i="1"/>
  <c r="R88" i="1"/>
  <c r="S88" i="1"/>
  <c r="T88" i="1"/>
  <c r="U88" i="1"/>
  <c r="Q82" i="1"/>
  <c r="R82" i="1"/>
  <c r="S82" i="1"/>
  <c r="T82" i="1"/>
  <c r="U82" i="1"/>
  <c r="Q68" i="1"/>
  <c r="R68" i="1"/>
  <c r="S68" i="1"/>
  <c r="T68" i="1"/>
  <c r="U68" i="1"/>
  <c r="Q46" i="1"/>
  <c r="R46" i="1"/>
  <c r="S46" i="1"/>
  <c r="T46" i="1"/>
  <c r="U46" i="1"/>
  <c r="Q34" i="1"/>
  <c r="R34" i="1"/>
  <c r="S34" i="1"/>
  <c r="T34" i="1"/>
  <c r="U34" i="1"/>
  <c r="Q85" i="1"/>
  <c r="R85" i="1"/>
  <c r="S85" i="1"/>
  <c r="T85" i="1"/>
  <c r="U85" i="1"/>
  <c r="Q50" i="1"/>
  <c r="R50" i="1"/>
  <c r="S50" i="1"/>
  <c r="T50" i="1"/>
  <c r="U50" i="1"/>
  <c r="Q51" i="1"/>
  <c r="R51" i="1"/>
  <c r="S51" i="1"/>
  <c r="T51" i="1"/>
  <c r="U51" i="1"/>
  <c r="Q12" i="1"/>
  <c r="R12" i="1"/>
  <c r="S12" i="1"/>
  <c r="T12" i="1"/>
  <c r="U12" i="1"/>
  <c r="Q72" i="1"/>
  <c r="R72" i="1"/>
  <c r="S72" i="1"/>
  <c r="T72" i="1"/>
  <c r="U72" i="1"/>
  <c r="Q37" i="1"/>
  <c r="R37" i="1"/>
  <c r="S37" i="1"/>
  <c r="T37" i="1"/>
  <c r="U37" i="1"/>
  <c r="Q84" i="1"/>
  <c r="R84" i="1"/>
  <c r="S84" i="1"/>
  <c r="T84" i="1"/>
  <c r="U84" i="1"/>
  <c r="Q71" i="1"/>
  <c r="R71" i="1"/>
  <c r="S71" i="1"/>
  <c r="T71" i="1"/>
  <c r="U71" i="1"/>
  <c r="Q35" i="1"/>
  <c r="R35" i="1"/>
  <c r="S35" i="1"/>
  <c r="T35" i="1"/>
  <c r="U35" i="1"/>
  <c r="Q23" i="1"/>
  <c r="R23" i="1"/>
  <c r="S23" i="1"/>
  <c r="T23" i="1"/>
  <c r="U23" i="1"/>
  <c r="Q10" i="1"/>
  <c r="R10" i="1"/>
  <c r="S10" i="1"/>
  <c r="T10" i="1"/>
  <c r="U10" i="1"/>
  <c r="Q21" i="1"/>
  <c r="R21" i="1"/>
  <c r="S21" i="1"/>
  <c r="T21" i="1"/>
  <c r="U21" i="1"/>
  <c r="Q76" i="1"/>
  <c r="R76" i="1"/>
  <c r="S76" i="1"/>
  <c r="T76" i="1"/>
  <c r="U76" i="1"/>
  <c r="Q73" i="1"/>
  <c r="R73" i="1"/>
  <c r="S73" i="1"/>
  <c r="T73" i="1"/>
  <c r="U73" i="1"/>
  <c r="Q29" i="1"/>
  <c r="R29" i="1"/>
  <c r="S29" i="1"/>
  <c r="T29" i="1"/>
  <c r="U29" i="1"/>
  <c r="Q78" i="1"/>
  <c r="R78" i="1"/>
  <c r="S78" i="1"/>
  <c r="T78" i="1"/>
  <c r="U78" i="1"/>
  <c r="Q27" i="1"/>
  <c r="R27" i="1"/>
  <c r="S27" i="1"/>
  <c r="T27" i="1"/>
  <c r="U27" i="1"/>
  <c r="Q54" i="1"/>
  <c r="R54" i="1"/>
  <c r="S54" i="1"/>
  <c r="T54" i="1"/>
  <c r="U54" i="1"/>
  <c r="Q39" i="1"/>
  <c r="R39" i="1"/>
  <c r="S39" i="1"/>
  <c r="T39" i="1"/>
  <c r="U39" i="1"/>
  <c r="Q79" i="1"/>
  <c r="R79" i="1"/>
  <c r="S79" i="1"/>
  <c r="T79" i="1"/>
  <c r="U79" i="1"/>
  <c r="Q69" i="1"/>
  <c r="R69" i="1"/>
  <c r="S69" i="1"/>
  <c r="T69" i="1"/>
  <c r="U69" i="1"/>
  <c r="Q62" i="1"/>
  <c r="R62" i="1"/>
  <c r="S62" i="1"/>
  <c r="T62" i="1"/>
  <c r="U62" i="1"/>
  <c r="Q19" i="1"/>
  <c r="R19" i="1"/>
  <c r="S19" i="1"/>
  <c r="T19" i="1"/>
  <c r="U19" i="1"/>
  <c r="Q66" i="1"/>
  <c r="R66" i="1"/>
  <c r="S66" i="1"/>
  <c r="T66" i="1"/>
  <c r="U66" i="1"/>
  <c r="Q24" i="1"/>
  <c r="R24" i="1"/>
  <c r="S24" i="1"/>
  <c r="T24" i="1"/>
  <c r="U24" i="1"/>
  <c r="Q8" i="1"/>
  <c r="R8" i="1"/>
  <c r="S8" i="1"/>
  <c r="T8" i="1"/>
  <c r="U8" i="1"/>
  <c r="Q40" i="1"/>
  <c r="R40" i="1"/>
  <c r="S40" i="1"/>
  <c r="T40" i="1"/>
  <c r="U40" i="1"/>
  <c r="Q59" i="1"/>
  <c r="R59" i="1"/>
  <c r="S59" i="1"/>
  <c r="T59" i="1"/>
  <c r="U59" i="1"/>
  <c r="Q67" i="1"/>
  <c r="R67" i="1"/>
  <c r="S67" i="1"/>
  <c r="T67" i="1"/>
  <c r="U67" i="1"/>
  <c r="Q14" i="1"/>
  <c r="R14" i="1"/>
  <c r="S14" i="1"/>
  <c r="T14" i="1"/>
  <c r="U14" i="1"/>
  <c r="Q86" i="1"/>
  <c r="R86" i="1"/>
  <c r="S86" i="1"/>
  <c r="T86" i="1"/>
  <c r="U86" i="1"/>
  <c r="Q16" i="1"/>
  <c r="R16" i="1"/>
  <c r="S16" i="1"/>
  <c r="T16" i="1"/>
  <c r="U16" i="1"/>
  <c r="Q42" i="1"/>
  <c r="R42" i="1"/>
  <c r="S42" i="1"/>
  <c r="T42" i="1"/>
  <c r="U42" i="1"/>
  <c r="Q83" i="1"/>
  <c r="R83" i="1"/>
  <c r="S83" i="1"/>
  <c r="T83" i="1"/>
  <c r="U83" i="1"/>
  <c r="Q64" i="1"/>
  <c r="R64" i="1"/>
  <c r="S64" i="1"/>
  <c r="T64" i="1"/>
  <c r="U64" i="1"/>
  <c r="Q49" i="1"/>
  <c r="R49" i="1"/>
  <c r="S49" i="1"/>
  <c r="T49" i="1"/>
  <c r="U49" i="1"/>
  <c r="Q18" i="1"/>
  <c r="R18" i="1"/>
  <c r="S18" i="1"/>
  <c r="T18" i="1"/>
  <c r="U18" i="1"/>
  <c r="Q9" i="1"/>
  <c r="R9" i="1"/>
  <c r="S9" i="1"/>
  <c r="T9" i="1"/>
  <c r="U9" i="1"/>
  <c r="Q52" i="1"/>
  <c r="R52" i="1"/>
  <c r="S52" i="1"/>
  <c r="T52" i="1"/>
  <c r="U52" i="1"/>
  <c r="Q57" i="1"/>
  <c r="R57" i="1"/>
  <c r="S57" i="1"/>
  <c r="T57" i="1"/>
  <c r="U57" i="1"/>
  <c r="Q45" i="1"/>
  <c r="R45" i="1"/>
  <c r="S45" i="1"/>
  <c r="T45" i="1"/>
  <c r="U45" i="1"/>
  <c r="Q6" i="1"/>
  <c r="R6" i="1"/>
  <c r="S6" i="1"/>
  <c r="T6" i="1"/>
  <c r="U6" i="1"/>
  <c r="Q43" i="1"/>
  <c r="R43" i="1"/>
  <c r="S43" i="1"/>
  <c r="T43" i="1"/>
  <c r="U43" i="1"/>
  <c r="Q13" i="1"/>
  <c r="R13" i="1"/>
  <c r="S13" i="1"/>
  <c r="T13" i="1"/>
  <c r="U13" i="1"/>
  <c r="Q11" i="1"/>
  <c r="R11" i="1"/>
  <c r="S11" i="1"/>
  <c r="T11" i="1"/>
  <c r="U11" i="1"/>
  <c r="Q25" i="1"/>
  <c r="R25" i="1"/>
  <c r="S25" i="1"/>
  <c r="T25" i="1"/>
  <c r="U25" i="1"/>
  <c r="Q48" i="1"/>
  <c r="R48" i="1"/>
  <c r="S48" i="1"/>
  <c r="T48" i="1"/>
  <c r="U48" i="1"/>
  <c r="Q15" i="1"/>
  <c r="R15" i="1"/>
  <c r="S15" i="1"/>
  <c r="T15" i="1"/>
  <c r="U15" i="1"/>
  <c r="Q65" i="1"/>
  <c r="R65" i="1"/>
  <c r="S65" i="1"/>
  <c r="T65" i="1"/>
  <c r="U65" i="1"/>
  <c r="Q31" i="1"/>
  <c r="R31" i="1"/>
  <c r="S31" i="1"/>
  <c r="T31" i="1"/>
  <c r="U31" i="1"/>
  <c r="Q74" i="1"/>
  <c r="R74" i="1"/>
  <c r="S74" i="1"/>
  <c r="T74" i="1"/>
  <c r="U74" i="1"/>
  <c r="Q70" i="1"/>
  <c r="R70" i="1"/>
  <c r="S70" i="1"/>
  <c r="T70" i="1"/>
  <c r="U70" i="1"/>
  <c r="Q2" i="1"/>
  <c r="R2" i="1"/>
  <c r="S2" i="1"/>
  <c r="T2" i="1"/>
  <c r="U2" i="1"/>
  <c r="Q38" i="1"/>
  <c r="R38" i="1"/>
  <c r="S38" i="1"/>
  <c r="T38" i="1"/>
  <c r="U38" i="1"/>
  <c r="Q61" i="1"/>
  <c r="R61" i="1"/>
  <c r="S61" i="1"/>
  <c r="T61" i="1"/>
  <c r="U61" i="1"/>
  <c r="Q63" i="1"/>
  <c r="R63" i="1"/>
  <c r="S63" i="1"/>
  <c r="T63" i="1"/>
  <c r="U63" i="1"/>
  <c r="Q4" i="1"/>
  <c r="R4" i="1"/>
  <c r="S4" i="1"/>
  <c r="T4" i="1"/>
  <c r="U4" i="1"/>
  <c r="Q80" i="1"/>
  <c r="R80" i="1"/>
  <c r="S80" i="1"/>
  <c r="T80" i="1"/>
  <c r="U80" i="1"/>
  <c r="Q5" i="1"/>
  <c r="R5" i="1"/>
  <c r="S5" i="1"/>
  <c r="T5" i="1"/>
  <c r="U5" i="1"/>
  <c r="Q20" i="1"/>
  <c r="R20" i="1"/>
  <c r="S20" i="1"/>
  <c r="T20" i="1"/>
  <c r="U20" i="1"/>
  <c r="Q33" i="1"/>
  <c r="R33" i="1"/>
  <c r="S33" i="1"/>
  <c r="T33" i="1"/>
  <c r="U33" i="1"/>
  <c r="Q60" i="1"/>
  <c r="R60" i="1"/>
  <c r="S60" i="1"/>
  <c r="T60" i="1"/>
  <c r="U60" i="1"/>
  <c r="Q53" i="1"/>
  <c r="R53" i="1"/>
  <c r="S53" i="1"/>
  <c r="T53" i="1"/>
  <c r="U53" i="1"/>
  <c r="Q17" i="1"/>
  <c r="R17" i="1"/>
  <c r="S17" i="1"/>
  <c r="T17" i="1"/>
  <c r="U17" i="1"/>
  <c r="Q28" i="1"/>
  <c r="R28" i="1"/>
  <c r="S28" i="1"/>
  <c r="T28" i="1"/>
  <c r="U28" i="1"/>
  <c r="Q3" i="1"/>
  <c r="R3" i="1"/>
  <c r="S3" i="1"/>
  <c r="T3" i="1"/>
  <c r="U3" i="1"/>
  <c r="Q22" i="1"/>
  <c r="R22" i="1"/>
  <c r="S22" i="1"/>
  <c r="T22" i="1"/>
  <c r="U22" i="1"/>
  <c r="R30" i="1"/>
  <c r="S30" i="1"/>
  <c r="T30" i="1"/>
  <c r="U30" i="1"/>
  <c r="Q30" i="1"/>
  <c r="H81" i="1"/>
  <c r="H36" i="1"/>
  <c r="H7" i="1"/>
  <c r="H26" i="1"/>
  <c r="H32" i="1"/>
  <c r="H41" i="1"/>
  <c r="H58" i="1"/>
  <c r="H47" i="1"/>
  <c r="H55" i="1"/>
  <c r="H75" i="1"/>
  <c r="H56" i="1"/>
  <c r="H87" i="1"/>
  <c r="H44" i="1"/>
  <c r="H77" i="1"/>
  <c r="H88" i="1"/>
  <c r="H82" i="1"/>
  <c r="H68" i="1"/>
  <c r="H46" i="1"/>
  <c r="H34" i="1"/>
  <c r="H85" i="1"/>
  <c r="H50" i="1"/>
  <c r="H51" i="1"/>
  <c r="H12" i="1"/>
  <c r="H72" i="1"/>
  <c r="H37" i="1"/>
  <c r="H84" i="1"/>
  <c r="H71" i="1"/>
  <c r="H35" i="1"/>
  <c r="H23" i="1"/>
  <c r="H10" i="1"/>
  <c r="H21" i="1"/>
  <c r="H76" i="1"/>
  <c r="H73" i="1"/>
  <c r="H29" i="1"/>
  <c r="H78" i="1"/>
  <c r="H27" i="1"/>
  <c r="H54" i="1"/>
  <c r="H39" i="1"/>
  <c r="H79" i="1"/>
  <c r="H69" i="1"/>
  <c r="H62" i="1"/>
  <c r="H19" i="1"/>
  <c r="H66" i="1"/>
  <c r="H24" i="1"/>
  <c r="H8" i="1"/>
  <c r="H40" i="1"/>
  <c r="H59" i="1"/>
  <c r="H67" i="1"/>
  <c r="H14" i="1"/>
  <c r="H86" i="1"/>
  <c r="H16" i="1"/>
  <c r="H42" i="1"/>
  <c r="H83" i="1"/>
  <c r="H64" i="1"/>
  <c r="H49" i="1"/>
  <c r="H18" i="1"/>
  <c r="H9" i="1"/>
  <c r="H52" i="1"/>
  <c r="H57" i="1"/>
  <c r="H45" i="1"/>
  <c r="H6" i="1"/>
  <c r="H43" i="1"/>
  <c r="H13" i="1"/>
  <c r="H11" i="1"/>
  <c r="H25" i="1"/>
  <c r="H48" i="1"/>
  <c r="H15" i="1"/>
  <c r="H65" i="1"/>
  <c r="H31" i="1"/>
  <c r="H74" i="1"/>
  <c r="H70" i="1"/>
  <c r="H2" i="1"/>
  <c r="H38" i="1"/>
  <c r="H61" i="1"/>
  <c r="H63" i="1"/>
  <c r="H4" i="1"/>
  <c r="H80" i="1"/>
  <c r="H5" i="1"/>
  <c r="H20" i="1"/>
  <c r="H33" i="1"/>
  <c r="H60" i="1"/>
  <c r="H53" i="1"/>
  <c r="H17" i="1"/>
  <c r="H28" i="1"/>
  <c r="H3" i="1"/>
  <c r="H22" i="1"/>
  <c r="H30" i="1"/>
  <c r="F81" i="1"/>
  <c r="AA81" i="1" s="1"/>
  <c r="F36" i="1"/>
  <c r="AA36" i="1" s="1"/>
  <c r="F7" i="1"/>
  <c r="AA7" i="1" s="1"/>
  <c r="F26" i="1"/>
  <c r="AA26" i="1" s="1"/>
  <c r="F32" i="1"/>
  <c r="AA32" i="1" s="1"/>
  <c r="F41" i="1"/>
  <c r="AA41" i="1" s="1"/>
  <c r="F58" i="1"/>
  <c r="AA58" i="1" s="1"/>
  <c r="F47" i="1"/>
  <c r="AA47" i="1" s="1"/>
  <c r="F55" i="1"/>
  <c r="AA55" i="1" s="1"/>
  <c r="F75" i="1"/>
  <c r="AA75" i="1" s="1"/>
  <c r="F56" i="1"/>
  <c r="AA56" i="1" s="1"/>
  <c r="F87" i="1"/>
  <c r="AA87" i="1" s="1"/>
  <c r="F44" i="1"/>
  <c r="AA44" i="1" s="1"/>
  <c r="F77" i="1"/>
  <c r="AA77" i="1" s="1"/>
  <c r="F88" i="1"/>
  <c r="AA88" i="1" s="1"/>
  <c r="F82" i="1"/>
  <c r="AA82" i="1" s="1"/>
  <c r="F68" i="1"/>
  <c r="AA68" i="1" s="1"/>
  <c r="F46" i="1"/>
  <c r="AA46" i="1" s="1"/>
  <c r="F34" i="1"/>
  <c r="AA34" i="1" s="1"/>
  <c r="F85" i="1"/>
  <c r="AA85" i="1" s="1"/>
  <c r="F50" i="1"/>
  <c r="AA50" i="1" s="1"/>
  <c r="F51" i="1"/>
  <c r="AA51" i="1" s="1"/>
  <c r="F12" i="1"/>
  <c r="AA12" i="1" s="1"/>
  <c r="F72" i="1"/>
  <c r="AA72" i="1" s="1"/>
  <c r="F37" i="1"/>
  <c r="AA37" i="1" s="1"/>
  <c r="F84" i="1"/>
  <c r="AA84" i="1" s="1"/>
  <c r="F71" i="1"/>
  <c r="AA71" i="1" s="1"/>
  <c r="F35" i="1"/>
  <c r="AA35" i="1" s="1"/>
  <c r="F23" i="1"/>
  <c r="AA23" i="1" s="1"/>
  <c r="F10" i="1"/>
  <c r="AA10" i="1" s="1"/>
  <c r="F21" i="1"/>
  <c r="AA21" i="1" s="1"/>
  <c r="F76" i="1"/>
  <c r="AA76" i="1" s="1"/>
  <c r="F73" i="1"/>
  <c r="AA73" i="1" s="1"/>
  <c r="F29" i="1"/>
  <c r="AA29" i="1" s="1"/>
  <c r="F78" i="1"/>
  <c r="AA78" i="1" s="1"/>
  <c r="F27" i="1"/>
  <c r="AA27" i="1" s="1"/>
  <c r="F54" i="1"/>
  <c r="AA54" i="1" s="1"/>
  <c r="F39" i="1"/>
  <c r="AA39" i="1" s="1"/>
  <c r="F79" i="1"/>
  <c r="AA79" i="1" s="1"/>
  <c r="F69" i="1"/>
  <c r="AA69" i="1" s="1"/>
  <c r="F62" i="1"/>
  <c r="AA62" i="1" s="1"/>
  <c r="F19" i="1"/>
  <c r="AA19" i="1" s="1"/>
  <c r="F66" i="1"/>
  <c r="AA66" i="1" s="1"/>
  <c r="F24" i="1"/>
  <c r="AA24" i="1" s="1"/>
  <c r="F8" i="1"/>
  <c r="AA8" i="1" s="1"/>
  <c r="F40" i="1"/>
  <c r="AA40" i="1" s="1"/>
  <c r="F59" i="1"/>
  <c r="AA59" i="1" s="1"/>
  <c r="F67" i="1"/>
  <c r="AA67" i="1" s="1"/>
  <c r="F14" i="1"/>
  <c r="AA14" i="1" s="1"/>
  <c r="F86" i="1"/>
  <c r="AA86" i="1" s="1"/>
  <c r="F16" i="1"/>
  <c r="AA16" i="1" s="1"/>
  <c r="F42" i="1"/>
  <c r="AA42" i="1" s="1"/>
  <c r="F83" i="1"/>
  <c r="AA83" i="1" s="1"/>
  <c r="F64" i="1"/>
  <c r="AA64" i="1" s="1"/>
  <c r="F49" i="1"/>
  <c r="AA49" i="1" s="1"/>
  <c r="F18" i="1"/>
  <c r="AA18" i="1" s="1"/>
  <c r="F9" i="1"/>
  <c r="AA9" i="1" s="1"/>
  <c r="F52" i="1"/>
  <c r="AA52" i="1" s="1"/>
  <c r="F57" i="1"/>
  <c r="AA57" i="1" s="1"/>
  <c r="F45" i="1"/>
  <c r="AA45" i="1" s="1"/>
  <c r="F6" i="1"/>
  <c r="AA6" i="1" s="1"/>
  <c r="F43" i="1"/>
  <c r="AA43" i="1" s="1"/>
  <c r="F13" i="1"/>
  <c r="AA13" i="1" s="1"/>
  <c r="F11" i="1"/>
  <c r="AA11" i="1" s="1"/>
  <c r="F25" i="1"/>
  <c r="AA25" i="1" s="1"/>
  <c r="F48" i="1"/>
  <c r="AA48" i="1" s="1"/>
  <c r="F15" i="1"/>
  <c r="AA15" i="1" s="1"/>
  <c r="F65" i="1"/>
  <c r="AA65" i="1" s="1"/>
  <c r="F31" i="1"/>
  <c r="AA31" i="1" s="1"/>
  <c r="F74" i="1"/>
  <c r="AA74" i="1" s="1"/>
  <c r="F70" i="1"/>
  <c r="AA70" i="1" s="1"/>
  <c r="F2" i="1"/>
  <c r="AA2" i="1" s="1"/>
  <c r="F38" i="1"/>
  <c r="AA38" i="1" s="1"/>
  <c r="F61" i="1"/>
  <c r="AA61" i="1" s="1"/>
  <c r="F63" i="1"/>
  <c r="AA63" i="1" s="1"/>
  <c r="F4" i="1"/>
  <c r="AA4" i="1" s="1"/>
  <c r="F80" i="1"/>
  <c r="AA80" i="1" s="1"/>
  <c r="F5" i="1"/>
  <c r="AA5" i="1" s="1"/>
  <c r="F20" i="1"/>
  <c r="AA20" i="1" s="1"/>
  <c r="F33" i="1"/>
  <c r="AA33" i="1" s="1"/>
  <c r="F60" i="1"/>
  <c r="AA60" i="1" s="1"/>
  <c r="F53" i="1"/>
  <c r="AA53" i="1" s="1"/>
  <c r="F17" i="1"/>
  <c r="AA17" i="1" s="1"/>
  <c r="F28" i="1"/>
  <c r="AA28" i="1" s="1"/>
  <c r="F3" i="1"/>
  <c r="AA3" i="1" s="1"/>
  <c r="F22" i="1"/>
  <c r="AA22" i="1" s="1"/>
  <c r="F30" i="1"/>
  <c r="AA30" i="1" s="1"/>
  <c r="AQ61" i="1" l="1"/>
  <c r="Y42" i="1"/>
  <c r="I48" i="1"/>
  <c r="I85" i="1"/>
  <c r="I60" i="1"/>
  <c r="I63" i="1"/>
  <c r="I82" i="1"/>
  <c r="I52" i="1"/>
  <c r="I15" i="1"/>
  <c r="I49" i="1"/>
  <c r="I65" i="1"/>
  <c r="I14" i="1"/>
  <c r="I68" i="1"/>
  <c r="I5" i="1"/>
  <c r="I54" i="1"/>
  <c r="I30" i="1"/>
  <c r="I58" i="1"/>
  <c r="I37" i="1"/>
  <c r="I80" i="1"/>
  <c r="I50" i="1"/>
  <c r="I45" i="1"/>
  <c r="I76" i="1"/>
  <c r="I78" i="1"/>
  <c r="I24" i="1"/>
  <c r="I40" i="1"/>
  <c r="I6" i="1"/>
  <c r="I62" i="1"/>
  <c r="I53" i="1"/>
  <c r="I4" i="1"/>
  <c r="I7" i="1"/>
  <c r="I88" i="1"/>
  <c r="I31" i="1"/>
  <c r="I32" i="1"/>
  <c r="I9" i="1"/>
  <c r="I8" i="1"/>
  <c r="I38" i="1"/>
  <c r="I39" i="1"/>
  <c r="I55" i="1"/>
  <c r="I87" i="1"/>
  <c r="I75" i="1"/>
  <c r="I86" i="1"/>
  <c r="I29" i="1"/>
  <c r="I17" i="1"/>
  <c r="I59" i="1"/>
  <c r="I81" i="1"/>
  <c r="I20" i="1"/>
  <c r="I61" i="1"/>
  <c r="I69" i="1"/>
  <c r="I27" i="1"/>
  <c r="I77" i="1"/>
  <c r="I25" i="1"/>
  <c r="I64" i="1"/>
  <c r="I10" i="1"/>
  <c r="I42" i="1"/>
  <c r="I51" i="1"/>
  <c r="I84" i="1"/>
  <c r="I47" i="1"/>
  <c r="I71" i="1"/>
  <c r="I36" i="1"/>
  <c r="I28" i="1"/>
  <c r="I3" i="1"/>
  <c r="I12" i="1"/>
  <c r="I57" i="1"/>
  <c r="I26" i="1"/>
  <c r="I18" i="1"/>
  <c r="I43" i="1"/>
  <c r="I2" i="1"/>
  <c r="I34" i="1"/>
  <c r="I41" i="1"/>
  <c r="I67" i="1"/>
  <c r="I23" i="1"/>
  <c r="I70" i="1"/>
  <c r="I83" i="1"/>
  <c r="I19" i="1"/>
  <c r="I74" i="1"/>
  <c r="I35" i="1"/>
  <c r="I56" i="1"/>
  <c r="I73" i="1"/>
  <c r="I13" i="1"/>
  <c r="I11" i="1"/>
  <c r="I66" i="1"/>
  <c r="I46" i="1"/>
  <c r="I16" i="1"/>
  <c r="I79" i="1"/>
  <c r="I44" i="1"/>
  <c r="I21" i="1"/>
  <c r="I33" i="1"/>
  <c r="I22" i="1"/>
  <c r="I72" i="1"/>
  <c r="BR59" i="1"/>
  <c r="BR67" i="1"/>
  <c r="BR36" i="1"/>
  <c r="BR27" i="1"/>
  <c r="BR20" i="1"/>
  <c r="BR31" i="1"/>
  <c r="BR44" i="1"/>
  <c r="BR79" i="1"/>
  <c r="BR12" i="1"/>
  <c r="BR87" i="1"/>
  <c r="BR8" i="1"/>
  <c r="BR62" i="1"/>
  <c r="BR50" i="1"/>
  <c r="BR58" i="1"/>
  <c r="BR68" i="1"/>
  <c r="BR63" i="1"/>
  <c r="BR13" i="1"/>
  <c r="BR26" i="1"/>
  <c r="BR17" i="1"/>
  <c r="BR19" i="1"/>
  <c r="BR34" i="1"/>
  <c r="BR57" i="1"/>
  <c r="BR47" i="1"/>
  <c r="BR64" i="1"/>
  <c r="BR75" i="1"/>
  <c r="BR38" i="1"/>
  <c r="BR32" i="1"/>
  <c r="BR4" i="1"/>
  <c r="BR16" i="1"/>
  <c r="BR2" i="1"/>
  <c r="BR42" i="1"/>
  <c r="BR30" i="1"/>
  <c r="BR69" i="1"/>
  <c r="BR33" i="1"/>
  <c r="BR83" i="1"/>
  <c r="BR21" i="1"/>
  <c r="BR41" i="1"/>
  <c r="BR61" i="1"/>
  <c r="BR72" i="1"/>
  <c r="BR9" i="1"/>
  <c r="BR53" i="1"/>
  <c r="BR23" i="1"/>
  <c r="BR46" i="1"/>
  <c r="BR18" i="1"/>
  <c r="BR71" i="1"/>
  <c r="BR10" i="1"/>
  <c r="BR22" i="1"/>
  <c r="BR86" i="1"/>
  <c r="BR6" i="1"/>
  <c r="BR80" i="1"/>
  <c r="BR37" i="1"/>
  <c r="BR14" i="1"/>
  <c r="BR49" i="1"/>
  <c r="BR82" i="1"/>
  <c r="BR60" i="1"/>
  <c r="BR3" i="1"/>
  <c r="BR51" i="1"/>
  <c r="BR39" i="1"/>
  <c r="BR78" i="1"/>
  <c r="BR35" i="1"/>
  <c r="BR48" i="1"/>
  <c r="BR25" i="1"/>
  <c r="BR29" i="1"/>
  <c r="BR55" i="1"/>
  <c r="BR88" i="1"/>
  <c r="BR7" i="1"/>
  <c r="BR70" i="1"/>
  <c r="BR84" i="1"/>
  <c r="BR73" i="1"/>
  <c r="BR11" i="1"/>
  <c r="BR40" i="1"/>
  <c r="BR24" i="1"/>
  <c r="BR76" i="1"/>
  <c r="BR45" i="1"/>
  <c r="BR54" i="1"/>
  <c r="BR5" i="1"/>
  <c r="BR65" i="1"/>
  <c r="BR15" i="1"/>
  <c r="BR52" i="1"/>
  <c r="BR85" i="1"/>
  <c r="BR43" i="1"/>
  <c r="BR28" i="1"/>
  <c r="BR77" i="1"/>
  <c r="BR66" i="1"/>
  <c r="BR81" i="1"/>
  <c r="BR56" i="1"/>
  <c r="BR74" i="1"/>
  <c r="AZ4" i="1"/>
  <c r="AZ32" i="1"/>
  <c r="AZ75" i="1"/>
  <c r="AZ69" i="1"/>
  <c r="AZ25" i="1"/>
  <c r="AZ10" i="1"/>
  <c r="AZ71" i="1"/>
  <c r="AZ18" i="1"/>
  <c r="AZ41" i="1"/>
  <c r="AZ67" i="1"/>
  <c r="AZ19" i="1"/>
  <c r="AZ35" i="1"/>
  <c r="AZ73" i="1"/>
  <c r="AZ15" i="1"/>
  <c r="AZ5" i="1"/>
  <c r="AZ48" i="1"/>
  <c r="AZ83" i="1"/>
  <c r="AZ66" i="1"/>
  <c r="AZ72" i="1"/>
  <c r="AZ85" i="1"/>
  <c r="AZ82" i="1"/>
  <c r="AZ14" i="1"/>
  <c r="AZ50" i="1"/>
  <c r="AZ31" i="1"/>
  <c r="AZ9" i="1"/>
  <c r="AZ38" i="1"/>
  <c r="AZ39" i="1"/>
  <c r="AZ27" i="1"/>
  <c r="AZ51" i="1"/>
  <c r="AZ84" i="1"/>
  <c r="AZ36" i="1"/>
  <c r="AZ3" i="1"/>
  <c r="AZ34" i="1"/>
  <c r="AZ59" i="1"/>
  <c r="AZ70" i="1"/>
  <c r="AZ13" i="1"/>
  <c r="AZ68" i="1"/>
  <c r="AZ37" i="1"/>
  <c r="AZ45" i="1"/>
  <c r="AZ76" i="1"/>
  <c r="AZ62" i="1"/>
  <c r="AZ21" i="1"/>
  <c r="AZ16" i="1"/>
  <c r="AZ79" i="1"/>
  <c r="AZ46" i="1"/>
  <c r="AZ7" i="1"/>
  <c r="AZ88" i="1"/>
  <c r="AZ8" i="1"/>
  <c r="AZ87" i="1"/>
  <c r="AZ20" i="1"/>
  <c r="AZ77" i="1"/>
  <c r="AZ47" i="1"/>
  <c r="AZ28" i="1"/>
  <c r="AZ43" i="1"/>
  <c r="AZ81" i="1"/>
  <c r="AZ56" i="1"/>
  <c r="AZ60" i="1"/>
  <c r="AZ52" i="1"/>
  <c r="AZ65" i="1"/>
  <c r="AZ22" i="1"/>
  <c r="AZ49" i="1"/>
  <c r="AZ30" i="1"/>
  <c r="AZ80" i="1"/>
  <c r="AZ78" i="1"/>
  <c r="AZ24" i="1"/>
  <c r="AZ44" i="1"/>
  <c r="AZ53" i="1"/>
  <c r="AZ55" i="1"/>
  <c r="AZ86" i="1"/>
  <c r="AZ29" i="1"/>
  <c r="AZ17" i="1"/>
  <c r="AZ61" i="1"/>
  <c r="AZ42" i="1"/>
  <c r="AZ26" i="1"/>
  <c r="AZ63" i="1"/>
  <c r="AZ74" i="1"/>
  <c r="AZ58" i="1"/>
  <c r="AZ6" i="1"/>
  <c r="AQ53" i="1"/>
  <c r="AQ82" i="1"/>
  <c r="AQ49" i="1"/>
  <c r="AQ68" i="1"/>
  <c r="AQ31" i="1"/>
  <c r="AQ55" i="1"/>
  <c r="AQ45" i="1"/>
  <c r="AQ76" i="1"/>
  <c r="AQ6" i="1"/>
  <c r="AQ75" i="1"/>
  <c r="AQ51" i="1"/>
  <c r="AQ84" i="1"/>
  <c r="AQ36" i="1"/>
  <c r="AQ3" i="1"/>
  <c r="AQ85" i="1"/>
  <c r="AQ70" i="1"/>
  <c r="AQ11" i="1"/>
  <c r="AQ58" i="1"/>
  <c r="AQ60" i="1"/>
  <c r="AQ39" i="1"/>
  <c r="AQ62" i="1"/>
  <c r="AQ87" i="1"/>
  <c r="AQ59" i="1"/>
  <c r="AQ27" i="1"/>
  <c r="AQ42" i="1"/>
  <c r="AQ33" i="1"/>
  <c r="AQ63" i="1"/>
  <c r="AQ14" i="1"/>
  <c r="AQ37" i="1"/>
  <c r="AQ9" i="1"/>
  <c r="AQ38" i="1"/>
  <c r="AQ69" i="1"/>
  <c r="AQ77" i="1"/>
  <c r="AQ25" i="1"/>
  <c r="AQ64" i="1"/>
  <c r="AQ10" i="1"/>
  <c r="AQ47" i="1"/>
  <c r="AQ71" i="1"/>
  <c r="AQ28" i="1"/>
  <c r="AQ12" i="1"/>
  <c r="AQ23" i="1"/>
  <c r="AQ46" i="1"/>
  <c r="AQ16" i="1"/>
  <c r="AQ79" i="1"/>
  <c r="AQ83" i="1"/>
  <c r="AQ19" i="1"/>
  <c r="AQ74" i="1"/>
  <c r="AQ44" i="1"/>
  <c r="AQ4" i="1"/>
  <c r="AQ57" i="1"/>
  <c r="AQ18" i="1"/>
  <c r="AQ43" i="1"/>
  <c r="AQ41" i="1"/>
  <c r="AQ67" i="1"/>
  <c r="AQ73" i="1"/>
  <c r="AQ72" i="1"/>
  <c r="AQ13" i="1"/>
  <c r="AQ66" i="1"/>
  <c r="AQ26" i="1"/>
  <c r="AQ2" i="1"/>
  <c r="AQ34" i="1"/>
  <c r="AQ35" i="1"/>
  <c r="AQ21" i="1"/>
  <c r="AQ56" i="1"/>
  <c r="AQ22" i="1"/>
  <c r="AQ52" i="1"/>
  <c r="AQ15" i="1"/>
  <c r="AQ65" i="1"/>
  <c r="AQ5" i="1"/>
  <c r="AQ54" i="1"/>
  <c r="AQ30" i="1"/>
  <c r="AQ80" i="1"/>
  <c r="AQ20" i="1"/>
  <c r="AQ7" i="1"/>
  <c r="AQ88" i="1"/>
  <c r="AQ32" i="1"/>
  <c r="AQ8" i="1"/>
  <c r="AQ50" i="1"/>
  <c r="AQ78" i="1"/>
  <c r="AQ24" i="1"/>
  <c r="AQ40" i="1"/>
  <c r="AQ86" i="1"/>
  <c r="AQ29" i="1"/>
  <c r="AQ17" i="1"/>
  <c r="AQ81" i="1"/>
  <c r="AQ48" i="1"/>
  <c r="W22" i="1"/>
  <c r="X22" i="1" s="1" a="1"/>
  <c r="X22" i="1" s="1"/>
  <c r="W17" i="1"/>
  <c r="X17" i="1" s="1" a="1"/>
  <c r="X17" i="1" s="1"/>
  <c r="W53" i="1"/>
  <c r="X53" i="1" s="1" a="1"/>
  <c r="X53" i="1" s="1"/>
  <c r="W38" i="1"/>
  <c r="X38" i="1" s="1" a="1"/>
  <c r="X38" i="1" s="1"/>
  <c r="W70" i="1"/>
  <c r="X70" i="1" s="1" a="1"/>
  <c r="X70" i="1" s="1"/>
  <c r="W65" i="1"/>
  <c r="X65" i="1" s="1" a="1"/>
  <c r="X65" i="1" s="1"/>
  <c r="W48" i="1"/>
  <c r="X48" i="1" s="1" a="1"/>
  <c r="X48" i="1" s="1"/>
  <c r="W6" i="1"/>
  <c r="X6" i="1" s="1" a="1"/>
  <c r="X6" i="1" s="1"/>
  <c r="W86" i="1"/>
  <c r="X86" i="1" s="1" a="1"/>
  <c r="X86" i="1" s="1"/>
  <c r="W67" i="1"/>
  <c r="X67" i="1" s="1" a="1"/>
  <c r="X67" i="1" s="1"/>
  <c r="W40" i="1"/>
  <c r="X40" i="1" s="1" a="1"/>
  <c r="X40" i="1" s="1"/>
  <c r="W66" i="1"/>
  <c r="X66" i="1" s="1" a="1"/>
  <c r="X66" i="1" s="1"/>
  <c r="W27" i="1"/>
  <c r="X27" i="1" s="1" a="1"/>
  <c r="X27" i="1" s="1"/>
  <c r="W73" i="1"/>
  <c r="X73" i="1" s="1" a="1"/>
  <c r="X73" i="1" s="1"/>
  <c r="W10" i="1"/>
  <c r="X10" i="1" s="1" a="1"/>
  <c r="X10" i="1" s="1"/>
  <c r="W84" i="1"/>
  <c r="X84" i="1" s="1" a="1"/>
  <c r="X84" i="1" s="1"/>
  <c r="W68" i="1"/>
  <c r="X68" i="1" s="1" a="1"/>
  <c r="X68" i="1" s="1"/>
  <c r="W44" i="1"/>
  <c r="X44" i="1" s="1" a="1"/>
  <c r="X44" i="1" s="1"/>
  <c r="W75" i="1"/>
  <c r="X75" i="1" s="1" a="1"/>
  <c r="X75" i="1" s="1"/>
  <c r="W41" i="1"/>
  <c r="X41" i="1" s="1" a="1"/>
  <c r="X41" i="1" s="1"/>
  <c r="W32" i="1"/>
  <c r="X32" i="1" s="1" a="1"/>
  <c r="X32" i="1" s="1"/>
  <c r="W7" i="1"/>
  <c r="X7" i="1" s="1" a="1"/>
  <c r="X7" i="1" s="1"/>
  <c r="Y30" i="1"/>
  <c r="W30" i="1"/>
  <c r="X30" i="1" s="1" a="1"/>
  <c r="X30" i="1" s="1"/>
  <c r="W3" i="1"/>
  <c r="X3" i="1" s="1" a="1"/>
  <c r="X3" i="1" s="1"/>
  <c r="W4" i="1"/>
  <c r="X4" i="1" s="1" a="1"/>
  <c r="X4" i="1" s="1"/>
  <c r="W74" i="1"/>
  <c r="X74" i="1" s="1" a="1"/>
  <c r="X74" i="1" s="1"/>
  <c r="W15" i="1"/>
  <c r="X15" i="1" s="1" a="1"/>
  <c r="X15" i="1" s="1"/>
  <c r="W25" i="1"/>
  <c r="X25" i="1" s="1" a="1"/>
  <c r="X25" i="1" s="1"/>
  <c r="W45" i="1"/>
  <c r="X45" i="1" s="1" a="1"/>
  <c r="X45" i="1" s="1"/>
  <c r="W18" i="1"/>
  <c r="X18" i="1" s="1" a="1"/>
  <c r="X18" i="1" s="1"/>
  <c r="W59" i="1"/>
  <c r="X59" i="1" s="1" a="1"/>
  <c r="X59" i="1" s="1"/>
  <c r="W8" i="1"/>
  <c r="X8" i="1" s="1" a="1"/>
  <c r="X8" i="1" s="1"/>
  <c r="W19" i="1"/>
  <c r="X19" i="1" s="1" a="1"/>
  <c r="X19" i="1" s="1"/>
  <c r="W39" i="1"/>
  <c r="X39" i="1" s="1" a="1"/>
  <c r="X39" i="1" s="1"/>
  <c r="W78" i="1"/>
  <c r="X78" i="1" s="1" a="1"/>
  <c r="X78" i="1" s="1"/>
  <c r="W21" i="1"/>
  <c r="X21" i="1" s="1" a="1"/>
  <c r="X21" i="1" s="1"/>
  <c r="W12" i="1"/>
  <c r="X12" i="1" s="1" a="1"/>
  <c r="X12" i="1" s="1"/>
  <c r="W85" i="1"/>
  <c r="X85" i="1" s="1" a="1"/>
  <c r="X85" i="1" s="1"/>
  <c r="W87" i="1"/>
  <c r="X87" i="1" s="1" a="1"/>
  <c r="X87" i="1" s="1"/>
  <c r="W26" i="1"/>
  <c r="X26" i="1" s="1" a="1"/>
  <c r="X26" i="1" s="1"/>
  <c r="W60" i="1"/>
  <c r="X60" i="1" s="1" a="1"/>
  <c r="X60" i="1" s="1"/>
  <c r="W61" i="1"/>
  <c r="X61" i="1" s="1" a="1"/>
  <c r="X61" i="1" s="1"/>
  <c r="W52" i="1"/>
  <c r="X52" i="1" s="1" a="1"/>
  <c r="X52" i="1" s="1"/>
  <c r="W49" i="1"/>
  <c r="X49" i="1" s="1" a="1"/>
  <c r="X49" i="1" s="1"/>
  <c r="W83" i="1"/>
  <c r="X83" i="1" s="1" a="1"/>
  <c r="X83" i="1" s="1"/>
  <c r="W69" i="1"/>
  <c r="X69" i="1" s="1" a="1"/>
  <c r="X69" i="1" s="1"/>
  <c r="W54" i="1"/>
  <c r="X54" i="1" s="1" a="1"/>
  <c r="X54" i="1" s="1"/>
  <c r="W29" i="1"/>
  <c r="X29" i="1" s="1" a="1"/>
  <c r="X29" i="1" s="1"/>
  <c r="W35" i="1"/>
  <c r="X35" i="1" s="1" a="1"/>
  <c r="X35" i="1" s="1"/>
  <c r="W37" i="1"/>
  <c r="X37" i="1" s="1" a="1"/>
  <c r="X37" i="1" s="1"/>
  <c r="W51" i="1"/>
  <c r="X51" i="1" s="1" a="1"/>
  <c r="X51" i="1" s="1"/>
  <c r="W34" i="1"/>
  <c r="X34" i="1" s="1" a="1"/>
  <c r="X34" i="1" s="1"/>
  <c r="W82" i="1"/>
  <c r="X82" i="1" s="1" a="1"/>
  <c r="X82" i="1" s="1"/>
  <c r="W88" i="1"/>
  <c r="X88" i="1" s="1" a="1"/>
  <c r="X88" i="1" s="1"/>
  <c r="W77" i="1"/>
  <c r="X77" i="1" s="1" a="1"/>
  <c r="X77" i="1" s="1"/>
  <c r="W56" i="1"/>
  <c r="X56" i="1" s="1" a="1"/>
  <c r="X56" i="1" s="1"/>
  <c r="W55" i="1"/>
  <c r="X55" i="1" s="1" a="1"/>
  <c r="X55" i="1" s="1"/>
  <c r="W47" i="1"/>
  <c r="X47" i="1" s="1" a="1"/>
  <c r="X47" i="1" s="1"/>
  <c r="W36" i="1"/>
  <c r="X36" i="1" s="1" a="1"/>
  <c r="X36" i="1" s="1"/>
  <c r="W28" i="1"/>
  <c r="X28" i="1" s="1" a="1"/>
  <c r="X28" i="1" s="1"/>
  <c r="W33" i="1"/>
  <c r="X33" i="1" s="1" a="1"/>
  <c r="X33" i="1" s="1"/>
  <c r="W20" i="1"/>
  <c r="X20" i="1" s="1" a="1"/>
  <c r="X20" i="1" s="1"/>
  <c r="W5" i="1"/>
  <c r="X5" i="1" s="1" a="1"/>
  <c r="X5" i="1" s="1"/>
  <c r="W80" i="1"/>
  <c r="X80" i="1" s="1" a="1"/>
  <c r="X80" i="1" s="1"/>
  <c r="W63" i="1"/>
  <c r="X63" i="1" s="1" a="1"/>
  <c r="X63" i="1" s="1"/>
  <c r="W2" i="1"/>
  <c r="X2" i="1" s="1" a="1"/>
  <c r="X2" i="1" s="1"/>
  <c r="W31" i="1"/>
  <c r="X31" i="1" s="1" a="1"/>
  <c r="X31" i="1" s="1"/>
  <c r="W11" i="1"/>
  <c r="X11" i="1" s="1" a="1"/>
  <c r="X11" i="1" s="1"/>
  <c r="W13" i="1"/>
  <c r="X13" i="1" s="1" a="1"/>
  <c r="X13" i="1" s="1"/>
  <c r="W43" i="1"/>
  <c r="X43" i="1" s="1" a="1"/>
  <c r="X43" i="1" s="1"/>
  <c r="W57" i="1"/>
  <c r="X57" i="1" s="1" a="1"/>
  <c r="X57" i="1" s="1"/>
  <c r="W9" i="1"/>
  <c r="X9" i="1" s="1" a="1"/>
  <c r="X9" i="1" s="1"/>
  <c r="W64" i="1"/>
  <c r="X64" i="1" s="1" a="1"/>
  <c r="X64" i="1" s="1"/>
  <c r="W42" i="1"/>
  <c r="X42" i="1" s="1" a="1"/>
  <c r="X42" i="1" s="1"/>
  <c r="W16" i="1"/>
  <c r="X16" i="1" s="1" a="1"/>
  <c r="X16" i="1" s="1"/>
  <c r="W14" i="1"/>
  <c r="X14" i="1" s="1" a="1"/>
  <c r="X14" i="1" s="1"/>
  <c r="W24" i="1"/>
  <c r="X24" i="1" s="1" a="1"/>
  <c r="X24" i="1" s="1"/>
  <c r="W62" i="1"/>
  <c r="X62" i="1" s="1" a="1"/>
  <c r="X62" i="1" s="1"/>
  <c r="W79" i="1"/>
  <c r="X79" i="1" s="1" a="1"/>
  <c r="X79" i="1" s="1"/>
  <c r="W76" i="1"/>
  <c r="X76" i="1" s="1" a="1"/>
  <c r="X76" i="1" s="1"/>
  <c r="W23" i="1"/>
  <c r="X23" i="1" s="1" a="1"/>
  <c r="X23" i="1" s="1"/>
  <c r="W71" i="1"/>
  <c r="X71" i="1" s="1" a="1"/>
  <c r="X71" i="1" s="1"/>
  <c r="W72" i="1"/>
  <c r="X72" i="1" s="1" a="1"/>
  <c r="X72" i="1" s="1"/>
  <c r="W50" i="1"/>
  <c r="X50" i="1" s="1" a="1"/>
  <c r="X50" i="1" s="1"/>
  <c r="W46" i="1"/>
  <c r="X46" i="1" s="1" a="1"/>
  <c r="X46" i="1" s="1"/>
  <c r="W58" i="1"/>
  <c r="X58" i="1" s="1" a="1"/>
  <c r="X58" i="1" s="1"/>
  <c r="W81" i="1"/>
  <c r="X81" i="1" s="1" a="1"/>
  <c r="X81" i="1" s="1"/>
  <c r="Y22" i="1"/>
  <c r="Y17" i="1"/>
  <c r="Y53" i="1"/>
  <c r="Y38" i="1"/>
  <c r="Y70" i="1"/>
  <c r="Y65" i="1"/>
  <c r="Y48" i="1"/>
  <c r="Y6" i="1"/>
  <c r="Y86" i="1"/>
  <c r="Y67" i="1"/>
  <c r="Y40" i="1"/>
  <c r="Y66" i="1"/>
  <c r="Y27" i="1"/>
  <c r="Y73" i="1"/>
  <c r="Y10" i="1"/>
  <c r="Y84" i="1"/>
  <c r="Y68" i="1"/>
  <c r="Y44" i="1"/>
  <c r="Y75" i="1"/>
  <c r="Y41" i="1"/>
  <c r="Y32" i="1"/>
  <c r="Y7" i="1"/>
  <c r="Y3" i="1"/>
  <c r="Y4" i="1"/>
  <c r="Y74" i="1"/>
  <c r="Y15" i="1"/>
  <c r="Y25" i="1"/>
  <c r="Y45" i="1"/>
  <c r="Y18" i="1"/>
  <c r="Y59" i="1"/>
  <c r="Y8" i="1"/>
  <c r="Y19" i="1"/>
  <c r="Y39" i="1"/>
  <c r="Y78" i="1"/>
  <c r="Y21" i="1"/>
  <c r="Y12" i="1"/>
  <c r="Y85" i="1"/>
  <c r="Y87" i="1"/>
  <c r="Y26" i="1"/>
  <c r="Y60" i="1"/>
  <c r="Y61" i="1"/>
  <c r="Y52" i="1"/>
  <c r="Y49" i="1"/>
  <c r="Y83" i="1"/>
  <c r="Y69" i="1"/>
  <c r="Y54" i="1"/>
  <c r="Y29" i="1"/>
  <c r="Y35" i="1"/>
  <c r="Y37" i="1"/>
  <c r="Y51" i="1"/>
  <c r="Y34" i="1"/>
  <c r="Y82" i="1"/>
  <c r="Y88" i="1"/>
  <c r="Y77" i="1"/>
  <c r="Y56" i="1"/>
  <c r="Y55" i="1"/>
  <c r="Y47" i="1"/>
  <c r="Y36" i="1"/>
  <c r="Y28" i="1"/>
  <c r="Y33" i="1"/>
  <c r="Y20" i="1"/>
  <c r="Y5" i="1"/>
  <c r="Y80" i="1"/>
  <c r="Y63" i="1"/>
  <c r="Y2" i="1"/>
  <c r="Y31" i="1"/>
  <c r="Y11" i="1"/>
  <c r="Y13" i="1"/>
  <c r="Y43" i="1"/>
  <c r="Y57" i="1"/>
  <c r="Y9" i="1"/>
  <c r="Y64" i="1"/>
  <c r="Y16" i="1"/>
  <c r="Y14" i="1"/>
  <c r="Y24" i="1"/>
  <c r="Y62" i="1"/>
  <c r="Y79" i="1"/>
  <c r="Y76" i="1"/>
  <c r="Y23" i="1"/>
  <c r="Y71" i="1"/>
  <c r="Y72" i="1"/>
  <c r="Y50" i="1"/>
  <c r="Y46" i="1"/>
  <c r="Y58" i="1"/>
  <c r="Y81" i="1"/>
  <c r="BA33" i="1" l="1"/>
  <c r="BA42" i="1"/>
  <c r="BA29" i="1"/>
  <c r="BA24" i="1"/>
  <c r="BA12" i="1"/>
  <c r="BA76" i="1"/>
  <c r="BA84" i="1"/>
  <c r="BA9" i="1"/>
  <c r="BA72" i="1"/>
  <c r="BA73" i="1"/>
  <c r="BA41" i="1"/>
  <c r="BA32" i="1"/>
  <c r="BA58" i="1"/>
  <c r="BA63" i="1"/>
  <c r="BA61" i="1"/>
  <c r="BA86" i="1"/>
  <c r="BA53" i="1"/>
  <c r="BA78" i="1"/>
  <c r="BA30" i="1"/>
  <c r="BA60" i="1"/>
  <c r="BA81" i="1"/>
  <c r="BA28" i="1"/>
  <c r="BA64" i="1"/>
  <c r="BA8" i="1"/>
  <c r="BA88" i="1"/>
  <c r="BA23" i="1"/>
  <c r="BA16" i="1"/>
  <c r="BA62" i="1"/>
  <c r="BA45" i="1"/>
  <c r="BA68" i="1"/>
  <c r="BA51" i="1"/>
  <c r="BA27" i="1"/>
  <c r="BA39" i="1"/>
  <c r="BA82" i="1"/>
  <c r="BA11" i="1"/>
  <c r="BA35" i="1"/>
  <c r="BA10" i="1"/>
  <c r="BA69" i="1"/>
  <c r="BA4" i="1"/>
  <c r="BA74" i="1"/>
  <c r="BA2" i="1"/>
  <c r="BA44" i="1"/>
  <c r="BA65" i="1"/>
  <c r="BA43" i="1"/>
  <c r="BA47" i="1"/>
  <c r="BA20" i="1"/>
  <c r="BA87" i="1"/>
  <c r="BA13" i="1"/>
  <c r="BA70" i="1"/>
  <c r="BA34" i="1"/>
  <c r="BA3" i="1"/>
  <c r="BA38" i="1"/>
  <c r="BA31" i="1"/>
  <c r="BA54" i="1"/>
  <c r="BA85" i="1"/>
  <c r="BA66" i="1"/>
  <c r="BA5" i="1"/>
  <c r="BA19" i="1"/>
  <c r="BA71" i="1"/>
  <c r="BA75" i="1"/>
  <c r="BA6" i="1"/>
  <c r="BA26" i="1"/>
  <c r="BA17" i="1"/>
  <c r="BA55" i="1"/>
  <c r="BA40" i="1"/>
  <c r="BA80" i="1"/>
  <c r="BA49" i="1"/>
  <c r="BA22" i="1"/>
  <c r="BA52" i="1"/>
  <c r="BA56" i="1"/>
  <c r="BA57" i="1"/>
  <c r="BA77" i="1"/>
  <c r="BA7" i="1"/>
  <c r="BA46" i="1"/>
  <c r="BA79" i="1"/>
  <c r="BA21" i="1"/>
  <c r="BA37" i="1"/>
  <c r="BA59" i="1"/>
  <c r="BA36" i="1"/>
  <c r="BA50" i="1"/>
  <c r="BA14" i="1"/>
  <c r="BA83" i="1"/>
  <c r="BA15" i="1"/>
  <c r="BA67" i="1"/>
  <c r="BA18" i="1"/>
  <c r="BA25" i="1"/>
  <c r="BA48" i="1"/>
  <c r="Z45" i="1"/>
  <c r="Z36" i="1"/>
  <c r="Z76" i="1"/>
  <c r="Z57" i="1"/>
  <c r="Z75" i="1"/>
  <c r="Z15" i="1"/>
  <c r="Z81" i="1"/>
  <c r="Z66" i="1"/>
  <c r="Z24" i="1"/>
  <c r="Z63" i="1"/>
  <c r="Z7" i="1"/>
  <c r="Z85" i="1"/>
  <c r="Z55" i="1"/>
  <c r="Z16" i="1"/>
  <c r="Z33" i="1"/>
  <c r="Z35" i="1"/>
  <c r="Z8" i="1"/>
  <c r="Z4" i="1"/>
  <c r="Z73" i="1"/>
  <c r="BT73" i="1" s="1"/>
  <c r="Z40" i="1"/>
  <c r="Z6" i="1"/>
  <c r="Z65" i="1"/>
  <c r="Z38" i="1"/>
  <c r="Z53" i="1"/>
  <c r="Z56" i="1"/>
  <c r="Z50" i="1"/>
  <c r="Z23" i="1"/>
  <c r="Z79" i="1"/>
  <c r="Z42" i="1"/>
  <c r="Z43" i="1"/>
  <c r="Z80" i="1"/>
  <c r="Z26" i="1"/>
  <c r="Z87" i="1"/>
  <c r="Z51" i="1"/>
  <c r="Z29" i="1"/>
  <c r="Z83" i="1"/>
  <c r="Z61" i="1"/>
  <c r="Z60" i="1"/>
  <c r="Z32" i="1"/>
  <c r="Z44" i="1"/>
  <c r="Z12" i="1"/>
  <c r="Z59" i="1"/>
  <c r="Z10" i="1"/>
  <c r="Z17" i="1"/>
  <c r="Z77" i="1"/>
  <c r="Z14" i="1"/>
  <c r="Z64" i="1"/>
  <c r="Z13" i="1"/>
  <c r="Z31" i="1"/>
  <c r="Z5" i="1"/>
  <c r="Z28" i="1"/>
  <c r="Z82" i="1"/>
  <c r="Z69" i="1"/>
  <c r="Z49" i="1"/>
  <c r="Z41" i="1"/>
  <c r="Z78" i="1"/>
  <c r="Z18" i="1"/>
  <c r="Z74" i="1"/>
  <c r="Z3" i="1"/>
  <c r="BT3" i="1" s="1"/>
  <c r="Z67" i="1"/>
  <c r="Z58" i="1"/>
  <c r="Z68" i="1"/>
  <c r="Z84" i="1"/>
  <c r="Z27" i="1"/>
  <c r="Z86" i="1"/>
  <c r="Z70" i="1"/>
  <c r="Z22" i="1"/>
  <c r="Z47" i="1"/>
  <c r="Z46" i="1"/>
  <c r="Z72" i="1"/>
  <c r="BT72" i="1" s="1"/>
  <c r="Z71" i="1"/>
  <c r="Z62" i="1"/>
  <c r="Z9" i="1"/>
  <c r="Z11" i="1"/>
  <c r="Z2" i="1"/>
  <c r="Z20" i="1"/>
  <c r="Z88" i="1"/>
  <c r="Z34" i="1"/>
  <c r="Z37" i="1"/>
  <c r="Z54" i="1"/>
  <c r="Z52" i="1"/>
  <c r="Z21" i="1"/>
  <c r="Z39" i="1"/>
  <c r="Z19" i="1"/>
  <c r="Z25" i="1"/>
  <c r="Z30" i="1"/>
  <c r="Z48" i="1"/>
  <c r="BT46" i="1" l="1"/>
  <c r="BT43" i="1"/>
  <c r="BT62" i="1"/>
  <c r="BT41" i="1"/>
  <c r="BT33" i="1"/>
  <c r="BT78" i="1"/>
  <c r="BT10" i="1"/>
  <c r="BT75" i="1"/>
  <c r="BT11" i="1"/>
  <c r="BT12" i="1"/>
  <c r="BT54" i="1"/>
  <c r="BT20" i="1"/>
  <c r="BT64" i="1"/>
  <c r="BT44" i="1"/>
  <c r="BT42" i="1"/>
  <c r="BT39" i="1"/>
  <c r="BT23" i="1"/>
  <c r="BT81" i="1"/>
  <c r="BT58" i="1"/>
  <c r="BT88" i="1"/>
  <c r="BT24" i="1"/>
  <c r="BT30" i="1"/>
  <c r="BT25" i="1"/>
  <c r="BT77" i="1"/>
  <c r="BT34" i="1"/>
  <c r="BT52" i="1"/>
  <c r="BT68" i="1"/>
  <c r="BT17" i="1"/>
  <c r="BT18" i="1"/>
  <c r="BT57" i="1"/>
  <c r="BT56" i="1"/>
  <c r="BT74" i="1"/>
  <c r="BT76" i="1"/>
  <c r="BT49" i="1"/>
  <c r="BT35" i="1"/>
  <c r="BT66" i="1"/>
  <c r="BT19" i="1"/>
  <c r="BT27" i="1"/>
  <c r="BT29" i="1"/>
  <c r="BT45" i="1"/>
  <c r="BT71" i="1"/>
  <c r="BT47" i="1"/>
  <c r="BT67" i="1"/>
  <c r="BT60" i="1"/>
  <c r="BT36" i="1"/>
  <c r="BT14" i="1"/>
  <c r="BT6" i="1"/>
  <c r="BT85" i="1"/>
  <c r="BT21" i="1"/>
  <c r="BT50" i="1"/>
  <c r="BT83" i="1"/>
  <c r="BT80" i="1"/>
  <c r="BT7" i="1"/>
  <c r="BT28" i="1"/>
  <c r="BT8" i="1"/>
  <c r="BT31" i="1"/>
  <c r="BT86" i="1"/>
  <c r="BT84" i="1"/>
  <c r="BT69" i="1"/>
  <c r="BT13" i="1"/>
  <c r="BT59" i="1"/>
  <c r="BT32" i="1"/>
  <c r="BT61" i="1"/>
  <c r="BT26" i="1"/>
  <c r="BT38" i="1"/>
  <c r="BT40" i="1"/>
  <c r="BT16" i="1"/>
  <c r="BT63" i="1"/>
  <c r="BT9" i="1"/>
  <c r="BT87" i="1"/>
  <c r="BT55" i="1"/>
  <c r="BT48" i="1"/>
  <c r="BT37" i="1"/>
  <c r="BT2" i="1"/>
  <c r="BT22" i="1"/>
  <c r="BT70" i="1"/>
  <c r="BT82" i="1"/>
  <c r="BT5" i="1"/>
  <c r="BT51" i="1"/>
  <c r="BT79" i="1"/>
  <c r="BT53" i="1"/>
  <c r="BT65" i="1"/>
  <c r="BT4" i="1"/>
  <c r="BT15" i="1"/>
</calcChain>
</file>

<file path=xl/sharedStrings.xml><?xml version="1.0" encoding="utf-8"?>
<sst xmlns="http://schemas.openxmlformats.org/spreadsheetml/2006/main" count="492" uniqueCount="326">
  <si>
    <t>Ticker Symbol</t>
  </si>
  <si>
    <t>Revenue 2017</t>
  </si>
  <si>
    <t>Revenue 2018</t>
  </si>
  <si>
    <t>Revenue 2019</t>
  </si>
  <si>
    <t>Revenue 2020</t>
  </si>
  <si>
    <t>Revenue 2021</t>
  </si>
  <si>
    <t>Revenue 2022</t>
  </si>
  <si>
    <t>Gross Profit 2017</t>
  </si>
  <si>
    <t>Gross Profit 2018</t>
  </si>
  <si>
    <t>Gross Profit 2019</t>
  </si>
  <si>
    <t>Gross Profit 2020</t>
  </si>
  <si>
    <t>Gross Profit 2021</t>
  </si>
  <si>
    <t>Gross Profit 2022</t>
  </si>
  <si>
    <t>Op Income 2017</t>
  </si>
  <si>
    <t>Op Income 2018</t>
  </si>
  <si>
    <t>Op Income 2019</t>
  </si>
  <si>
    <t>Op Income 2020</t>
  </si>
  <si>
    <t>Op Income 2021</t>
  </si>
  <si>
    <t>Op Income 2022</t>
  </si>
  <si>
    <t>Total Assets 2017</t>
  </si>
  <si>
    <t>Total Assets 2018</t>
  </si>
  <si>
    <t>Total Assets 2019</t>
  </si>
  <si>
    <t>Total Assets 2020</t>
  </si>
  <si>
    <t>Total Assets 2021</t>
  </si>
  <si>
    <t>Total Assets 2022</t>
  </si>
  <si>
    <t>Aerospace and Defense</t>
  </si>
  <si>
    <t>Industrials</t>
  </si>
  <si>
    <t>Software</t>
  </si>
  <si>
    <t>Information Technology</t>
  </si>
  <si>
    <t>HEI</t>
  </si>
  <si>
    <t>HEICO Corporation</t>
  </si>
  <si>
    <t>Electronic Equipment, Instruments and Components</t>
  </si>
  <si>
    <t>Air Freight and Logistics</t>
  </si>
  <si>
    <t>EXPD</t>
  </si>
  <si>
    <t>Expeditors International of Washington, Inc.</t>
  </si>
  <si>
    <t>Airlines</t>
  </si>
  <si>
    <t>Auto Components</t>
  </si>
  <si>
    <t>Consumer Discretionary</t>
  </si>
  <si>
    <t>XPEL</t>
  </si>
  <si>
    <t>XPEL, Inc.</t>
  </si>
  <si>
    <t>FOXF</t>
  </si>
  <si>
    <t>Fox Factory Holding Corp.</t>
  </si>
  <si>
    <t>Automobiles</t>
  </si>
  <si>
    <t>RACE</t>
  </si>
  <si>
    <t>Ferrari N.V.</t>
  </si>
  <si>
    <t>Banks</t>
  </si>
  <si>
    <t>Beverages</t>
  </si>
  <si>
    <t>Consumer Staples</t>
  </si>
  <si>
    <t>MGPI</t>
  </si>
  <si>
    <t>MGP Ingredients, Inc.</t>
  </si>
  <si>
    <t>MNST</t>
  </si>
  <si>
    <t>Monster Beverage Corporation</t>
  </si>
  <si>
    <t>Biotechnology</t>
  </si>
  <si>
    <t>Health Care</t>
  </si>
  <si>
    <t>Pharmaceuticals</t>
  </si>
  <si>
    <t>ABBV</t>
  </si>
  <si>
    <t>AbbVie Inc.</t>
  </si>
  <si>
    <t>Building Products</t>
  </si>
  <si>
    <t>CSWI</t>
  </si>
  <si>
    <t>CSW Industrials, Inc.</t>
  </si>
  <si>
    <t>MAS</t>
  </si>
  <si>
    <t>Masco Corporation</t>
  </si>
  <si>
    <t>AAON</t>
  </si>
  <si>
    <t>AAON, Inc.</t>
  </si>
  <si>
    <t>UFPI</t>
  </si>
  <si>
    <t>UFP Industries, Inc.</t>
  </si>
  <si>
    <t>SSD</t>
  </si>
  <si>
    <t>Simpson Manufacturing Co., Inc.</t>
  </si>
  <si>
    <t>TREX</t>
  </si>
  <si>
    <t>Trex Company, Inc.</t>
  </si>
  <si>
    <t>LII</t>
  </si>
  <si>
    <t>Lennox International Inc.</t>
  </si>
  <si>
    <t>BLDR</t>
  </si>
  <si>
    <t>Builders FirstSource, Inc.</t>
  </si>
  <si>
    <t>Chemicals</t>
  </si>
  <si>
    <t>Materials</t>
  </si>
  <si>
    <t>Metals and Mining</t>
  </si>
  <si>
    <t>Commercial Services and Supplies</t>
  </si>
  <si>
    <t>Electrical Equipment</t>
  </si>
  <si>
    <t>ROL</t>
  </si>
  <si>
    <t>Rollins, Inc.</t>
  </si>
  <si>
    <t>CPRT</t>
  </si>
  <si>
    <t>Copart, Inc.</t>
  </si>
  <si>
    <t>CTAS</t>
  </si>
  <si>
    <t>Cintas Corporation</t>
  </si>
  <si>
    <t>Communications Equipment</t>
  </si>
  <si>
    <t>UI</t>
  </si>
  <si>
    <t>Ubiquiti Inc.</t>
  </si>
  <si>
    <t>MSI</t>
  </si>
  <si>
    <t>Motorola Solutions, Inc.</t>
  </si>
  <si>
    <t>Construction and Engineering</t>
  </si>
  <si>
    <t>Professional Services</t>
  </si>
  <si>
    <t>Construction Materials</t>
  </si>
  <si>
    <t>Consumer Finance</t>
  </si>
  <si>
    <t>Health Care Providers and Services</t>
  </si>
  <si>
    <t>Containers and Packaging</t>
  </si>
  <si>
    <t>AVY</t>
  </si>
  <si>
    <t>Avery Dennison Corporation</t>
  </si>
  <si>
    <t>Distributors</t>
  </si>
  <si>
    <t>POOL</t>
  </si>
  <si>
    <t>Pool Corporation</t>
  </si>
  <si>
    <t>Diversified Consumer Services</t>
  </si>
  <si>
    <t>Diversified Financial Services</t>
  </si>
  <si>
    <t>Diversified Telecommunication Services</t>
  </si>
  <si>
    <t>Communication Services</t>
  </si>
  <si>
    <t>Electric Utilities</t>
  </si>
  <si>
    <t>ZBRA</t>
  </si>
  <si>
    <t>Zebra Technologies Corporation</t>
  </si>
  <si>
    <t>BMI</t>
  </si>
  <si>
    <t>Badger Meter, Inc.</t>
  </si>
  <si>
    <t>CDW</t>
  </si>
  <si>
    <t>CDW Corporation</t>
  </si>
  <si>
    <t>APH</t>
  </si>
  <si>
    <t>Amphenol Corporation</t>
  </si>
  <si>
    <t>NSSC</t>
  </si>
  <si>
    <t>Napco Security Technologies, Inc.</t>
  </si>
  <si>
    <t>Energy Equipment and Services</t>
  </si>
  <si>
    <t>Entertainment</t>
  </si>
  <si>
    <t>Food and Staples Retailing</t>
  </si>
  <si>
    <t>Food Products</t>
  </si>
  <si>
    <t>LANC</t>
  </si>
  <si>
    <t>Lancaster Colony Corporation</t>
  </si>
  <si>
    <t>HSY</t>
  </si>
  <si>
    <t>The Hershey Company</t>
  </si>
  <si>
    <t>Gas Utilities</t>
  </si>
  <si>
    <t>Health Care Equipment and Supplies</t>
  </si>
  <si>
    <t>Life Sciences Tools and Services</t>
  </si>
  <si>
    <t>IDXX</t>
  </si>
  <si>
    <t>IDEXX Laboratories, Inc.</t>
  </si>
  <si>
    <t>RMD</t>
  </si>
  <si>
    <t>ResMed Inc.</t>
  </si>
  <si>
    <t>EW</t>
  </si>
  <si>
    <t>Edwards Lifesciences Corporation</t>
  </si>
  <si>
    <t>CRVL</t>
  </si>
  <si>
    <t>CorVel Corporation</t>
  </si>
  <si>
    <t>AMN</t>
  </si>
  <si>
    <t>AMN Healthcare Services, Inc.</t>
  </si>
  <si>
    <t>Health Care Technology</t>
  </si>
  <si>
    <t>VEEV</t>
  </si>
  <si>
    <t>Veeva Systems Inc.</t>
  </si>
  <si>
    <t>Hotels, Restaurants and Leisure</t>
  </si>
  <si>
    <t>MCD</t>
  </si>
  <si>
    <t>McDonald's Corporation</t>
  </si>
  <si>
    <t>YUM</t>
  </si>
  <si>
    <t>Yum! Brands, Inc.</t>
  </si>
  <si>
    <t>CHH</t>
  </si>
  <si>
    <t>Choice Hotels International, Inc.</t>
  </si>
  <si>
    <t>Household Durables</t>
  </si>
  <si>
    <t>NVR</t>
  </si>
  <si>
    <t>NVR, Inc.</t>
  </si>
  <si>
    <t>LGIH</t>
  </si>
  <si>
    <t>LGI Homes, Inc.</t>
  </si>
  <si>
    <t>IBP</t>
  </si>
  <si>
    <t>Installed Building Products, Inc.</t>
  </si>
  <si>
    <t>DHI</t>
  </si>
  <si>
    <t>D.R. Horton, Inc.</t>
  </si>
  <si>
    <t>Household Products</t>
  </si>
  <si>
    <t>Independent Power and Renewable Electricity Producers</t>
  </si>
  <si>
    <t>Industrial Conglomerates</t>
  </si>
  <si>
    <t>Insurance</t>
  </si>
  <si>
    <t>Interactive Media and Services</t>
  </si>
  <si>
    <t>META</t>
  </si>
  <si>
    <t>Meta Platforms, Inc.</t>
  </si>
  <si>
    <t>Alphabet Inc.</t>
  </si>
  <si>
    <t>Internet and Direct Marketing Retail</t>
  </si>
  <si>
    <t>Media</t>
  </si>
  <si>
    <t>Real Estate Management and Development</t>
  </si>
  <si>
    <t>IT Services</t>
  </si>
  <si>
    <t>EPAM</t>
  </si>
  <si>
    <t>EPAM Systems, Inc.</t>
  </si>
  <si>
    <t>ACN</t>
  </si>
  <si>
    <t>Accenture plc</t>
  </si>
  <si>
    <t>GIB</t>
  </si>
  <si>
    <t>CGI Inc.</t>
  </si>
  <si>
    <t>WNS</t>
  </si>
  <si>
    <t>WNS (Holdings) Limited</t>
  </si>
  <si>
    <t>PAYX</t>
  </si>
  <si>
    <t>Paychex, Inc.</t>
  </si>
  <si>
    <t>Leisure Products</t>
  </si>
  <si>
    <t>WST</t>
  </si>
  <si>
    <t>West Pharmaceutical Services, Inc.</t>
  </si>
  <si>
    <t>MTD</t>
  </si>
  <si>
    <t>Mettler-Toledo International Inc.</t>
  </si>
  <si>
    <t>A</t>
  </si>
  <si>
    <t>Agilent Technologies, Inc.</t>
  </si>
  <si>
    <t>Machinery</t>
  </si>
  <si>
    <t>OFLX</t>
  </si>
  <si>
    <t>Omega Flex, Inc.</t>
  </si>
  <si>
    <t>GGG</t>
  </si>
  <si>
    <t>Graco Inc.</t>
  </si>
  <si>
    <t>NDSN</t>
  </si>
  <si>
    <t>Nordson Corporation</t>
  </si>
  <si>
    <t>ITW</t>
  </si>
  <si>
    <t>Illinois Tool Works Inc.</t>
  </si>
  <si>
    <t>TTC</t>
  </si>
  <si>
    <t>The Toro Company</t>
  </si>
  <si>
    <t>Marine</t>
  </si>
  <si>
    <t>Oil, Gas and Consumable Fuels</t>
  </si>
  <si>
    <t>RS</t>
  </si>
  <si>
    <t>Reliance Steel &amp; Aluminum Co.</t>
  </si>
  <si>
    <t>Multiline Retail</t>
  </si>
  <si>
    <t>Multi-Utilities</t>
  </si>
  <si>
    <t>Paper and Forest Products</t>
  </si>
  <si>
    <t>Personal Products</t>
  </si>
  <si>
    <t>EL</t>
  </si>
  <si>
    <t>The Estée Lauder Companies Inc.</t>
  </si>
  <si>
    <t>ZTS</t>
  </si>
  <si>
    <t>Zoetis Inc.</t>
  </si>
  <si>
    <t>Road and Rail</t>
  </si>
  <si>
    <t>ODFL</t>
  </si>
  <si>
    <t>Old Dominion Freight Line, Inc.</t>
  </si>
  <si>
    <t>SAIA</t>
  </si>
  <si>
    <t>Saia, Inc.</t>
  </si>
  <si>
    <t>LSTR</t>
  </si>
  <si>
    <t>Landstar System, Inc.</t>
  </si>
  <si>
    <t>Semiconductors and Semiconductor Equipment</t>
  </si>
  <si>
    <t>TER</t>
  </si>
  <si>
    <t>Teradyne, Inc.</t>
  </si>
  <si>
    <t>MPWR</t>
  </si>
  <si>
    <t>Monolithic Power Systems, Inc.</t>
  </si>
  <si>
    <t>NVMI</t>
  </si>
  <si>
    <t>Nova Ltd.</t>
  </si>
  <si>
    <t>ASML</t>
  </si>
  <si>
    <t>ASML Holding N.V.</t>
  </si>
  <si>
    <t>TSM</t>
  </si>
  <si>
    <t>Taiwan Semiconductor Manufacturing Company Limited</t>
  </si>
  <si>
    <t>KLAC</t>
  </si>
  <si>
    <t>KLA Corporation</t>
  </si>
  <si>
    <t>LRCX</t>
  </si>
  <si>
    <t>Lam Research Corporation</t>
  </si>
  <si>
    <t>AMAT</t>
  </si>
  <si>
    <t>Applied Materials, Inc.</t>
  </si>
  <si>
    <t>FICO</t>
  </si>
  <si>
    <t>Fair Isaac Corporation</t>
  </si>
  <si>
    <t>INTU</t>
  </si>
  <si>
    <t>Intuit Inc.</t>
  </si>
  <si>
    <t>ADBE</t>
  </si>
  <si>
    <t>Adobe Inc.</t>
  </si>
  <si>
    <t>MSFT</t>
  </si>
  <si>
    <t>Microsoft Corporation</t>
  </si>
  <si>
    <t>Specialty Retail</t>
  </si>
  <si>
    <t>LOW</t>
  </si>
  <si>
    <t>Lowe's Companies, Inc.</t>
  </si>
  <si>
    <t>ORLY</t>
  </si>
  <si>
    <t>O'Reilly Automotive, Inc.</t>
  </si>
  <si>
    <t>AZO</t>
  </si>
  <si>
    <t>AutoZone, Inc.</t>
  </si>
  <si>
    <t>MUSA</t>
  </si>
  <si>
    <t>Murphy USA Inc.</t>
  </si>
  <si>
    <t>Technology Hardware, Storage and Peripherals</t>
  </si>
  <si>
    <t>AAPL</t>
  </si>
  <si>
    <t>Apple Inc.</t>
  </si>
  <si>
    <t>LOGI</t>
  </si>
  <si>
    <t>Logitech International S.A.</t>
  </si>
  <si>
    <t>Textiles, Apparel and Luxury Goods</t>
  </si>
  <si>
    <t>NKE</t>
  </si>
  <si>
    <t>NIKE, Inc.</t>
  </si>
  <si>
    <t>Thrifts and Mortgage Finance</t>
  </si>
  <si>
    <t>Tobacco</t>
  </si>
  <si>
    <t>Trading Companies and Distributors</t>
  </si>
  <si>
    <t>GWW</t>
  </si>
  <si>
    <t>W.W. Grainger, Inc.</t>
  </si>
  <si>
    <t>WSO</t>
  </si>
  <si>
    <t>Watsco, Inc.</t>
  </si>
  <si>
    <t>Transportation Infrastructure</t>
  </si>
  <si>
    <t>PAC</t>
  </si>
  <si>
    <t>Grupo Aeroportuario del Pacífico, S.A.B. de C.V.</t>
  </si>
  <si>
    <t>Water Utilities</t>
  </si>
  <si>
    <t>Wireless Telecommunication Services</t>
  </si>
  <si>
    <t>FAST</t>
  </si>
  <si>
    <t>Fastenal Company</t>
  </si>
  <si>
    <t>GOOGL</t>
  </si>
  <si>
    <t>Cash ttm</t>
  </si>
  <si>
    <t>Total Liabilities ttm</t>
  </si>
  <si>
    <t>Company Name</t>
  </si>
  <si>
    <t>Industry</t>
  </si>
  <si>
    <t>Sector</t>
  </si>
  <si>
    <t>Market Capital</t>
  </si>
  <si>
    <t>GPM 2017</t>
  </si>
  <si>
    <t>GPM 2018</t>
  </si>
  <si>
    <t>GPM 2019</t>
  </si>
  <si>
    <t>GPM 2020</t>
  </si>
  <si>
    <t>GPM 2021</t>
  </si>
  <si>
    <t>GPM 2022</t>
  </si>
  <si>
    <t>GPM Trend</t>
  </si>
  <si>
    <t>Min GPM</t>
  </si>
  <si>
    <t>Avg GPM</t>
  </si>
  <si>
    <t>Norm Avg GPM</t>
  </si>
  <si>
    <t>EV</t>
  </si>
  <si>
    <t>RevG 2017-2018</t>
  </si>
  <si>
    <t>RevG 2018-2019</t>
  </si>
  <si>
    <t>RevG 2019-2020</t>
  </si>
  <si>
    <t>RevG 2020-2021</t>
  </si>
  <si>
    <t>RevG 2021-2022</t>
  </si>
  <si>
    <t>Min RevG</t>
  </si>
  <si>
    <t>Norm Avg RevG</t>
  </si>
  <si>
    <t>Avg RevG</t>
  </si>
  <si>
    <t>ROA 2017</t>
  </si>
  <si>
    <t>ROA 2018</t>
  </si>
  <si>
    <t>ROA 2019</t>
  </si>
  <si>
    <t>ROA 2020</t>
  </si>
  <si>
    <t>ROA 2021</t>
  </si>
  <si>
    <t>ROA 2022</t>
  </si>
  <si>
    <t>ROA Trend</t>
  </si>
  <si>
    <t>Min ROA</t>
  </si>
  <si>
    <t>Avg ROA</t>
  </si>
  <si>
    <t>Norm Avg ROA</t>
  </si>
  <si>
    <t>SMA Period</t>
  </si>
  <si>
    <t>1/SMA Period</t>
  </si>
  <si>
    <t>Rev Trend</t>
  </si>
  <si>
    <t>ArithAvg RevG</t>
  </si>
  <si>
    <t>RevG Trend</t>
  </si>
  <si>
    <t>Avg Op Income</t>
  </si>
  <si>
    <t>Op Income/EV</t>
  </si>
  <si>
    <t>Norm Op Income/EV</t>
  </si>
  <si>
    <t>Op Income Trend</t>
  </si>
  <si>
    <t>Total Score</t>
  </si>
  <si>
    <t>Norm 1/SMA Period</t>
  </si>
  <si>
    <t>EV/Avg S</t>
  </si>
  <si>
    <t>Filter based on 10 Yr time series</t>
  </si>
  <si>
    <t>Filter based on 3 Yr return (approved if outperformed SPX in most of the 3 years and overall)</t>
  </si>
  <si>
    <t>Remove EV/Avg Sales (3Yr) &gt; 16</t>
  </si>
  <si>
    <t>Remove Avg ROA &lt; 12%</t>
  </si>
  <si>
    <t>Sort by 0.35* (1/SMA) + 0.25*(Avg EBIT/EV) + 0.20*(Avg RevG) + 0.20*(Avg GPM)</t>
  </si>
  <si>
    <t>Filtering Steps (Only past 6 Yrs data is used) - 2017-2022</t>
  </si>
  <si>
    <t>Buy the top 20 which has the best recent price behavior (recent drop, recent consolidaton, moderate and steady recent 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</si>
</sst>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0"/>
      <name val="Calibri"/>
      <family val="2"/>
    </font>
    <font>
      <i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3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8" borderId="1" xfId="0" applyFont="1" applyFill="1" applyBorder="1" applyAlignment="1">
      <alignment horizontal="center" vertical="top"/>
    </xf>
    <xf numFmtId="0" fontId="3" fillId="16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10" fontId="0" fillId="0" borderId="0" xfId="0" applyNumberFormat="1" applyAlignment="1">
      <alignment horizontal="center"/>
    </xf>
    <xf numFmtId="10" fontId="0" fillId="15" borderId="0" xfId="0" applyNumberFormat="1" applyFill="1" applyAlignment="1">
      <alignment horizontal="center"/>
    </xf>
    <xf numFmtId="164" fontId="3" fillId="17" borderId="1" xfId="0" applyNumberFormat="1" applyFont="1" applyFill="1" applyBorder="1" applyAlignment="1">
      <alignment horizontal="center" vertical="top"/>
    </xf>
    <xf numFmtId="164" fontId="0" fillId="19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0" fontId="0" fillId="8" borderId="0" xfId="0" applyNumberFormat="1" applyFill="1" applyAlignment="1">
      <alignment horizontal="center"/>
    </xf>
    <xf numFmtId="165" fontId="1" fillId="14" borderId="1" xfId="0" applyNumberFormat="1" applyFont="1" applyFill="1" applyBorder="1" applyAlignment="1">
      <alignment horizontal="center" vertical="top"/>
    </xf>
    <xf numFmtId="165" fontId="1" fillId="8" borderId="1" xfId="0" applyNumberFormat="1" applyFont="1" applyFill="1" applyBorder="1" applyAlignment="1">
      <alignment horizontal="center" vertical="top"/>
    </xf>
    <xf numFmtId="165" fontId="3" fillId="13" borderId="1" xfId="0" applyNumberFormat="1" applyFont="1" applyFill="1" applyBorder="1" applyAlignment="1">
      <alignment horizontal="center" vertical="top"/>
    </xf>
    <xf numFmtId="165" fontId="0" fillId="0" borderId="0" xfId="0" applyNumberFormat="1" applyAlignment="1">
      <alignment horizontal="center"/>
    </xf>
    <xf numFmtId="165" fontId="0" fillId="14" borderId="0" xfId="0" applyNumberFormat="1" applyFill="1" applyAlignment="1">
      <alignment horizontal="center"/>
    </xf>
    <xf numFmtId="165" fontId="3" fillId="10" borderId="1" xfId="0" applyNumberFormat="1" applyFont="1" applyFill="1" applyBorder="1" applyAlignment="1">
      <alignment horizontal="center" vertical="top"/>
    </xf>
    <xf numFmtId="165" fontId="0" fillId="9" borderId="0" xfId="0" applyNumberFormat="1" applyFill="1" applyAlignment="1">
      <alignment horizontal="center"/>
    </xf>
    <xf numFmtId="165" fontId="2" fillId="2" borderId="1" xfId="0" applyNumberFormat="1" applyFont="1" applyFill="1" applyBorder="1" applyAlignment="1">
      <alignment horizontal="center" vertical="top"/>
    </xf>
    <xf numFmtId="165" fontId="2" fillId="8" borderId="1" xfId="0" applyNumberFormat="1" applyFont="1" applyFill="1" applyBorder="1" applyAlignment="1">
      <alignment horizontal="center" vertical="top"/>
    </xf>
    <xf numFmtId="165" fontId="3" fillId="12" borderId="1" xfId="0" applyNumberFormat="1" applyFont="1" applyFill="1" applyBorder="1" applyAlignment="1">
      <alignment horizontal="center" vertical="top"/>
    </xf>
    <xf numFmtId="165" fontId="0" fillId="11" borderId="0" xfId="0" applyNumberFormat="1" applyFill="1" applyAlignment="1">
      <alignment horizontal="center"/>
    </xf>
    <xf numFmtId="0" fontId="2" fillId="18" borderId="1" xfId="0" applyFont="1" applyFill="1" applyBorder="1" applyAlignment="1">
      <alignment horizontal="center" vertical="top"/>
    </xf>
    <xf numFmtId="165" fontId="0" fillId="19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7" borderId="0" xfId="0" applyNumberFormat="1" applyFill="1" applyAlignment="1">
      <alignment horizontal="center"/>
    </xf>
    <xf numFmtId="0" fontId="0" fillId="5" borderId="0" xfId="0" applyFill="1"/>
    <xf numFmtId="0" fontId="0" fillId="20" borderId="0" xfId="0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77">
    <dxf>
      <font>
        <b val="0"/>
        <i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165" formatCode="0.0%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0.0%"/>
      <fill>
        <patternFill patternType="solid">
          <fgColor indexed="64"/>
          <bgColor theme="8" tint="0.39997558519241921"/>
        </patternFill>
      </fill>
      <alignment horizontal="center" vertical="bottom" textRotation="0" wrapText="0" indent="0" justifyLastLine="0" shrinkToFit="0" readingOrder="0"/>
    </dxf>
    <dxf>
      <numFmt numFmtId="165" formatCode="0.0%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165" formatCode="0.0%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165" formatCode="0.0%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165" formatCode="0.0%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165" formatCode="0.0%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165" formatCode="0.0%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165" formatCode="0.0%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165" formatCode="0.0%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165" formatCode="0.0%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textRotation="0" wrapText="0" indent="0" justifyLastLine="0" shrinkToFit="0" readingOrder="0"/>
    </dxf>
    <dxf>
      <numFmt numFmtId="3" formatCode="#,##0"/>
      <alignment horizontal="center" textRotation="0" wrapText="0" indent="0" justifyLastLine="0" shrinkToFit="0" readingOrder="0"/>
    </dxf>
    <dxf>
      <numFmt numFmtId="3" formatCode="#,##0"/>
      <alignment horizontal="center" textRotation="0" wrapText="0" indent="0" justifyLastLine="0" shrinkToFit="0" readingOrder="0"/>
    </dxf>
    <dxf>
      <numFmt numFmtId="3" formatCode="#,##0"/>
      <alignment horizontal="center" textRotation="0" wrapText="0" indent="0" justifyLastLine="0" shrinkToFit="0" readingOrder="0"/>
    </dxf>
    <dxf>
      <numFmt numFmtId="3" formatCode="#,##0"/>
      <alignment horizontal="center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0.0%"/>
      <fill>
        <patternFill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</dxf>
    <dxf>
      <numFmt numFmtId="165" formatCode="0.0%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textRotation="0" wrapText="0" indent="0" justifyLastLine="0" shrinkToFit="0" readingOrder="0"/>
    </dxf>
    <dxf>
      <numFmt numFmtId="3" formatCode="#,##0"/>
      <alignment horizontal="center" textRotation="0" wrapText="0" indent="0" justifyLastLine="0" shrinkToFit="0" readingOrder="0"/>
    </dxf>
    <dxf>
      <numFmt numFmtId="3" formatCode="#,##0"/>
      <alignment horizontal="center" textRotation="0" wrapText="0" indent="0" justifyLastLine="0" shrinkToFit="0" readingOrder="0"/>
    </dxf>
    <dxf>
      <numFmt numFmtId="3" formatCode="#,##0"/>
      <alignment horizontal="center" textRotation="0" wrapText="0" indent="0" justifyLastLine="0" shrinkToFit="0" readingOrder="0"/>
    </dxf>
    <dxf>
      <numFmt numFmtId="3" formatCode="#,##0"/>
      <alignment horizontal="center" textRotation="0" wrapText="0" indent="0" justifyLastLine="0" shrinkToFit="0" readingOrder="0"/>
    </dxf>
    <dxf>
      <numFmt numFmtId="165" formatCode="0.0%"/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numFmt numFmtId="165" formatCode="0.0%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165" formatCode="0.0%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165" formatCode="0.0%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165" formatCode="0.0%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165" formatCode="0.0%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165" formatCode="0.0%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165" formatCode="0.0%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165" formatCode="0.0%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165" formatCode="0.0%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textRotation="0" wrapText="0" indent="0" justifyLastLine="0" shrinkToFit="0" readingOrder="0"/>
    </dxf>
    <dxf>
      <numFmt numFmtId="3" formatCode="#,##0"/>
      <alignment horizontal="center" textRotation="0" wrapText="0" indent="0" justifyLastLine="0" shrinkToFit="0" readingOrder="0"/>
    </dxf>
    <dxf>
      <numFmt numFmtId="3" formatCode="#,##0"/>
      <alignment horizontal="center" textRotation="0" wrapText="0" indent="0" justifyLastLine="0" shrinkToFit="0" readingOrder="0"/>
    </dxf>
    <dxf>
      <numFmt numFmtId="3" formatCode="#,##0"/>
      <alignment horizontal="center" textRotation="0" wrapText="0" indent="0" justifyLastLine="0" shrinkToFit="0" readingOrder="0"/>
    </dxf>
    <dxf>
      <numFmt numFmtId="3" formatCode="#,##0"/>
      <alignment horizont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textRotation="0" wrapText="0" indent="0" justifyLastLine="0" shrinkToFit="0" readingOrder="0"/>
    </dxf>
    <dxf>
      <numFmt numFmtId="3" formatCode="#,##0"/>
      <alignment horizontal="center" textRotation="0" wrapText="0" indent="0" justifyLastLine="0" shrinkToFit="0" readingOrder="0"/>
    </dxf>
    <dxf>
      <numFmt numFmtId="3" formatCode="#,##0"/>
      <alignment horizontal="center" textRotation="0" wrapText="0" indent="0" justifyLastLine="0" shrinkToFit="0" readingOrder="0"/>
    </dxf>
    <dxf>
      <numFmt numFmtId="3" formatCode="#,##0"/>
      <alignment horizontal="center" textRotation="0" wrapText="0" indent="0" justifyLastLine="0" shrinkToFit="0" readingOrder="0"/>
    </dxf>
    <dxf>
      <numFmt numFmtId="3" formatCode="#,##0"/>
      <alignment horizontal="center" textRotation="0" wrapText="0" indent="0" justifyLastLine="0" shrinkToFit="0" readingOrder="0"/>
    </dxf>
    <dxf>
      <numFmt numFmtId="165" formatCode="0.0%"/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</dxf>
    <dxf>
      <numFmt numFmtId="165" formatCode="0.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  <dxf>
      <numFmt numFmtId="3" formatCode="#,##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3" tint="0.3999755851924192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T154" totalsRowShown="0" headerRowDxfId="76" dataDxfId="74" headerRowBorderDxfId="75" tableBorderDxfId="73">
  <autoFilter ref="A1:BT154"/>
  <sortState ref="A2:BT154">
    <sortCondition descending="1" ref="BT1:BT154"/>
  </sortState>
  <tableColumns count="72">
    <tableColumn id="1" name="Ticker Symbol" dataDxfId="72"/>
    <tableColumn id="2" name="Company Name" dataDxfId="71"/>
    <tableColumn id="3" name="Industry" dataDxfId="70"/>
    <tableColumn id="4" name="Sector" dataDxfId="69"/>
    <tableColumn id="6" name="Market Capital" dataDxfId="68"/>
    <tableColumn id="49" name="EV" dataDxfId="67">
      <calculatedColumnFormula>IFERROR(Table1[[#This Row],[Market Capital]]+Table1[[#This Row],[Total Liabilities ttm]]-Table1[[#This Row],[Cash ttm]], "x")</calculatedColumnFormula>
    </tableColumn>
    <tableColumn id="69" name="SMA Period" dataDxfId="66"/>
    <tableColumn id="70" name="1/SMA Period" dataDxfId="65">
      <calculatedColumnFormula>IFERROR(1/Table1[[#This Row],[SMA Period]], "x")</calculatedColumnFormula>
    </tableColumn>
    <tableColumn id="83" name="Norm 1/SMA Period" dataDxfId="64">
      <calculatedColumnFormula>IFERROR((Table1[[#This Row],[1/SMA Period]]-MIN(H:H))/(MAX(H:H)-MIN(H:H)), "x")</calculatedColumnFormula>
    </tableColumn>
    <tableColumn id="15" name="Revenue 2017" dataDxfId="63"/>
    <tableColumn id="16" name="Revenue 2018" dataDxfId="62"/>
    <tableColumn id="17" name="Revenue 2019" dataDxfId="61"/>
    <tableColumn id="18" name="Revenue 2020" dataDxfId="60"/>
    <tableColumn id="19" name="Revenue 2021" dataDxfId="59"/>
    <tableColumn id="20" name="Revenue 2022" dataDxfId="58"/>
    <tableColumn id="76" name="Rev Trend" dataDxfId="57"/>
    <tableColumn id="50" name="RevG 2017-2018" dataDxfId="56">
      <calculatedColumnFormula>IFERROR((Table1[[#This Row],[Revenue 2018]]-Table1[[#This Row],[Revenue 2017]])/Table1[[#This Row],[Revenue 2017]], "x")</calculatedColumnFormula>
    </tableColumn>
    <tableColumn id="51" name="RevG 2018-2019" dataDxfId="55">
      <calculatedColumnFormula>IFERROR((Table1[[#This Row],[Revenue 2019]]-Table1[[#This Row],[Revenue 2018]])/Table1[[#This Row],[Revenue 2018]], "x")</calculatedColumnFormula>
    </tableColumn>
    <tableColumn id="52" name="RevG 2019-2020" dataDxfId="54">
      <calculatedColumnFormula>IFERROR((Table1[[#This Row],[Revenue 2020]]-Table1[[#This Row],[Revenue 2019]])/Table1[[#This Row],[Revenue 2019]], "x")</calculatedColumnFormula>
    </tableColumn>
    <tableColumn id="53" name="RevG 2020-2021" dataDxfId="53">
      <calculatedColumnFormula>IFERROR((Table1[[#This Row],[Revenue 2021]]-Table1[[#This Row],[Revenue 2020]])/Table1[[#This Row],[Revenue 2020]], "x")</calculatedColumnFormula>
    </tableColumn>
    <tableColumn id="54" name="RevG 2021-2022" dataDxfId="52">
      <calculatedColumnFormula>IFERROR((Table1[[#This Row],[Revenue 2022]]-Table1[[#This Row],[Revenue 2021]])/Table1[[#This Row],[Revenue 2021]], "x")</calculatedColumnFormula>
    </tableColumn>
    <tableColumn id="79" name="RevG Trend" dataDxfId="51"/>
    <tableColumn id="55" name="Min RevG" dataDxfId="50">
      <calculatedColumnFormula>IFERROR(MIN(Table1[[#This Row],[RevG 2017-2018]:[RevG 2021-2022]])*2, "x")</calculatedColumnFormula>
    </tableColumn>
    <tableColumn id="57" name="Avg RevG" dataDxfId="49">
      <calculatedColumnFormula array="1">IFERROR(GEOMEAN(Table1[[#This Row],[RevG 2017-2018]:[RevG 2021-2022]]+ABS(Table1[[#This Row],[Min RevG]]))-ABS(Table1[[#This Row],[Min RevG]]), "x")</calculatedColumnFormula>
    </tableColumn>
    <tableColumn id="78" name="ArithAvg RevG" dataDxfId="48">
      <calculatedColumnFormula>AVERAGE(Table1[[#This Row],[RevG 2017-2018]:[RevG 2021-2022]])</calculatedColumnFormula>
    </tableColumn>
    <tableColumn id="58" name="Norm Avg RevG" dataDxfId="47">
      <calculatedColumnFormula>IFERROR((Table1[[#This Row],[Avg RevG]]-MIN(X:X))/(MAX(X:X)-MIN(X:X)), "x")</calculatedColumnFormula>
    </tableColumn>
    <tableColumn id="75" name="EV/Avg S" dataDxfId="46">
      <calculatedColumnFormula>IFERROR(Table1[[#This Row],[EV]]/Table1[[#This Row],[Revenue 2022]], "x")</calculatedColumnFormula>
    </tableColumn>
    <tableColumn id="26" name="Gross Profit 2017" dataDxfId="45"/>
    <tableColumn id="27" name="Gross Profit 2018" dataDxfId="44"/>
    <tableColumn id="28" name="Gross Profit 2019" dataDxfId="43"/>
    <tableColumn id="29" name="Gross Profit 2020" dataDxfId="42"/>
    <tableColumn id="30" name="Gross Profit 2021" dataDxfId="41"/>
    <tableColumn id="31" name="Gross Profit 2022" dataDxfId="40"/>
    <tableColumn id="5" name="GPM 2017" dataDxfId="39">
      <calculatedColumnFormula>IFERROR(Table1[[#This Row],[Gross Profit 2017]]/Table1[[#This Row],[Revenue 2017]], "x")</calculatedColumnFormula>
    </tableColumn>
    <tableColumn id="7" name="GPM 2018" dataDxfId="38">
      <calculatedColumnFormula>IFERROR(Table1[[#This Row],[Gross Profit 2018]]/Table1[[#This Row],[Revenue 2018]], "x")</calculatedColumnFormula>
    </tableColumn>
    <tableColumn id="8" name="GPM 2019" dataDxfId="37">
      <calculatedColumnFormula>IFERROR(Table1[[#This Row],[Gross Profit 2019]]/Table1[[#This Row],[Revenue 2019]], "x")</calculatedColumnFormula>
    </tableColumn>
    <tableColumn id="9" name="GPM 2020" dataDxfId="36">
      <calculatedColumnFormula>IFERROR(Table1[[#This Row],[Gross Profit 2020]]/Table1[[#This Row],[Revenue 2020]], "x")</calculatedColumnFormula>
    </tableColumn>
    <tableColumn id="43" name="GPM 2021" dataDxfId="35">
      <calculatedColumnFormula>IFERROR(Table1[[#This Row],[Gross Profit 2021]]/Table1[[#This Row],[Revenue 2021]], "x")</calculatedColumnFormula>
    </tableColumn>
    <tableColumn id="44" name="GPM 2022" dataDxfId="34">
      <calculatedColumnFormula>IFERROR(Table1[[#This Row],[Gross Profit 2022]]/Table1[[#This Row],[Revenue 2022]], "x")</calculatedColumnFormula>
    </tableColumn>
    <tableColumn id="45" name="GPM Trend" dataDxfId="33"/>
    <tableColumn id="46" name="Min GPM" dataDxfId="32">
      <calculatedColumnFormula>IFERROR(MIN(Table1[[#This Row],[GPM 2017]:[GPM 2022]])*1.05, "x")</calculatedColumnFormula>
    </tableColumn>
    <tableColumn id="47" name="Avg GPM" dataDxfId="31">
      <calculatedColumnFormula array="1">IFERROR(GEOMEAN(Table1[[#This Row],[GPM 2017]:[GPM 2022]]+ABS(Table1[[#This Row],[Min GPM]]))-ABS(Table1[[#This Row],[Min GPM]]), "x")</calculatedColumnFormula>
    </tableColumn>
    <tableColumn id="48" name="Norm Avg GPM" dataDxfId="30">
      <calculatedColumnFormula>IFERROR((Table1[[#This Row],[Avg GPM]]-MIN(AP:AP))/(MAX(AP:AP)-MIN(AP:AP)), "x")</calculatedColumnFormula>
    </tableColumn>
    <tableColumn id="37" name="Op Income 2017" dataDxfId="29"/>
    <tableColumn id="38" name="Op Income 2018" dataDxfId="28"/>
    <tableColumn id="39" name="Op Income 2019" dataDxfId="27"/>
    <tableColumn id="40" name="Op Income 2020" dataDxfId="26"/>
    <tableColumn id="41" name="Op Income 2021" dataDxfId="25"/>
    <tableColumn id="42" name="Op Income 2022" dataDxfId="24"/>
    <tableColumn id="81" name="Op Income Trend" dataDxfId="23"/>
    <tableColumn id="71" name="Avg Op Income" dataDxfId="22">
      <calculatedColumnFormula>IFERROR(AVERAGE(Table1[[#This Row],[Op Income 2020]:[Op Income 2022]]), "x")</calculatedColumnFormula>
    </tableColumn>
    <tableColumn id="72" name="Op Income/EV" dataDxfId="21">
      <calculatedColumnFormula>IFERROR(Table1[[#This Row],[Avg Op Income]]/Table1[[#This Row],[EV]], "x")</calculatedColumnFormula>
    </tableColumn>
    <tableColumn id="73" name="Norm Op Income/EV" dataDxfId="20">
      <calculatedColumnFormula>IFERROR((Table1[[#This Row],[Op Income/EV]]-MIN(AZ:AZ))/(MAX(AZ:AZ)-MIN(AZ:AZ)), "x")</calculatedColumnFormula>
    </tableColumn>
    <tableColumn id="469" name="Cash ttm" dataDxfId="19"/>
    <tableColumn id="194" name="Total Assets 2017" dataDxfId="18"/>
    <tableColumn id="195" name="Total Assets 2018" dataDxfId="17"/>
    <tableColumn id="196" name="Total Assets 2019" dataDxfId="16"/>
    <tableColumn id="197" name="Total Assets 2020" dataDxfId="15"/>
    <tableColumn id="198" name="Total Assets 2021" dataDxfId="14"/>
    <tableColumn id="199" name="Total Assets 2022" dataDxfId="13"/>
    <tableColumn id="59" name="ROA 2017" dataDxfId="12">
      <calculatedColumnFormula>IFERROR(Table1[[#This Row],[Op Income 2017]]/Table1[[#This Row],[Total Assets 2017]], "x")</calculatedColumnFormula>
    </tableColumn>
    <tableColumn id="60" name="ROA 2018" dataDxfId="11">
      <calculatedColumnFormula>IFERROR(Table1[[#This Row],[Op Income 2018]]/Table1[[#This Row],[Total Assets 2018]], "x")</calculatedColumnFormula>
    </tableColumn>
    <tableColumn id="61" name="ROA 2019" dataDxfId="10">
      <calculatedColumnFormula>IFERROR(Table1[[#This Row],[Op Income 2019]]/Table1[[#This Row],[Total Assets 2019]], "x")</calculatedColumnFormula>
    </tableColumn>
    <tableColumn id="62" name="ROA 2020" dataDxfId="9">
      <calculatedColumnFormula>IFERROR(Table1[[#This Row],[Op Income 2020]]/Table1[[#This Row],[Total Assets 2020]], "x")</calculatedColumnFormula>
    </tableColumn>
    <tableColumn id="63" name="ROA 2021" dataDxfId="8">
      <calculatedColumnFormula>IFERROR(Table1[[#This Row],[Op Income 2021]]/Table1[[#This Row],[Total Assets 2021]], "x")</calculatedColumnFormula>
    </tableColumn>
    <tableColumn id="64" name="ROA 2022" dataDxfId="7">
      <calculatedColumnFormula>IFERROR(Table1[[#This Row],[Op Income 2022]]/Table1[[#This Row],[Total Assets 2022]], "x")</calculatedColumnFormula>
    </tableColumn>
    <tableColumn id="65" name="ROA Trend" dataDxfId="6"/>
    <tableColumn id="66" name="Min ROA" dataDxfId="5">
      <calculatedColumnFormula>IFERROR(MIN(Table1[[#This Row],[ROA 2017]:[ROA 2022]])*1.05, "x")</calculatedColumnFormula>
    </tableColumn>
    <tableColumn id="67" name="Avg ROA" dataDxfId="4">
      <calculatedColumnFormula array="1">IFERROR(GEOMEAN(Table1[[#This Row],[ROA 2017]:[ROA 2022]]+ABS(Table1[[#This Row],[Min ROA]]))-ABS(Table1[[#This Row],[Min ROA]]), "x")</calculatedColumnFormula>
    </tableColumn>
    <tableColumn id="68" name="Norm Avg ROA" dataDxfId="3">
      <calculatedColumnFormula>IFERROR((Table1[[#This Row],[Avg ROA]]-MIN(BQ:BQ))/(MAX(BQ:BQ)-MIN(BQ:BQ)), "x")</calculatedColumnFormula>
    </tableColumn>
    <tableColumn id="601" name="Total Liabilities ttm" dataDxfId="2"/>
    <tableColumn id="82" name="Total Score" dataDxfId="1">
      <calculatedColumnFormula>IFERROR(SUM(0.35*Table1[[#This Row],[Norm 1/SMA Period]], 0.2*Table1[[#This Row],[Norm Avg RevG]], 0.2*Table1[[#This Row],[Norm Avg GPM]], 0.25*Table1[[#This Row],[Norm Op Income/EV]]), "x")</calculatedColumnFormula>
    </tableColumn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7" totalsRowShown="0" headerRowDxfId="0">
  <autoFilter ref="A1:A7"/>
  <tableColumns count="1">
    <tableColumn id="1" name="Filtering Steps (Only past 6 Yrs data is used) - 2017-202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4"/>
  <sheetViews>
    <sheetView tabSelected="1" zoomScaleNormal="100" workbookViewId="0">
      <pane xSplit="1" topLeftCell="B1" activePane="topRight" state="frozen"/>
      <selection pane="topRight" activeCell="A2" sqref="A2"/>
    </sheetView>
  </sheetViews>
  <sheetFormatPr defaultRowHeight="15" x14ac:dyDescent="0.25"/>
  <cols>
    <col min="1" max="1" width="18" style="1" bestFit="1" customWidth="1"/>
    <col min="2" max="2" width="50.28515625" style="1" customWidth="1"/>
    <col min="3" max="3" width="35.85546875" customWidth="1"/>
    <col min="4" max="4" width="23.140625" style="1" bestFit="1" customWidth="1"/>
    <col min="5" max="5" width="20.7109375" style="1" bestFit="1" customWidth="1"/>
    <col min="6" max="6" width="13.28515625" style="1" customWidth="1"/>
    <col min="7" max="9" width="20.7109375" style="1" customWidth="1"/>
    <col min="10" max="15" width="18" style="1" bestFit="1" customWidth="1"/>
    <col min="16" max="16" width="18" style="1" customWidth="1"/>
    <col min="17" max="21" width="19.5703125" style="1" bestFit="1" customWidth="1"/>
    <col min="22" max="22" width="15.85546875" style="1" bestFit="1" customWidth="1"/>
    <col min="23" max="23" width="18" style="1" customWidth="1"/>
    <col min="24" max="24" width="17.7109375" style="1" customWidth="1"/>
    <col min="25" max="25" width="18" style="1" customWidth="1"/>
    <col min="26" max="26" width="19.5703125" style="1" bestFit="1" customWidth="1"/>
    <col min="27" max="27" width="19.5703125" style="17" customWidth="1"/>
    <col min="28" max="33" width="20.5703125" style="1" bestFit="1" customWidth="1"/>
    <col min="34" max="39" width="19.7109375" style="22" customWidth="1"/>
    <col min="40" max="40" width="15.5703125" style="22" bestFit="1" customWidth="1"/>
    <col min="41" max="43" width="19.7109375" style="22" customWidth="1"/>
    <col min="44" max="49" width="19.7109375" style="1" bestFit="1" customWidth="1"/>
    <col min="50" max="51" width="19.7109375" style="1" customWidth="1"/>
    <col min="52" max="52" width="18.42578125" style="22" bestFit="1" customWidth="1"/>
    <col min="53" max="53" width="24" style="22" bestFit="1" customWidth="1"/>
    <col min="54" max="54" width="13.28515625" style="1" bestFit="1" customWidth="1"/>
    <col min="55" max="55" width="20.7109375" style="1" bestFit="1" customWidth="1"/>
    <col min="56" max="58" width="20.7109375" bestFit="1" customWidth="1"/>
    <col min="59" max="60" width="20.7109375" style="1" bestFit="1" customWidth="1"/>
    <col min="61" max="66" width="13.85546875" style="22" bestFit="1" customWidth="1"/>
    <col min="67" max="67" width="12.42578125" style="22" customWidth="1"/>
    <col min="68" max="68" width="20.7109375" style="22" customWidth="1"/>
    <col min="69" max="69" width="13.140625" style="22" bestFit="1" customWidth="1"/>
    <col min="70" max="70" width="18.7109375" style="22" bestFit="1" customWidth="1"/>
    <col min="71" max="71" width="22.85546875" style="1" bestFit="1" customWidth="1"/>
    <col min="72" max="72" width="17" customWidth="1"/>
    <col min="75" max="79" width="28.28515625" style="1" bestFit="1" customWidth="1"/>
    <col min="80" max="80" width="26.28515625" style="1" bestFit="1" customWidth="1"/>
    <col min="81" max="83" width="28.28515625" style="1" bestFit="1" customWidth="1"/>
    <col min="99" max="99" width="30.42578125" style="1" bestFit="1" customWidth="1"/>
    <col min="100" max="101" width="28.28515625" style="1" bestFit="1" customWidth="1"/>
    <col min="102" max="102" width="28.42578125" style="1" bestFit="1" customWidth="1"/>
    <col min="103" max="110" width="29.28515625" style="1" bestFit="1" customWidth="1"/>
    <col min="111" max="111" width="30.42578125" style="1" bestFit="1" customWidth="1"/>
    <col min="112" max="113" width="28.28515625" style="1" bestFit="1" customWidth="1"/>
    <col min="114" max="120" width="29.42578125" style="1" bestFit="1" customWidth="1"/>
    <col min="121" max="121" width="30.5703125" style="1" bestFit="1" customWidth="1"/>
    <col min="122" max="123" width="28.42578125" style="1" bestFit="1" customWidth="1"/>
    <col min="124" max="131" width="29.28515625" style="1" bestFit="1" customWidth="1"/>
    <col min="132" max="132" width="30.42578125" style="1" bestFit="1" customWidth="1"/>
    <col min="133" max="134" width="28.28515625" style="1" bestFit="1" customWidth="1"/>
    <col min="135" max="137" width="29.28515625" style="1" bestFit="1" customWidth="1"/>
    <col min="138" max="138" width="30.42578125" style="1" bestFit="1" customWidth="1"/>
    <col min="139" max="140" width="28.28515625" style="1" bestFit="1" customWidth="1"/>
    <col min="141" max="141" width="30.42578125" style="1" bestFit="1" customWidth="1"/>
    <col min="142" max="143" width="28.28515625" style="1" bestFit="1" customWidth="1"/>
    <col min="144" max="145" width="28.140625" style="1" bestFit="1" customWidth="1"/>
    <col min="146" max="153" width="29.42578125" style="1" bestFit="1" customWidth="1"/>
    <col min="154" max="154" width="30.5703125" style="1" bestFit="1" customWidth="1"/>
    <col min="155" max="156" width="28.42578125" style="1" bestFit="1" customWidth="1"/>
    <col min="157" max="164" width="29.28515625" style="1" bestFit="1" customWidth="1"/>
    <col min="165" max="165" width="30.42578125" style="1" bestFit="1" customWidth="1"/>
    <col min="166" max="167" width="28.28515625" style="1" bestFit="1" customWidth="1"/>
    <col min="168" max="170" width="29.28515625" style="1" bestFit="1" customWidth="1"/>
    <col min="171" max="171" width="30.42578125" style="1" bestFit="1" customWidth="1"/>
    <col min="172" max="173" width="28.28515625" style="1" bestFit="1" customWidth="1"/>
    <col min="174" max="174" width="29.42578125" style="1" bestFit="1" customWidth="1"/>
    <col min="175" max="175" width="30.5703125" style="1" bestFit="1" customWidth="1"/>
    <col min="176" max="177" width="28.42578125" style="1" bestFit="1" customWidth="1"/>
    <col min="178" max="185" width="29.28515625" style="1" bestFit="1" customWidth="1"/>
    <col min="186" max="186" width="30.42578125" style="1" bestFit="1" customWidth="1"/>
    <col min="187" max="188" width="28.28515625" style="1" bestFit="1" customWidth="1"/>
    <col min="189" max="191" width="29.28515625" style="1" bestFit="1" customWidth="1"/>
    <col min="192" max="192" width="30.42578125" style="1" bestFit="1" customWidth="1"/>
    <col min="193" max="194" width="28.28515625" style="1" bestFit="1" customWidth="1"/>
    <col min="195" max="195" width="30.42578125" style="1" bestFit="1" customWidth="1"/>
    <col min="196" max="197" width="28.28515625" style="1" bestFit="1" customWidth="1"/>
    <col min="198" max="202" width="29.42578125" style="1" bestFit="1" customWidth="1"/>
    <col min="203" max="203" width="30.5703125" style="1" bestFit="1" customWidth="1"/>
    <col min="204" max="205" width="28.42578125" style="1" bestFit="1" customWidth="1"/>
    <col min="206" max="213" width="29.28515625" style="1" bestFit="1" customWidth="1"/>
    <col min="214" max="214" width="30.42578125" style="1" bestFit="1" customWidth="1"/>
    <col min="215" max="216" width="28.28515625" style="1" bestFit="1" customWidth="1"/>
    <col min="217" max="219" width="29.28515625" style="1" bestFit="1" customWidth="1"/>
    <col min="220" max="220" width="30.42578125" style="1" bestFit="1" customWidth="1"/>
    <col min="221" max="222" width="28.28515625" style="1" bestFit="1" customWidth="1"/>
    <col min="223" max="223" width="29.42578125" style="1" bestFit="1" customWidth="1"/>
    <col min="224" max="224" width="30.5703125" style="1" bestFit="1" customWidth="1"/>
    <col min="225" max="226" width="28.42578125" style="1" bestFit="1" customWidth="1"/>
    <col min="227" max="234" width="29.28515625" style="1" bestFit="1" customWidth="1"/>
    <col min="235" max="235" width="30.42578125" style="1" bestFit="1" customWidth="1"/>
    <col min="236" max="237" width="28.28515625" style="1" bestFit="1" customWidth="1"/>
    <col min="238" max="238" width="28.42578125" style="1" bestFit="1" customWidth="1"/>
    <col min="239" max="246" width="29.28515625" style="1" bestFit="1" customWidth="1"/>
    <col min="247" max="247" width="30.42578125" style="1" bestFit="1" customWidth="1"/>
    <col min="248" max="249" width="28.28515625" style="1" bestFit="1" customWidth="1"/>
    <col min="250" max="16384" width="9.140625" style="1"/>
  </cols>
  <sheetData>
    <row r="1" spans="1:98" x14ac:dyDescent="0.25">
      <c r="A1" s="4" t="s">
        <v>0</v>
      </c>
      <c r="B1" s="5" t="s">
        <v>274</v>
      </c>
      <c r="C1" s="5" t="s">
        <v>275</v>
      </c>
      <c r="D1" s="5" t="s">
        <v>276</v>
      </c>
      <c r="E1" s="5" t="s">
        <v>277</v>
      </c>
      <c r="F1" s="12" t="s">
        <v>288</v>
      </c>
      <c r="G1" s="11" t="s">
        <v>307</v>
      </c>
      <c r="H1" s="11" t="s">
        <v>308</v>
      </c>
      <c r="I1" s="11" t="s">
        <v>317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5" t="s">
        <v>309</v>
      </c>
      <c r="Q1" s="5" t="s">
        <v>289</v>
      </c>
      <c r="R1" s="5" t="s">
        <v>290</v>
      </c>
      <c r="S1" s="5" t="s">
        <v>291</v>
      </c>
      <c r="T1" s="5" t="s">
        <v>292</v>
      </c>
      <c r="U1" s="5" t="s">
        <v>293</v>
      </c>
      <c r="V1" s="5" t="s">
        <v>311</v>
      </c>
      <c r="W1" s="9" t="s">
        <v>294</v>
      </c>
      <c r="X1" s="10" t="s">
        <v>296</v>
      </c>
      <c r="Y1" s="10" t="s">
        <v>310</v>
      </c>
      <c r="Z1" s="10" t="s">
        <v>295</v>
      </c>
      <c r="AA1" s="15" t="s">
        <v>318</v>
      </c>
      <c r="AB1" s="2" t="s">
        <v>7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19" t="s">
        <v>278</v>
      </c>
      <c r="AI1" s="19" t="s">
        <v>279</v>
      </c>
      <c r="AJ1" s="19" t="s">
        <v>280</v>
      </c>
      <c r="AK1" s="19" t="s">
        <v>281</v>
      </c>
      <c r="AL1" s="19" t="s">
        <v>282</v>
      </c>
      <c r="AM1" s="19" t="s">
        <v>283</v>
      </c>
      <c r="AN1" s="19" t="s">
        <v>284</v>
      </c>
      <c r="AO1" s="20" t="s">
        <v>285</v>
      </c>
      <c r="AP1" s="21" t="s">
        <v>286</v>
      </c>
      <c r="AQ1" s="21" t="s">
        <v>287</v>
      </c>
      <c r="AR1" s="2" t="s">
        <v>13</v>
      </c>
      <c r="AS1" s="2" t="s">
        <v>14</v>
      </c>
      <c r="AT1" s="2" t="s">
        <v>15</v>
      </c>
      <c r="AU1" s="2" t="s">
        <v>16</v>
      </c>
      <c r="AV1" s="2" t="s">
        <v>17</v>
      </c>
      <c r="AW1" s="2" t="s">
        <v>18</v>
      </c>
      <c r="AX1" s="5" t="s">
        <v>315</v>
      </c>
      <c r="AY1" s="5" t="s">
        <v>312</v>
      </c>
      <c r="AZ1" s="24" t="s">
        <v>313</v>
      </c>
      <c r="BA1" s="24" t="s">
        <v>314</v>
      </c>
      <c r="BB1" s="3" t="s">
        <v>272</v>
      </c>
      <c r="BC1" s="2" t="s">
        <v>19</v>
      </c>
      <c r="BD1" s="2" t="s">
        <v>20</v>
      </c>
      <c r="BE1" s="2" t="s">
        <v>21</v>
      </c>
      <c r="BF1" s="2" t="s">
        <v>22</v>
      </c>
      <c r="BG1" s="2" t="s">
        <v>23</v>
      </c>
      <c r="BH1" s="2" t="s">
        <v>24</v>
      </c>
      <c r="BI1" s="26" t="s">
        <v>297</v>
      </c>
      <c r="BJ1" s="26" t="s">
        <v>298</v>
      </c>
      <c r="BK1" s="26" t="s">
        <v>299</v>
      </c>
      <c r="BL1" s="26" t="s">
        <v>300</v>
      </c>
      <c r="BM1" s="26" t="s">
        <v>301</v>
      </c>
      <c r="BN1" s="26" t="s">
        <v>302</v>
      </c>
      <c r="BO1" s="26" t="s">
        <v>303</v>
      </c>
      <c r="BP1" s="27" t="s">
        <v>304</v>
      </c>
      <c r="BQ1" s="28" t="s">
        <v>305</v>
      </c>
      <c r="BR1" s="28" t="s">
        <v>306</v>
      </c>
      <c r="BS1" s="3" t="s">
        <v>273</v>
      </c>
      <c r="BT1" s="30" t="s">
        <v>316</v>
      </c>
      <c r="BU1" s="1"/>
      <c r="BV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x14ac:dyDescent="0.25">
      <c r="A2" s="35" t="s">
        <v>198</v>
      </c>
      <c r="B2" s="1" t="s">
        <v>199</v>
      </c>
      <c r="C2" s="1" t="s">
        <v>76</v>
      </c>
      <c r="D2" s="1" t="s">
        <v>75</v>
      </c>
      <c r="E2" s="6">
        <v>14075</v>
      </c>
      <c r="F2" s="6">
        <f>IFERROR(Table1[[#This Row],[Market Capital]]+Table1[[#This Row],[Total Liabilities ttm]]-Table1[[#This Row],[Cash ttm]], "x")</f>
        <v>16135.6</v>
      </c>
      <c r="G2" s="6">
        <v>170</v>
      </c>
      <c r="H2" s="32">
        <f>IFERROR(1/Table1[[#This Row],[SMA Period]], "x")</f>
        <v>5.8823529411764705E-3</v>
      </c>
      <c r="I2" s="33">
        <f>IFERROR((Table1[[#This Row],[1/SMA Period]]-MIN(H:H))/(MAX(H:H)-MIN(H:H)), "x")</f>
        <v>1</v>
      </c>
      <c r="J2" s="6">
        <v>9721</v>
      </c>
      <c r="K2" s="6">
        <v>11534.5</v>
      </c>
      <c r="L2" s="6">
        <v>10973.8</v>
      </c>
      <c r="M2" s="6">
        <v>8811.9</v>
      </c>
      <c r="N2" s="6">
        <v>14093.3</v>
      </c>
      <c r="O2" s="6">
        <v>17025</v>
      </c>
      <c r="P2" s="6"/>
      <c r="Q2" s="13">
        <f>IFERROR((Table1[[#This Row],[Revenue 2018]]-Table1[[#This Row],[Revenue 2017]])/Table1[[#This Row],[Revenue 2017]], "x")</f>
        <v>0.18655488118506328</v>
      </c>
      <c r="R2" s="13">
        <f>IFERROR((Table1[[#This Row],[Revenue 2019]]-Table1[[#This Row],[Revenue 2018]])/Table1[[#This Row],[Revenue 2018]], "x")</f>
        <v>-4.8610689670120139E-2</v>
      </c>
      <c r="S2" s="13">
        <f>IFERROR((Table1[[#This Row],[Revenue 2020]]-Table1[[#This Row],[Revenue 2019]])/Table1[[#This Row],[Revenue 2019]], "x")</f>
        <v>-0.1970055951447994</v>
      </c>
      <c r="T2" s="13">
        <f>IFERROR((Table1[[#This Row],[Revenue 2021]]-Table1[[#This Row],[Revenue 2020]])/Table1[[#This Row],[Revenue 2020]], "x")</f>
        <v>0.59934860813218482</v>
      </c>
      <c r="U2" s="13">
        <f>IFERROR((Table1[[#This Row],[Revenue 2022]]-Table1[[#This Row],[Revenue 2021]])/Table1[[#This Row],[Revenue 2021]], "x")</f>
        <v>0.2080208325942115</v>
      </c>
      <c r="V2" s="13"/>
      <c r="W2" s="18">
        <f>IFERROR(MIN(Table1[[#This Row],[RevG 2017-2018]:[RevG 2021-2022]])*1.5, "x")</f>
        <v>-0.29550839271719909</v>
      </c>
      <c r="X2" s="13">
        <f t="array" ref="X2">IFERROR(GEOMEAN(Table1[[#This Row],[RevG 2017-2018]:[RevG 2021-2022]]+ABS(Table1[[#This Row],[Min RevG]]))-ABS(Table1[[#This Row],[Min RevG]]), "x")</f>
        <v>5.4896044156325097E-2</v>
      </c>
      <c r="Y2" s="13">
        <f>AVERAGE(Table1[[#This Row],[RevG 2017-2018]:[RevG 2021-2022]])</f>
        <v>0.14966160741930801</v>
      </c>
      <c r="Z2" s="14">
        <f>IFERROR((Table1[[#This Row],[Avg RevG]]-MIN(X:X))/(MAX(X:X)-MIN(X:X)), "x")</f>
        <v>0.20612224086457961</v>
      </c>
      <c r="AA2" s="16">
        <f>IFERROR(Table1[[#This Row],[EV]]/AVERAGE(Table1[[#This Row],[Revenue 2020]:[Revenue 2022]]), "x")</f>
        <v>1.2122854380894663</v>
      </c>
      <c r="AB2" s="6">
        <v>2787.6</v>
      </c>
      <c r="AC2" s="6">
        <v>3281.5</v>
      </c>
      <c r="AD2" s="6">
        <v>3329.4</v>
      </c>
      <c r="AE2" s="6">
        <v>2813.3</v>
      </c>
      <c r="AF2" s="6">
        <v>4504</v>
      </c>
      <c r="AG2" s="6">
        <v>5259.4</v>
      </c>
      <c r="AH2" s="22">
        <f>IFERROR(Table1[[#This Row],[Gross Profit 2017]]/Table1[[#This Row],[Revenue 2017]], "x")</f>
        <v>0.28676062133525354</v>
      </c>
      <c r="AI2" s="22">
        <f>IFERROR(Table1[[#This Row],[Gross Profit 2018]]/Table1[[#This Row],[Revenue 2018]], "x")</f>
        <v>0.28449434305778315</v>
      </c>
      <c r="AJ2" s="22">
        <f>IFERROR(Table1[[#This Row],[Gross Profit 2019]]/Table1[[#This Row],[Revenue 2019]], "x")</f>
        <v>0.30339535985711424</v>
      </c>
      <c r="AK2" s="22">
        <f>IFERROR(Table1[[#This Row],[Gross Profit 2020]]/Table1[[#This Row],[Revenue 2020]], "x")</f>
        <v>0.31926145326206612</v>
      </c>
      <c r="AL2" s="22">
        <f>IFERROR(Table1[[#This Row],[Gross Profit 2021]]/Table1[[#This Row],[Revenue 2021]], "x")</f>
        <v>0.31958448340700901</v>
      </c>
      <c r="AM2" s="22">
        <f>IFERROR(Table1[[#This Row],[Gross Profit 2022]]/Table1[[#This Row],[Revenue 2022]], "x")</f>
        <v>0.30892217327459615</v>
      </c>
      <c r="AO2" s="22">
        <f>IFERROR(MIN(Table1[[#This Row],[GPM 2017]:[GPM 2022]])*1.05, "x")</f>
        <v>0.29871906021067229</v>
      </c>
      <c r="AP2" s="22">
        <f t="array" ref="AP2">IFERROR(GEOMEAN(Table1[[#This Row],[GPM 2017]:[GPM 2022]]+ABS(Table1[[#This Row],[Min GPM]]))-ABS(Table1[[#This Row],[Min GPM]]), "x")</f>
        <v>0.30357283292156789</v>
      </c>
      <c r="AQ2" s="23">
        <f>IFERROR((Table1[[#This Row],[Avg GPM]]-MIN(AP:AP))/(MAX(AP:AP)-MIN(AP:AP)), "x")</f>
        <v>0.301635716617358</v>
      </c>
      <c r="AR2" s="6">
        <v>659.6</v>
      </c>
      <c r="AS2" s="6">
        <v>974.9</v>
      </c>
      <c r="AT2" s="6">
        <v>1012.4</v>
      </c>
      <c r="AU2" s="6">
        <v>701.4</v>
      </c>
      <c r="AV2" s="6">
        <v>1965.7</v>
      </c>
      <c r="AW2" s="6">
        <v>2514.5</v>
      </c>
      <c r="AX2" s="6"/>
      <c r="AY2" s="6">
        <f>IFERROR(AVERAGE(Table1[[#This Row],[Op Income 2020]:[Op Income 2022]]), "x")</f>
        <v>1727.2</v>
      </c>
      <c r="AZ2" s="22">
        <v>7.1241868600514902E-2</v>
      </c>
      <c r="BA2" s="25">
        <f>IFERROR((Table1[[#This Row],[Op Income/EV]]-MIN(AZ:AZ))/(MAX(AZ:AZ)-MIN(AZ:AZ)), "x")</f>
        <v>1</v>
      </c>
      <c r="BB2" s="6">
        <v>1173.4000000000001</v>
      </c>
      <c r="BC2" s="6">
        <v>7751</v>
      </c>
      <c r="BD2" s="6">
        <v>8044.9</v>
      </c>
      <c r="BE2" s="6">
        <v>8131.1</v>
      </c>
      <c r="BF2" s="6">
        <v>8106.8</v>
      </c>
      <c r="BG2" s="6">
        <v>9536</v>
      </c>
      <c r="BH2" s="6">
        <v>10329.9</v>
      </c>
      <c r="BI2" s="22">
        <f>IFERROR(Table1[[#This Row],[Op Income 2017]]/Table1[[#This Row],[Total Assets 2017]], "x")</f>
        <v>8.5098696942330021E-2</v>
      </c>
      <c r="BJ2" s="22">
        <f>IFERROR(Table1[[#This Row],[Op Income 2018]]/Table1[[#This Row],[Total Assets 2018]], "x")</f>
        <v>0.12118236398215018</v>
      </c>
      <c r="BK2" s="22">
        <f>IFERROR(Table1[[#This Row],[Op Income 2019]]/Table1[[#This Row],[Total Assets 2019]], "x")</f>
        <v>0.1245095989472519</v>
      </c>
      <c r="BL2" s="22">
        <f>IFERROR(Table1[[#This Row],[Op Income 2020]]/Table1[[#This Row],[Total Assets 2020]], "x")</f>
        <v>8.6519958553313264E-2</v>
      </c>
      <c r="BM2" s="22">
        <f>IFERROR(Table1[[#This Row],[Op Income 2021]]/Table1[[#This Row],[Total Assets 2021]], "x")</f>
        <v>0.20613464765100672</v>
      </c>
      <c r="BN2" s="22">
        <f>IFERROR(Table1[[#This Row],[Op Income 2022]]/Table1[[#This Row],[Total Assets 2022]], "x")</f>
        <v>0.24341958779852663</v>
      </c>
      <c r="BP2" s="22">
        <f>IFERROR(MIN(Table1[[#This Row],[ROA 2017]:[ROA 2022]])*1.05, "x")</f>
        <v>8.9353631789446525E-2</v>
      </c>
      <c r="BQ2" s="22">
        <f t="array" ref="BQ2">IFERROR(GEOMEAN(Table1[[#This Row],[ROA 2017]:[ROA 2022]]+ABS(Table1[[#This Row],[Min ROA]]))-ABS(Table1[[#This Row],[Min ROA]]), "x")</f>
        <v>0.1373741566019511</v>
      </c>
      <c r="BR2" s="29">
        <f>IFERROR((Table1[[#This Row],[Avg ROA]]-MIN(BQ:BQ))/(MAX(BQ:BQ)-MIN(BQ:BQ)), "x")</f>
        <v>4.6056864837221857E-2</v>
      </c>
      <c r="BS2" s="6">
        <v>3234</v>
      </c>
      <c r="BT2" s="31">
        <f>IFERROR(SUM(0.35*Table1[[#This Row],[Norm 1/SMA Period]], 0.2*Table1[[#This Row],[Norm Avg RevG]], 0.2*Table1[[#This Row],[Norm Avg GPM]], 0.25*Table1[[#This Row],[Norm Op Income/EV]]), "x")</f>
        <v>0.70155159149638746</v>
      </c>
      <c r="BU2" s="1"/>
      <c r="BV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spans="1:98" x14ac:dyDescent="0.25">
      <c r="A3" s="35" t="s">
        <v>238</v>
      </c>
      <c r="B3" s="1" t="s">
        <v>239</v>
      </c>
      <c r="C3" s="1" t="s">
        <v>27</v>
      </c>
      <c r="D3" s="1" t="s">
        <v>28</v>
      </c>
      <c r="E3" s="6">
        <v>2306000</v>
      </c>
      <c r="F3" s="6">
        <f>IFERROR(Table1[[#This Row],[Market Capital]]+Table1[[#This Row],[Total Liabilities ttm]]-Table1[[#This Row],[Cash ttm]], "x")</f>
        <v>2471770</v>
      </c>
      <c r="G3" s="6">
        <v>180</v>
      </c>
      <c r="H3" s="32">
        <f>IFERROR(1/Table1[[#This Row],[SMA Period]], "x")</f>
        <v>5.5555555555555558E-3</v>
      </c>
      <c r="I3" s="33">
        <f>IFERROR((Table1[[#This Row],[1/SMA Period]]-MIN(H:H))/(MAX(H:H)-MIN(H:H)), "x")</f>
        <v>0.92695473251028815</v>
      </c>
      <c r="J3" s="6">
        <v>96571</v>
      </c>
      <c r="K3" s="6">
        <v>110360</v>
      </c>
      <c r="L3" s="6">
        <v>125843</v>
      </c>
      <c r="M3" s="6">
        <v>143015</v>
      </c>
      <c r="N3" s="6">
        <v>168088</v>
      </c>
      <c r="O3" s="6">
        <v>198270</v>
      </c>
      <c r="P3" s="6"/>
      <c r="Q3" s="13">
        <f>IFERROR((Table1[[#This Row],[Revenue 2018]]-Table1[[#This Row],[Revenue 2017]])/Table1[[#This Row],[Revenue 2017]], "x")</f>
        <v>0.14278613662486667</v>
      </c>
      <c r="R3" s="13">
        <f>IFERROR((Table1[[#This Row],[Revenue 2019]]-Table1[[#This Row],[Revenue 2018]])/Table1[[#This Row],[Revenue 2018]], "x")</f>
        <v>0.14029539688292861</v>
      </c>
      <c r="S3" s="13">
        <f>IFERROR((Table1[[#This Row],[Revenue 2020]]-Table1[[#This Row],[Revenue 2019]])/Table1[[#This Row],[Revenue 2019]], "x")</f>
        <v>0.13645574247276368</v>
      </c>
      <c r="T3" s="13">
        <f>IFERROR((Table1[[#This Row],[Revenue 2021]]-Table1[[#This Row],[Revenue 2020]])/Table1[[#This Row],[Revenue 2020]], "x")</f>
        <v>0.175317274411775</v>
      </c>
      <c r="U3" s="13">
        <f>IFERROR((Table1[[#This Row],[Revenue 2022]]-Table1[[#This Row],[Revenue 2021]])/Table1[[#This Row],[Revenue 2021]], "x")</f>
        <v>0.17956070629670173</v>
      </c>
      <c r="V3" s="13"/>
      <c r="W3" s="18">
        <f>IFERROR(MIN(Table1[[#This Row],[RevG 2017-2018]:[RevG 2021-2022]])*1.5, "x")</f>
        <v>0.20468361370914551</v>
      </c>
      <c r="X3" s="13">
        <f t="array" ref="X3">IFERROR(GEOMEAN(Table1[[#This Row],[RevG 2017-2018]:[RevG 2021-2022]]+ABS(Table1[[#This Row],[Min RevG]]))-ABS(Table1[[#This Row],[Min RevG]]), "x")</f>
        <v>0.15440919970093742</v>
      </c>
      <c r="Y3" s="13">
        <f>AVERAGE(Table1[[#This Row],[RevG 2017-2018]:[RevG 2021-2022]])</f>
        <v>0.15488305133780716</v>
      </c>
      <c r="Z3" s="14">
        <f>IFERROR((Table1[[#This Row],[Avg RevG]]-MIN(X:X))/(MAX(X:X)-MIN(X:X)), "x")</f>
        <v>0.47046554595674756</v>
      </c>
      <c r="AA3" s="16">
        <f>IFERROR(Table1[[#This Row],[EV]]/AVERAGE(Table1[[#This Row],[Revenue 2020]:[Revenue 2022]]), "x")</f>
        <v>14.557720962830775</v>
      </c>
      <c r="AB3" s="6">
        <v>62310</v>
      </c>
      <c r="AC3" s="6">
        <v>72007</v>
      </c>
      <c r="AD3" s="6">
        <v>82933</v>
      </c>
      <c r="AE3" s="6">
        <v>96937</v>
      </c>
      <c r="AF3" s="6">
        <v>115856</v>
      </c>
      <c r="AG3" s="6">
        <v>135620</v>
      </c>
      <c r="AH3" s="22">
        <f>IFERROR(Table1[[#This Row],[Gross Profit 2017]]/Table1[[#This Row],[Revenue 2017]], "x")</f>
        <v>0.64522475691460168</v>
      </c>
      <c r="AI3" s="22">
        <f>IFERROR(Table1[[#This Row],[Gross Profit 2018]]/Table1[[#This Row],[Revenue 2018]], "x")</f>
        <v>0.65247372236317502</v>
      </c>
      <c r="AJ3" s="22">
        <f>IFERROR(Table1[[#This Row],[Gross Profit 2019]]/Table1[[#This Row],[Revenue 2019]], "x")</f>
        <v>0.65901957200638894</v>
      </c>
      <c r="AK3" s="22">
        <f>IFERROR(Table1[[#This Row],[Gross Profit 2020]]/Table1[[#This Row],[Revenue 2020]], "x")</f>
        <v>0.67781001992797962</v>
      </c>
      <c r="AL3" s="22">
        <f>IFERROR(Table1[[#This Row],[Gross Profit 2021]]/Table1[[#This Row],[Revenue 2021]], "x")</f>
        <v>0.68925800771024703</v>
      </c>
      <c r="AM3" s="22">
        <f>IFERROR(Table1[[#This Row],[Gross Profit 2022]]/Table1[[#This Row],[Revenue 2022]], "x")</f>
        <v>0.68401674484289099</v>
      </c>
      <c r="AO3" s="22">
        <f>IFERROR(MIN(Table1[[#This Row],[GPM 2017]:[GPM 2022]])*1.05, "x")</f>
        <v>0.67748599476033178</v>
      </c>
      <c r="AP3" s="22">
        <f t="array" ref="AP3">IFERROR(GEOMEAN(Table1[[#This Row],[GPM 2017]:[GPM 2022]]+ABS(Table1[[#This Row],[Min GPM]]))-ABS(Table1[[#This Row],[Min GPM]]), "x")</f>
        <v>0.66786519367836461</v>
      </c>
      <c r="AQ3" s="23">
        <f>IFERROR((Table1[[#This Row],[Avg GPM]]-MIN(AP:AP))/(MAX(AP:AP)-MIN(AP:AP)), "x")</f>
        <v>0.75545133159872802</v>
      </c>
      <c r="AR3" s="6">
        <v>29331</v>
      </c>
      <c r="AS3" s="6">
        <v>35058</v>
      </c>
      <c r="AT3" s="6">
        <v>42959</v>
      </c>
      <c r="AU3" s="6">
        <v>53145</v>
      </c>
      <c r="AV3" s="6">
        <v>69916</v>
      </c>
      <c r="AW3" s="6">
        <v>83383</v>
      </c>
      <c r="AX3" s="6"/>
      <c r="AY3" s="6">
        <f>IFERROR(AVERAGE(Table1[[#This Row],[Op Income 2020]:[Op Income 2022]]), "x")</f>
        <v>68814.666666666672</v>
      </c>
      <c r="AZ3" s="22">
        <f>IFERROR(Table1[[#This Row],[Avg Op Income]]/Table1[[#This Row],[EV]], "x")</f>
        <v>2.7840238641405418E-2</v>
      </c>
      <c r="BA3" s="25">
        <f>IFERROR((Table1[[#This Row],[Op Income/EV]]-MIN(AZ:AZ))/(MAX(AZ:AZ)-MIN(AZ:AZ)), "x")</f>
        <v>0.24810316609313429</v>
      </c>
      <c r="BB3" s="6">
        <v>15646</v>
      </c>
      <c r="BC3" s="6">
        <v>250312</v>
      </c>
      <c r="BD3" s="6">
        <v>258848</v>
      </c>
      <c r="BE3" s="6">
        <v>286556</v>
      </c>
      <c r="BF3" s="6">
        <v>301311</v>
      </c>
      <c r="BG3" s="6">
        <v>333779</v>
      </c>
      <c r="BH3" s="6">
        <v>364840</v>
      </c>
      <c r="BI3" s="22">
        <f>IFERROR(Table1[[#This Row],[Op Income 2017]]/Table1[[#This Row],[Total Assets 2017]], "x")</f>
        <v>0.11717776215283326</v>
      </c>
      <c r="BJ3" s="22">
        <f>IFERROR(Table1[[#This Row],[Op Income 2018]]/Table1[[#This Row],[Total Assets 2018]], "x")</f>
        <v>0.13543855853628384</v>
      </c>
      <c r="BK3" s="22">
        <f>IFERROR(Table1[[#This Row],[Op Income 2019]]/Table1[[#This Row],[Total Assets 2019]], "x")</f>
        <v>0.14991485084939768</v>
      </c>
      <c r="BL3" s="22">
        <f>IFERROR(Table1[[#This Row],[Op Income 2020]]/Table1[[#This Row],[Total Assets 2020]], "x")</f>
        <v>0.17637922279637983</v>
      </c>
      <c r="BM3" s="22">
        <f>IFERROR(Table1[[#This Row],[Op Income 2021]]/Table1[[#This Row],[Total Assets 2021]], "x")</f>
        <v>0.20946794136239846</v>
      </c>
      <c r="BN3" s="22">
        <f>IFERROR(Table1[[#This Row],[Op Income 2022]]/Table1[[#This Row],[Total Assets 2022]], "x")</f>
        <v>0.22854676022365969</v>
      </c>
      <c r="BP3" s="22">
        <f>IFERROR(MIN(Table1[[#This Row],[ROA 2017]:[ROA 2022]])*1.05, "x")</f>
        <v>0.12303665026047493</v>
      </c>
      <c r="BQ3" s="22">
        <f t="array" ref="BQ3">IFERROR(GEOMEAN(Table1[[#This Row],[ROA 2017]:[ROA 2022]]+ABS(Table1[[#This Row],[Min ROA]]))-ABS(Table1[[#This Row],[Min ROA]]), "x")</f>
        <v>0.16683164342116552</v>
      </c>
      <c r="BR3" s="29">
        <f>IFERROR((Table1[[#This Row],[Avg ROA]]-MIN(BQ:BQ))/(MAX(BQ:BQ)-MIN(BQ:BQ)), "x")</f>
        <v>0.12373987493661423</v>
      </c>
      <c r="BS3" s="6">
        <v>181416</v>
      </c>
      <c r="BT3" s="31">
        <f>IFERROR(SUM(0.35*Table1[[#This Row],[Norm 1/SMA Period]], 0.2*Table1[[#This Row],[Norm Avg RevG]], 0.2*Table1[[#This Row],[Norm Avg GPM]], 0.25*Table1[[#This Row],[Norm Op Income/EV]]), "x")</f>
        <v>0.63164332341297957</v>
      </c>
      <c r="BU3" s="1"/>
      <c r="BV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 x14ac:dyDescent="0.25">
      <c r="A4" s="35" t="s">
        <v>236</v>
      </c>
      <c r="B4" s="1" t="s">
        <v>237</v>
      </c>
      <c r="C4" s="1" t="s">
        <v>27</v>
      </c>
      <c r="D4" s="1" t="s">
        <v>28</v>
      </c>
      <c r="E4" s="6">
        <v>156683</v>
      </c>
      <c r="F4" s="6">
        <f>IFERROR(Table1[[#This Row],[Market Capital]]+Table1[[#This Row],[Total Liabilities ttm]]-Table1[[#This Row],[Cash ttm]], "x")</f>
        <v>165561</v>
      </c>
      <c r="G4" s="6">
        <v>240</v>
      </c>
      <c r="H4" s="32">
        <f>IFERROR(1/Table1[[#This Row],[SMA Period]], "x")</f>
        <v>4.1666666666666666E-3</v>
      </c>
      <c r="I4" s="33">
        <f>IFERROR((Table1[[#This Row],[1/SMA Period]]-MIN(H:H))/(MAX(H:H)-MIN(H:H)), "x")</f>
        <v>0.61651234567901236</v>
      </c>
      <c r="J4" s="6">
        <v>7301.5</v>
      </c>
      <c r="K4" s="6">
        <v>9030</v>
      </c>
      <c r="L4" s="6">
        <v>11171</v>
      </c>
      <c r="M4" s="6">
        <v>12868</v>
      </c>
      <c r="N4" s="6">
        <v>15785</v>
      </c>
      <c r="O4" s="6">
        <v>17606</v>
      </c>
      <c r="P4" s="6"/>
      <c r="Q4" s="13">
        <f>IFERROR((Table1[[#This Row],[Revenue 2018]]-Table1[[#This Row],[Revenue 2017]])/Table1[[#This Row],[Revenue 2017]], "x")</f>
        <v>0.2367321783195234</v>
      </c>
      <c r="R4" s="13">
        <f>IFERROR((Table1[[#This Row],[Revenue 2019]]-Table1[[#This Row],[Revenue 2018]])/Table1[[#This Row],[Revenue 2018]], "x")</f>
        <v>0.23709856035437432</v>
      </c>
      <c r="S4" s="13">
        <f>IFERROR((Table1[[#This Row],[Revenue 2020]]-Table1[[#This Row],[Revenue 2019]])/Table1[[#This Row],[Revenue 2019]], "x")</f>
        <v>0.151911198639334</v>
      </c>
      <c r="T4" s="13">
        <f>IFERROR((Table1[[#This Row],[Revenue 2021]]-Table1[[#This Row],[Revenue 2020]])/Table1[[#This Row],[Revenue 2020]], "x")</f>
        <v>0.22668635374572582</v>
      </c>
      <c r="U4" s="13">
        <f>IFERROR((Table1[[#This Row],[Revenue 2022]]-Table1[[#This Row],[Revenue 2021]])/Table1[[#This Row],[Revenue 2021]], "x")</f>
        <v>0.11536268609439342</v>
      </c>
      <c r="V4" s="13"/>
      <c r="W4" s="18">
        <f>IFERROR(MIN(Table1[[#This Row],[RevG 2017-2018]:[RevG 2021-2022]])*1.5, "x")</f>
        <v>0.17304402914159012</v>
      </c>
      <c r="X4" s="13">
        <f t="array" ref="X4">IFERROR(GEOMEAN(Table1[[#This Row],[RevG 2017-2018]:[RevG 2021-2022]]+ABS(Table1[[#This Row],[Min RevG]]))-ABS(Table1[[#This Row],[Min RevG]]), "x")</f>
        <v>0.18987984040601436</v>
      </c>
      <c r="Y4" s="13">
        <f>AVERAGE(Table1[[#This Row],[RevG 2017-2018]:[RevG 2021-2022]])</f>
        <v>0.19355819543067018</v>
      </c>
      <c r="Z4" s="14">
        <f>IFERROR((Table1[[#This Row],[Avg RevG]]-MIN(X:X))/(MAX(X:X)-MIN(X:X)), "x")</f>
        <v>0.5646885293040429</v>
      </c>
      <c r="AA4" s="16">
        <f>IFERROR(Table1[[#This Row],[EV]]/AVERAGE(Table1[[#This Row],[Revenue 2020]:[Revenue 2022]]), "x")</f>
        <v>10.737002529237554</v>
      </c>
      <c r="AB4" s="6">
        <v>6291</v>
      </c>
      <c r="AC4" s="6">
        <v>7835</v>
      </c>
      <c r="AD4" s="6">
        <v>9498</v>
      </c>
      <c r="AE4" s="6">
        <v>11146</v>
      </c>
      <c r="AF4" s="6">
        <v>13920</v>
      </c>
      <c r="AG4" s="6">
        <v>15100</v>
      </c>
      <c r="AH4" s="22">
        <f>IFERROR(Table1[[#This Row],[Gross Profit 2017]]/Table1[[#This Row],[Revenue 2017]], "x")</f>
        <v>0.86160378004519622</v>
      </c>
      <c r="AI4" s="22">
        <f>IFERROR(Table1[[#This Row],[Gross Profit 2018]]/Table1[[#This Row],[Revenue 2018]], "x")</f>
        <v>0.86766334440753046</v>
      </c>
      <c r="AJ4" s="22">
        <f>IFERROR(Table1[[#This Row],[Gross Profit 2019]]/Table1[[#This Row],[Revenue 2019]], "x")</f>
        <v>0.85023722137677915</v>
      </c>
      <c r="AK4" s="22">
        <f>IFERROR(Table1[[#This Row],[Gross Profit 2020]]/Table1[[#This Row],[Revenue 2020]], "x")</f>
        <v>0.86617967050046629</v>
      </c>
      <c r="AL4" s="22">
        <f>IFERROR(Table1[[#This Row],[Gross Profit 2021]]/Table1[[#This Row],[Revenue 2021]], "x")</f>
        <v>0.88184985745961353</v>
      </c>
      <c r="AM4" s="22">
        <f>IFERROR(Table1[[#This Row],[Gross Profit 2022]]/Table1[[#This Row],[Revenue 2022]], "x")</f>
        <v>0.85766216062705891</v>
      </c>
      <c r="AO4" s="22">
        <f>IFERROR(MIN(Table1[[#This Row],[GPM 2017]:[GPM 2022]])*1.05, "x")</f>
        <v>0.89274908244561813</v>
      </c>
      <c r="AP4" s="22">
        <f t="array" ref="AP4">IFERROR(GEOMEAN(Table1[[#This Row],[GPM 2017]:[GPM 2022]]+ABS(Table1[[#This Row],[Min GPM]]))-ABS(Table1[[#This Row],[Min GPM]]), "x")</f>
        <v>0.86417225934750785</v>
      </c>
      <c r="AQ4" s="23">
        <f>IFERROR((Table1[[#This Row],[Avg GPM]]-MIN(AP:AP))/(MAX(AP:AP)-MIN(AP:AP)), "x")</f>
        <v>1</v>
      </c>
      <c r="AR4" s="6">
        <v>2168.1</v>
      </c>
      <c r="AS4" s="6">
        <v>2840</v>
      </c>
      <c r="AT4" s="6">
        <v>3268</v>
      </c>
      <c r="AU4" s="6">
        <v>4237</v>
      </c>
      <c r="AV4" s="6">
        <v>5802</v>
      </c>
      <c r="AW4" s="6">
        <v>6098</v>
      </c>
      <c r="AX4" s="6"/>
      <c r="AY4" s="6">
        <f>IFERROR(AVERAGE(Table1[[#This Row],[Op Income 2020]:[Op Income 2022]]), "x")</f>
        <v>5379</v>
      </c>
      <c r="AZ4" s="22">
        <f>IFERROR(Table1[[#This Row],[Avg Op Income]]/Table1[[#This Row],[EV]], "x")</f>
        <v>3.2489535579031295E-2</v>
      </c>
      <c r="BA4" s="25">
        <f>IFERROR((Table1[[#This Row],[Op Income/EV]]-MIN(AZ:AZ))/(MAX(AZ:AZ)-MIN(AZ:AZ)), "x")</f>
        <v>0.32864833572356789</v>
      </c>
      <c r="BB4" s="6">
        <v>4236</v>
      </c>
      <c r="BC4" s="6">
        <v>14535.6</v>
      </c>
      <c r="BD4" s="6">
        <v>18768.7</v>
      </c>
      <c r="BE4" s="6">
        <v>20762</v>
      </c>
      <c r="BF4" s="6">
        <v>24284</v>
      </c>
      <c r="BG4" s="6">
        <v>27241</v>
      </c>
      <c r="BH4" s="6">
        <v>27165</v>
      </c>
      <c r="BI4" s="22">
        <f>IFERROR(Table1[[#This Row],[Op Income 2017]]/Table1[[#This Row],[Total Assets 2017]], "x")</f>
        <v>0.14915792949723436</v>
      </c>
      <c r="BJ4" s="22">
        <f>IFERROR(Table1[[#This Row],[Op Income 2018]]/Table1[[#This Row],[Total Assets 2018]], "x")</f>
        <v>0.15131575442092418</v>
      </c>
      <c r="BK4" s="22">
        <f>IFERROR(Table1[[#This Row],[Op Income 2019]]/Table1[[#This Row],[Total Assets 2019]], "x")</f>
        <v>0.1574029476929005</v>
      </c>
      <c r="BL4" s="22">
        <f>IFERROR(Table1[[#This Row],[Op Income 2020]]/Table1[[#This Row],[Total Assets 2020]], "x")</f>
        <v>0.17447702190742875</v>
      </c>
      <c r="BM4" s="22">
        <f>IFERROR(Table1[[#This Row],[Op Income 2021]]/Table1[[#This Row],[Total Assets 2021]], "x")</f>
        <v>0.21298777577915642</v>
      </c>
      <c r="BN4" s="22">
        <f>IFERROR(Table1[[#This Row],[Op Income 2022]]/Table1[[#This Row],[Total Assets 2022]], "x")</f>
        <v>0.2244800294496595</v>
      </c>
      <c r="BP4" s="22">
        <f>IFERROR(MIN(Table1[[#This Row],[ROA 2017]:[ROA 2022]])*1.05, "x")</f>
        <v>0.15661582597209608</v>
      </c>
      <c r="BQ4" s="22">
        <f t="array" ref="BQ4">IFERROR(GEOMEAN(Table1[[#This Row],[ROA 2017]:[ROA 2022]]+ABS(Table1[[#This Row],[Min ROA]]))-ABS(Table1[[#This Row],[Min ROA]]), "x")</f>
        <v>0.17700645338134505</v>
      </c>
      <c r="BR4" s="29">
        <f>IFERROR((Table1[[#This Row],[Avg ROA]]-MIN(BQ:BQ))/(MAX(BQ:BQ)-MIN(BQ:BQ)), "x")</f>
        <v>0.15057209826058288</v>
      </c>
      <c r="BS4" s="6">
        <v>13114</v>
      </c>
      <c r="BT4" s="31">
        <f>IFERROR(SUM(0.35*Table1[[#This Row],[Norm 1/SMA Period]], 0.2*Table1[[#This Row],[Norm Avg RevG]], 0.2*Table1[[#This Row],[Norm Avg GPM]], 0.25*Table1[[#This Row],[Norm Op Income/EV]]), "x")</f>
        <v>0.61087911077935486</v>
      </c>
      <c r="BU4" s="1"/>
      <c r="BV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spans="1:98" x14ac:dyDescent="0.25">
      <c r="A5" s="35" t="s">
        <v>234</v>
      </c>
      <c r="B5" s="1" t="s">
        <v>235</v>
      </c>
      <c r="C5" s="1" t="s">
        <v>27</v>
      </c>
      <c r="D5" s="1" t="s">
        <v>28</v>
      </c>
      <c r="E5" s="6">
        <v>119201</v>
      </c>
      <c r="F5" s="6">
        <f>IFERROR(Table1[[#This Row],[Market Capital]]+Table1[[#This Row],[Total Liabilities ttm]]-Table1[[#This Row],[Cash ttm]], "x")</f>
        <v>129014</v>
      </c>
      <c r="G5" s="6">
        <v>200</v>
      </c>
      <c r="H5" s="32">
        <f>IFERROR(1/Table1[[#This Row],[SMA Period]], "x")</f>
        <v>5.0000000000000001E-3</v>
      </c>
      <c r="I5" s="33">
        <f>IFERROR((Table1[[#This Row],[1/SMA Period]]-MIN(H:H))/(MAX(H:H)-MIN(H:H)), "x")</f>
        <v>0.80277777777777781</v>
      </c>
      <c r="J5" s="6">
        <v>5196</v>
      </c>
      <c r="K5" s="6">
        <v>6025</v>
      </c>
      <c r="L5" s="6">
        <v>6784</v>
      </c>
      <c r="M5" s="6">
        <v>7679</v>
      </c>
      <c r="N5" s="6">
        <v>9633</v>
      </c>
      <c r="O5" s="6">
        <v>12726</v>
      </c>
      <c r="P5" s="6"/>
      <c r="Q5" s="13">
        <f>IFERROR((Table1[[#This Row],[Revenue 2018]]-Table1[[#This Row],[Revenue 2017]])/Table1[[#This Row],[Revenue 2017]], "x")</f>
        <v>0.15954580446497305</v>
      </c>
      <c r="R5" s="13">
        <f>IFERROR((Table1[[#This Row],[Revenue 2019]]-Table1[[#This Row],[Revenue 2018]])/Table1[[#This Row],[Revenue 2018]], "x")</f>
        <v>0.12597510373443985</v>
      </c>
      <c r="S5" s="13">
        <f>IFERROR((Table1[[#This Row],[Revenue 2020]]-Table1[[#This Row],[Revenue 2019]])/Table1[[#This Row],[Revenue 2019]], "x")</f>
        <v>0.13192806603773585</v>
      </c>
      <c r="T5" s="13">
        <f>IFERROR((Table1[[#This Row],[Revenue 2021]]-Table1[[#This Row],[Revenue 2020]])/Table1[[#This Row],[Revenue 2020]], "x")</f>
        <v>0.25446021617398101</v>
      </c>
      <c r="U5" s="13">
        <f>IFERROR((Table1[[#This Row],[Revenue 2022]]-Table1[[#This Row],[Revenue 2021]])/Table1[[#This Row],[Revenue 2021]], "x")</f>
        <v>0.32108377452507009</v>
      </c>
      <c r="V5" s="13"/>
      <c r="W5" s="18">
        <f>IFERROR(MIN(Table1[[#This Row],[RevG 2017-2018]:[RevG 2021-2022]])*1.5, "x")</f>
        <v>0.18896265560165976</v>
      </c>
      <c r="X5" s="13">
        <f t="array" ref="X5">IFERROR(GEOMEAN(Table1[[#This Row],[RevG 2017-2018]:[RevG 2021-2022]]+ABS(Table1[[#This Row],[Min RevG]]))-ABS(Table1[[#This Row],[Min RevG]]), "x")</f>
        <v>0.19144093203200241</v>
      </c>
      <c r="Y5" s="13">
        <f>AVERAGE(Table1[[#This Row],[RevG 2017-2018]:[RevG 2021-2022]])</f>
        <v>0.19859859298723997</v>
      </c>
      <c r="Z5" s="14">
        <f>IFERROR((Table1[[#This Row],[Avg RevG]]-MIN(X:X))/(MAX(X:X)-MIN(X:X)), "x")</f>
        <v>0.5688353591147044</v>
      </c>
      <c r="AA5" s="16">
        <f>IFERROR(Table1[[#This Row],[EV]]/AVERAGE(Table1[[#This Row],[Revenue 2020]:[Revenue 2022]]), "x")</f>
        <v>12.885078900059925</v>
      </c>
      <c r="AB5" s="6">
        <v>4398</v>
      </c>
      <c r="AC5" s="6">
        <v>5062</v>
      </c>
      <c r="AD5" s="6">
        <v>5637</v>
      </c>
      <c r="AE5" s="6">
        <v>6323</v>
      </c>
      <c r="AF5" s="6">
        <v>8000</v>
      </c>
      <c r="AG5" s="6">
        <v>10460</v>
      </c>
      <c r="AH5" s="22">
        <f>IFERROR(Table1[[#This Row],[Gross Profit 2017]]/Table1[[#This Row],[Revenue 2017]], "x")</f>
        <v>0.8464203233256351</v>
      </c>
      <c r="AI5" s="22">
        <f>IFERROR(Table1[[#This Row],[Gross Profit 2018]]/Table1[[#This Row],[Revenue 2018]], "x")</f>
        <v>0.84016597510373447</v>
      </c>
      <c r="AJ5" s="22">
        <f>IFERROR(Table1[[#This Row],[Gross Profit 2019]]/Table1[[#This Row],[Revenue 2019]], "x")</f>
        <v>0.83092570754716977</v>
      </c>
      <c r="AK5" s="22">
        <f>IFERROR(Table1[[#This Row],[Gross Profit 2020]]/Table1[[#This Row],[Revenue 2020]], "x")</f>
        <v>0.82341450709727826</v>
      </c>
      <c r="AL5" s="22">
        <f>IFERROR(Table1[[#This Row],[Gross Profit 2021]]/Table1[[#This Row],[Revenue 2021]], "x")</f>
        <v>0.83047856327208558</v>
      </c>
      <c r="AM5" s="22">
        <f>IFERROR(Table1[[#This Row],[Gross Profit 2022]]/Table1[[#This Row],[Revenue 2022]], "x")</f>
        <v>0.82193933679082198</v>
      </c>
      <c r="AO5" s="22">
        <f>IFERROR(MIN(Table1[[#This Row],[GPM 2017]:[GPM 2022]])*1.05, "x")</f>
        <v>0.8630363036303631</v>
      </c>
      <c r="AP5" s="22">
        <f t="array" ref="AP5">IFERROR(GEOMEAN(Table1[[#This Row],[GPM 2017]:[GPM 2022]]+ABS(Table1[[#This Row],[Min GPM]]))-ABS(Table1[[#This Row],[Min GPM]]), "x")</f>
        <v>0.83220184466796743</v>
      </c>
      <c r="AQ5" s="23">
        <f>IFERROR((Table1[[#This Row],[Avg GPM]]-MIN(AP:AP))/(MAX(AP:AP)-MIN(AP:AP)), "x")</f>
        <v>0.96017299575301507</v>
      </c>
      <c r="AR5" s="6">
        <v>1418</v>
      </c>
      <c r="AS5" s="6">
        <v>1560</v>
      </c>
      <c r="AT5" s="6">
        <v>1854</v>
      </c>
      <c r="AU5" s="6">
        <v>2204</v>
      </c>
      <c r="AV5" s="6">
        <v>2531</v>
      </c>
      <c r="AW5" s="6">
        <v>2634</v>
      </c>
      <c r="AX5" s="6"/>
      <c r="AY5" s="6">
        <f>IFERROR(AVERAGE(Table1[[#This Row],[Op Income 2020]:[Op Income 2022]]), "x")</f>
        <v>2456.3333333333335</v>
      </c>
      <c r="AZ5" s="22">
        <f>IFERROR(Table1[[#This Row],[Avg Op Income]]/Table1[[#This Row],[EV]], "x")</f>
        <v>1.9039277391084172E-2</v>
      </c>
      <c r="BA5" s="25">
        <f>IFERROR((Table1[[#This Row],[Op Income/EV]]-MIN(AZ:AZ))/(MAX(AZ:AZ)-MIN(AZ:AZ)), "x")</f>
        <v>9.5633894646690851E-2</v>
      </c>
      <c r="BB5" s="6">
        <v>1547</v>
      </c>
      <c r="BC5" s="6">
        <v>4068</v>
      </c>
      <c r="BD5" s="6">
        <v>5134</v>
      </c>
      <c r="BE5" s="6">
        <v>6283</v>
      </c>
      <c r="BF5" s="6">
        <v>10931</v>
      </c>
      <c r="BG5" s="6">
        <v>15516</v>
      </c>
      <c r="BH5" s="6">
        <v>27734</v>
      </c>
      <c r="BI5" s="22">
        <f>IFERROR(Table1[[#This Row],[Op Income 2017]]/Table1[[#This Row],[Total Assets 2017]], "x")</f>
        <v>0.34857423795476894</v>
      </c>
      <c r="BJ5" s="22">
        <f>IFERROR(Table1[[#This Row],[Op Income 2018]]/Table1[[#This Row],[Total Assets 2018]], "x")</f>
        <v>0.30385664199454615</v>
      </c>
      <c r="BK5" s="22">
        <f>IFERROR(Table1[[#This Row],[Op Income 2019]]/Table1[[#This Row],[Total Assets 2019]], "x")</f>
        <v>0.29508196721311475</v>
      </c>
      <c r="BL5" s="22">
        <f>IFERROR(Table1[[#This Row],[Op Income 2020]]/Table1[[#This Row],[Total Assets 2020]], "x")</f>
        <v>0.2016283963040893</v>
      </c>
      <c r="BM5" s="22">
        <f>IFERROR(Table1[[#This Row],[Op Income 2021]]/Table1[[#This Row],[Total Assets 2021]], "x")</f>
        <v>0.16312193864398042</v>
      </c>
      <c r="BN5" s="22">
        <f>IFERROR(Table1[[#This Row],[Op Income 2022]]/Table1[[#This Row],[Total Assets 2022]], "x")</f>
        <v>9.4973678517343327E-2</v>
      </c>
      <c r="BP5" s="22">
        <f>IFERROR(MIN(Table1[[#This Row],[ROA 2017]:[ROA 2022]])*1.05, "x")</f>
        <v>9.9722362443210491E-2</v>
      </c>
      <c r="BQ5" s="22">
        <f t="array" ref="BQ5">IFERROR(GEOMEAN(Table1[[#This Row],[ROA 2017]:[ROA 2022]]+ABS(Table1[[#This Row],[Min ROA]]))-ABS(Table1[[#This Row],[Min ROA]]), "x")</f>
        <v>0.2216441713964451</v>
      </c>
      <c r="BR5" s="29">
        <f>IFERROR((Table1[[#This Row],[Avg ROA]]-MIN(BQ:BQ))/(MAX(BQ:BQ)-MIN(BQ:BQ)), "x")</f>
        <v>0.2682872421444466</v>
      </c>
      <c r="BS5" s="6">
        <v>11360</v>
      </c>
      <c r="BT5" s="31">
        <f>IFERROR(SUM(0.35*Table1[[#This Row],[Norm 1/SMA Period]], 0.2*Table1[[#This Row],[Norm Avg RevG]], 0.2*Table1[[#This Row],[Norm Avg GPM]], 0.25*Table1[[#This Row],[Norm Op Income/EV]]), "x")</f>
        <v>0.61068236685743882</v>
      </c>
      <c r="BU5" s="1"/>
      <c r="BV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 x14ac:dyDescent="0.25">
      <c r="A6" s="35" t="s">
        <v>138</v>
      </c>
      <c r="B6" s="1" t="s">
        <v>139</v>
      </c>
      <c r="C6" s="1" t="s">
        <v>137</v>
      </c>
      <c r="D6" s="1" t="s">
        <v>53</v>
      </c>
      <c r="E6" s="6">
        <v>27691</v>
      </c>
      <c r="F6" s="6">
        <f>IFERROR(Table1[[#This Row],[Market Capital]]+Table1[[#This Row],[Total Liabilities ttm]]-Table1[[#This Row],[Cash ttm]], "x")</f>
        <v>27892.5</v>
      </c>
      <c r="G6" s="6">
        <v>200</v>
      </c>
      <c r="H6" s="32">
        <f>IFERROR(1/Table1[[#This Row],[SMA Period]], "x")</f>
        <v>5.0000000000000001E-3</v>
      </c>
      <c r="I6" s="33">
        <f>IFERROR((Table1[[#This Row],[1/SMA Period]]-MIN(H:H))/(MAX(H:H)-MIN(H:H)), "x")</f>
        <v>0.80277777777777781</v>
      </c>
      <c r="J6" s="6">
        <v>690.6</v>
      </c>
      <c r="K6" s="6">
        <v>862.2</v>
      </c>
      <c r="L6" s="6">
        <v>1104.0999999999999</v>
      </c>
      <c r="M6" s="6">
        <v>1465.1</v>
      </c>
      <c r="N6" s="6">
        <v>1850.8</v>
      </c>
      <c r="O6" s="6">
        <v>2155.1</v>
      </c>
      <c r="P6" s="6"/>
      <c r="Q6" s="13">
        <f>IFERROR((Table1[[#This Row],[Revenue 2018]]-Table1[[#This Row],[Revenue 2017]])/Table1[[#This Row],[Revenue 2017]], "x")</f>
        <v>0.2484795829713293</v>
      </c>
      <c r="R6" s="13">
        <f>IFERROR((Table1[[#This Row],[Revenue 2019]]-Table1[[#This Row],[Revenue 2018]])/Table1[[#This Row],[Revenue 2018]], "x")</f>
        <v>0.28056135467408938</v>
      </c>
      <c r="S6" s="13">
        <f>IFERROR((Table1[[#This Row],[Revenue 2020]]-Table1[[#This Row],[Revenue 2019]])/Table1[[#This Row],[Revenue 2019]], "x")</f>
        <v>0.32696313739697491</v>
      </c>
      <c r="T6" s="13">
        <f>IFERROR((Table1[[#This Row],[Revenue 2021]]-Table1[[#This Row],[Revenue 2020]])/Table1[[#This Row],[Revenue 2020]], "x")</f>
        <v>0.26325848064978502</v>
      </c>
      <c r="U6" s="13">
        <f>IFERROR((Table1[[#This Row],[Revenue 2022]]-Table1[[#This Row],[Revenue 2021]])/Table1[[#This Row],[Revenue 2021]], "x")</f>
        <v>0.1644153879403501</v>
      </c>
      <c r="V6" s="13"/>
      <c r="W6" s="18">
        <f>IFERROR(MIN(Table1[[#This Row],[RevG 2017-2018]:[RevG 2021-2022]])*1.5, "x")</f>
        <v>0.24662308191052515</v>
      </c>
      <c r="X6" s="13">
        <f t="array" ref="X6">IFERROR(GEOMEAN(Table1[[#This Row],[RevG 2017-2018]:[RevG 2021-2022]]+ABS(Table1[[#This Row],[Min RevG]]))-ABS(Table1[[#This Row],[Min RevG]]), "x")</f>
        <v>0.25378194783938535</v>
      </c>
      <c r="Y6" s="13">
        <f>AVERAGE(Table1[[#This Row],[RevG 2017-2018]:[RevG 2021-2022]])</f>
        <v>0.25673558872650576</v>
      </c>
      <c r="Z6" s="14">
        <f>IFERROR((Table1[[#This Row],[Avg RevG]]-MIN(X:X))/(MAX(X:X)-MIN(X:X)), "x")</f>
        <v>0.73443587767065421</v>
      </c>
      <c r="AA6" s="16">
        <f>IFERROR(Table1[[#This Row],[EV]]/AVERAGE(Table1[[#This Row],[Revenue 2020]:[Revenue 2022]]), "x")</f>
        <v>15.294735880095047</v>
      </c>
      <c r="AB6" s="6">
        <v>479.1</v>
      </c>
      <c r="AC6" s="6">
        <v>616.9</v>
      </c>
      <c r="AD6" s="6">
        <v>800.7</v>
      </c>
      <c r="AE6" s="6">
        <v>1056.0999999999999</v>
      </c>
      <c r="AF6" s="6">
        <v>1347.1</v>
      </c>
      <c r="AG6" s="6">
        <v>1545.7</v>
      </c>
      <c r="AH6" s="22">
        <f>IFERROR(Table1[[#This Row],[Gross Profit 2017]]/Table1[[#This Row],[Revenue 2017]], "x")</f>
        <v>0.69374456993918332</v>
      </c>
      <c r="AI6" s="22">
        <f>IFERROR(Table1[[#This Row],[Gross Profit 2018]]/Table1[[#This Row],[Revenue 2018]], "x")</f>
        <v>0.71549524472280202</v>
      </c>
      <c r="AJ6" s="22">
        <f>IFERROR(Table1[[#This Row],[Gross Profit 2019]]/Table1[[#This Row],[Revenue 2019]], "x")</f>
        <v>0.72520605017661455</v>
      </c>
      <c r="AK6" s="22">
        <f>IFERROR(Table1[[#This Row],[Gross Profit 2020]]/Table1[[#This Row],[Revenue 2020]], "x")</f>
        <v>0.72083816804313694</v>
      </c>
      <c r="AL6" s="22">
        <f>IFERROR(Table1[[#This Row],[Gross Profit 2021]]/Table1[[#This Row],[Revenue 2021]], "x")</f>
        <v>0.72784741733304514</v>
      </c>
      <c r="AM6" s="22">
        <f>IFERROR(Table1[[#This Row],[Gross Profit 2022]]/Table1[[#This Row],[Revenue 2022]], "x")</f>
        <v>0.71722889889100283</v>
      </c>
      <c r="AO6" s="22">
        <f>IFERROR(MIN(Table1[[#This Row],[GPM 2017]:[GPM 2022]])*1.05, "x")</f>
        <v>0.72843179843614247</v>
      </c>
      <c r="AP6" s="22">
        <f t="array" ref="AP6">IFERROR(GEOMEAN(Table1[[#This Row],[GPM 2017]:[GPM 2022]]+ABS(Table1[[#This Row],[Min GPM]]))-ABS(Table1[[#This Row],[Min GPM]]), "x")</f>
        <v>0.71668364220030389</v>
      </c>
      <c r="AQ6" s="23">
        <f>IFERROR((Table1[[#This Row],[Avg GPM]]-MIN(AP:AP))/(MAX(AP:AP)-MIN(AP:AP)), "x")</f>
        <v>0.81626670031081217</v>
      </c>
      <c r="AR6" s="6">
        <v>157.9</v>
      </c>
      <c r="AS6" s="6">
        <v>222.9</v>
      </c>
      <c r="AT6" s="6">
        <v>286.2</v>
      </c>
      <c r="AU6" s="6">
        <v>377.8</v>
      </c>
      <c r="AV6" s="6">
        <v>505.5</v>
      </c>
      <c r="AW6" s="6">
        <v>459.1</v>
      </c>
      <c r="AX6" s="6"/>
      <c r="AY6" s="6">
        <f>IFERROR(AVERAGE(Table1[[#This Row],[Op Income 2020]:[Op Income 2022]]), "x")</f>
        <v>447.4666666666667</v>
      </c>
      <c r="AZ6" s="22">
        <f>IFERROR(Table1[[#This Row],[Avg Op Income]]/Table1[[#This Row],[EV]], "x")</f>
        <v>1.6042544292073736E-2</v>
      </c>
      <c r="BA6" s="25">
        <f>IFERROR((Table1[[#This Row],[Op Income/EV]]-MIN(AZ:AZ))/(MAX(AZ:AZ)-MIN(AZ:AZ)), "x")</f>
        <v>4.3718007355528637E-2</v>
      </c>
      <c r="BB6" s="6">
        <v>886.5</v>
      </c>
      <c r="BC6" s="6">
        <v>1230.3</v>
      </c>
      <c r="BD6" s="6">
        <v>1653.8</v>
      </c>
      <c r="BE6" s="6">
        <v>2271.8000000000002</v>
      </c>
      <c r="BF6" s="6">
        <v>3046.1</v>
      </c>
      <c r="BG6" s="6">
        <v>3816.5</v>
      </c>
      <c r="BH6" s="6">
        <v>4804.3</v>
      </c>
      <c r="BI6" s="22">
        <f>IFERROR(Table1[[#This Row],[Op Income 2017]]/Table1[[#This Row],[Total Assets 2017]], "x")</f>
        <v>0.12834268064699667</v>
      </c>
      <c r="BJ6" s="22">
        <f>IFERROR(Table1[[#This Row],[Op Income 2018]]/Table1[[#This Row],[Total Assets 2018]], "x")</f>
        <v>0.13478050550247914</v>
      </c>
      <c r="BK6" s="22">
        <f>IFERROR(Table1[[#This Row],[Op Income 2019]]/Table1[[#This Row],[Total Assets 2019]], "x")</f>
        <v>0.12597939959503476</v>
      </c>
      <c r="BL6" s="22">
        <f>IFERROR(Table1[[#This Row],[Op Income 2020]]/Table1[[#This Row],[Total Assets 2020]], "x")</f>
        <v>0.12402744492958209</v>
      </c>
      <c r="BM6" s="22">
        <f>IFERROR(Table1[[#This Row],[Op Income 2021]]/Table1[[#This Row],[Total Assets 2021]], "x")</f>
        <v>0.13245119874230316</v>
      </c>
      <c r="BN6" s="22">
        <f>IFERROR(Table1[[#This Row],[Op Income 2022]]/Table1[[#This Row],[Total Assets 2022]], "x")</f>
        <v>9.5560227296380321E-2</v>
      </c>
      <c r="BP6" s="22">
        <f>IFERROR(MIN(Table1[[#This Row],[ROA 2017]:[ROA 2022]])*1.05, "x")</f>
        <v>0.10033823866119934</v>
      </c>
      <c r="BQ6" s="22">
        <f t="array" ref="BQ6">IFERROR(GEOMEAN(Table1[[#This Row],[ROA 2017]:[ROA 2022]]+ABS(Table1[[#This Row],[Min ROA]]))-ABS(Table1[[#This Row],[Min ROA]]), "x")</f>
        <v>0.12312069431626493</v>
      </c>
      <c r="BR6" s="29">
        <f>IFERROR((Table1[[#This Row],[Avg ROA]]-MIN(BQ:BQ))/(MAX(BQ:BQ)-MIN(BQ:BQ)), "x")</f>
        <v>8.4687344754683855E-3</v>
      </c>
      <c r="BS6" s="6">
        <v>1088</v>
      </c>
      <c r="BT6" s="31">
        <f>IFERROR(SUM(0.35*Table1[[#This Row],[Norm 1/SMA Period]], 0.2*Table1[[#This Row],[Norm Avg RevG]], 0.2*Table1[[#This Row],[Norm Avg GPM]], 0.25*Table1[[#This Row],[Norm Op Income/EV]]), "x")</f>
        <v>0.60204223965739767</v>
      </c>
      <c r="BU6" s="1"/>
      <c r="BV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spans="1:98" x14ac:dyDescent="0.25">
      <c r="A7" s="35" t="s">
        <v>245</v>
      </c>
      <c r="B7" s="1" t="s">
        <v>246</v>
      </c>
      <c r="C7" s="1" t="s">
        <v>240</v>
      </c>
      <c r="D7" s="1" t="s">
        <v>37</v>
      </c>
      <c r="E7" s="6">
        <v>49953</v>
      </c>
      <c r="F7" s="6">
        <f>IFERROR(Table1[[#This Row],[Market Capital]]+Table1[[#This Row],[Total Liabilities ttm]]-Table1[[#This Row],[Cash ttm]], "x")</f>
        <v>69381</v>
      </c>
      <c r="G7" s="6">
        <v>190</v>
      </c>
      <c r="H7" s="32">
        <f>IFERROR(1/Table1[[#This Row],[SMA Period]], "x")</f>
        <v>5.263157894736842E-3</v>
      </c>
      <c r="I7" s="33">
        <f>IFERROR((Table1[[#This Row],[1/SMA Period]]-MIN(H:H))/(MAX(H:H)-MIN(H:H)), "x")</f>
        <v>0.86159844054580892</v>
      </c>
      <c r="J7" s="6">
        <v>10888.7</v>
      </c>
      <c r="K7" s="6">
        <v>11221.1</v>
      </c>
      <c r="L7" s="6">
        <v>11863.7</v>
      </c>
      <c r="M7" s="6">
        <v>12632</v>
      </c>
      <c r="N7" s="6">
        <v>14629.6</v>
      </c>
      <c r="O7" s="6">
        <v>16252.2</v>
      </c>
      <c r="P7" s="6"/>
      <c r="Q7" s="13">
        <f>IFERROR((Table1[[#This Row],[Revenue 2018]]-Table1[[#This Row],[Revenue 2017]])/Table1[[#This Row],[Revenue 2017]], "x")</f>
        <v>3.0527060163288513E-2</v>
      </c>
      <c r="R7" s="13">
        <f>IFERROR((Table1[[#This Row],[Revenue 2019]]-Table1[[#This Row],[Revenue 2018]])/Table1[[#This Row],[Revenue 2018]], "x")</f>
        <v>5.7267112849898882E-2</v>
      </c>
      <c r="S7" s="13">
        <f>IFERROR((Table1[[#This Row],[Revenue 2020]]-Table1[[#This Row],[Revenue 2019]])/Table1[[#This Row],[Revenue 2019]], "x")</f>
        <v>6.4760572165513217E-2</v>
      </c>
      <c r="T7" s="13">
        <f>IFERROR((Table1[[#This Row],[Revenue 2021]]-Table1[[#This Row],[Revenue 2020]])/Table1[[#This Row],[Revenue 2020]], "x")</f>
        <v>0.15813806206459788</v>
      </c>
      <c r="U7" s="13">
        <f>IFERROR((Table1[[#This Row],[Revenue 2022]]-Table1[[#This Row],[Revenue 2021]])/Table1[[#This Row],[Revenue 2021]], "x")</f>
        <v>0.11091212336632583</v>
      </c>
      <c r="V7" s="13"/>
      <c r="W7" s="18">
        <f>IFERROR(MIN(Table1[[#This Row],[RevG 2017-2018]:[RevG 2021-2022]])*1.5, "x")</f>
        <v>4.5790590244932768E-2</v>
      </c>
      <c r="X7" s="13">
        <f t="array" ref="X7">IFERROR(GEOMEAN(Table1[[#This Row],[RevG 2017-2018]:[RevG 2021-2022]]+ABS(Table1[[#This Row],[Min RevG]]))-ABS(Table1[[#This Row],[Min RevG]]), "x")</f>
        <v>7.6886850126029999E-2</v>
      </c>
      <c r="Y7" s="13">
        <f>AVERAGE(Table1[[#This Row],[RevG 2017-2018]:[RevG 2021-2022]])</f>
        <v>8.4320986121924874E-2</v>
      </c>
      <c r="Z7" s="14">
        <f>IFERROR((Table1[[#This Row],[Avg RevG]]-MIN(X:X))/(MAX(X:X)-MIN(X:X)), "x")</f>
        <v>0.26453785737134705</v>
      </c>
      <c r="AA7" s="16">
        <f>IFERROR(Table1[[#This Row],[EV]]/AVERAGE(Table1[[#This Row],[Revenue 2020]:[Revenue 2022]]), "x")</f>
        <v>4.7833790659514914</v>
      </c>
      <c r="AB7" s="6">
        <v>5739.6</v>
      </c>
      <c r="AC7" s="6">
        <v>5973.7</v>
      </c>
      <c r="AD7" s="6">
        <v>6365</v>
      </c>
      <c r="AE7" s="6">
        <v>6770.8</v>
      </c>
      <c r="AF7" s="6">
        <v>7717.8</v>
      </c>
      <c r="AG7" s="6">
        <v>8472.6</v>
      </c>
      <c r="AH7" s="22">
        <f>IFERROR(Table1[[#This Row],[Gross Profit 2017]]/Table1[[#This Row],[Revenue 2017]], "x")</f>
        <v>0.52711526628523153</v>
      </c>
      <c r="AI7" s="22">
        <f>IFERROR(Table1[[#This Row],[Gross Profit 2018]]/Table1[[#This Row],[Revenue 2018]], "x")</f>
        <v>0.53236313730382934</v>
      </c>
      <c r="AJ7" s="22">
        <f>IFERROR(Table1[[#This Row],[Gross Profit 2019]]/Table1[[#This Row],[Revenue 2019]], "x")</f>
        <v>0.53651053212741384</v>
      </c>
      <c r="AK7" s="22">
        <f>IFERROR(Table1[[#This Row],[Gross Profit 2020]]/Table1[[#This Row],[Revenue 2020]], "x")</f>
        <v>0.53600379987333757</v>
      </c>
      <c r="AL7" s="22">
        <f>IFERROR(Table1[[#This Row],[Gross Profit 2021]]/Table1[[#This Row],[Revenue 2021]], "x")</f>
        <v>0.52754689123421006</v>
      </c>
      <c r="AM7" s="22">
        <f>IFERROR(Table1[[#This Row],[Gross Profit 2022]]/Table1[[#This Row],[Revenue 2022]], "x")</f>
        <v>0.52132019049728651</v>
      </c>
      <c r="AO7" s="22">
        <f>IFERROR(MIN(Table1[[#This Row],[GPM 2017]:[GPM 2022]])*1.05, "x")</f>
        <v>0.54738620002215088</v>
      </c>
      <c r="AP7" s="22">
        <f t="array" ref="AP7">IFERROR(GEOMEAN(Table1[[#This Row],[GPM 2017]:[GPM 2022]]+ABS(Table1[[#This Row],[Min GPM]]))-ABS(Table1[[#This Row],[Min GPM]]), "x")</f>
        <v>0.53012986650739624</v>
      </c>
      <c r="AQ7" s="23">
        <f>IFERROR((Table1[[#This Row],[Avg GPM]]-MIN(AP:AP))/(MAX(AP:AP)-MIN(AP:AP)), "x")</f>
        <v>0.58386815023610039</v>
      </c>
      <c r="AR7" s="6">
        <v>2080.1</v>
      </c>
      <c r="AS7" s="6">
        <v>2134.3000000000002</v>
      </c>
      <c r="AT7" s="6">
        <v>2216.1</v>
      </c>
      <c r="AU7" s="6">
        <v>2501.6</v>
      </c>
      <c r="AV7" s="6">
        <v>2987.5</v>
      </c>
      <c r="AW7" s="6">
        <v>3270.7</v>
      </c>
      <c r="AX7" s="6"/>
      <c r="AY7" s="6">
        <f>IFERROR(AVERAGE(Table1[[#This Row],[Op Income 2020]:[Op Income 2022]]), "x")</f>
        <v>2919.9333333333329</v>
      </c>
      <c r="AZ7" s="22">
        <f>IFERROR(Table1[[#This Row],[Avg Op Income]]/Table1[[#This Row],[EV]], "x")</f>
        <v>4.2085489303027239E-2</v>
      </c>
      <c r="BA7" s="25">
        <f>IFERROR((Table1[[#This Row],[Op Income/EV]]-MIN(AZ:AZ))/(MAX(AZ:AZ)-MIN(AZ:AZ)), "x")</f>
        <v>0.49489018493953196</v>
      </c>
      <c r="BB7" s="6">
        <v>301.3</v>
      </c>
      <c r="BC7" s="6">
        <v>9259.7999999999993</v>
      </c>
      <c r="BD7" s="6">
        <v>9347</v>
      </c>
      <c r="BE7" s="6">
        <v>9895.9</v>
      </c>
      <c r="BF7" s="6">
        <v>14423.9</v>
      </c>
      <c r="BG7" s="6">
        <v>14516.2</v>
      </c>
      <c r="BH7" s="6">
        <v>15275</v>
      </c>
      <c r="BI7" s="22">
        <f>IFERROR(Table1[[#This Row],[Op Income 2017]]/Table1[[#This Row],[Total Assets 2017]], "x")</f>
        <v>0.22463768115942029</v>
      </c>
      <c r="BJ7" s="22">
        <f>IFERROR(Table1[[#This Row],[Op Income 2018]]/Table1[[#This Row],[Total Assets 2018]], "x")</f>
        <v>0.22834064405691668</v>
      </c>
      <c r="BK7" s="22">
        <f>IFERROR(Table1[[#This Row],[Op Income 2019]]/Table1[[#This Row],[Total Assets 2019]], "x")</f>
        <v>0.22394122818541012</v>
      </c>
      <c r="BL7" s="22">
        <f>IFERROR(Table1[[#This Row],[Op Income 2020]]/Table1[[#This Row],[Total Assets 2020]], "x")</f>
        <v>0.17343436934532269</v>
      </c>
      <c r="BM7" s="22">
        <f>IFERROR(Table1[[#This Row],[Op Income 2021]]/Table1[[#This Row],[Total Assets 2021]], "x")</f>
        <v>0.20580454939998069</v>
      </c>
      <c r="BN7" s="22">
        <f>IFERROR(Table1[[#This Row],[Op Income 2022]]/Table1[[#This Row],[Total Assets 2022]], "x")</f>
        <v>0.21412111292962355</v>
      </c>
      <c r="BP7" s="22">
        <f>IFERROR(MIN(Table1[[#This Row],[ROA 2017]:[ROA 2022]])*1.05, "x")</f>
        <v>0.18210608781258883</v>
      </c>
      <c r="BQ7" s="22">
        <f t="array" ref="BQ7">IFERROR(GEOMEAN(Table1[[#This Row],[ROA 2017]:[ROA 2022]]+ABS(Table1[[#This Row],[Min ROA]]))-ABS(Table1[[#This Row],[Min ROA]]), "x")</f>
        <v>0.21125061901398653</v>
      </c>
      <c r="BR7" s="29">
        <f>IFERROR((Table1[[#This Row],[Avg ROA]]-MIN(BQ:BQ))/(MAX(BQ:BQ)-MIN(BQ:BQ)), "x")</f>
        <v>0.24087816819152397</v>
      </c>
      <c r="BS7" s="6">
        <v>19729.3</v>
      </c>
      <c r="BT7" s="31">
        <f>IFERROR(SUM(0.35*Table1[[#This Row],[Norm 1/SMA Period]], 0.2*Table1[[#This Row],[Norm Avg RevG]], 0.2*Table1[[#This Row],[Norm Avg GPM]], 0.25*Table1[[#This Row],[Norm Op Income/EV]]), "x")</f>
        <v>0.5949632019474056</v>
      </c>
      <c r="BU7" s="1"/>
      <c r="BV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spans="1:98" x14ac:dyDescent="0.25">
      <c r="A8" s="35" t="s">
        <v>226</v>
      </c>
      <c r="B8" s="1" t="s">
        <v>227</v>
      </c>
      <c r="C8" s="1" t="s">
        <v>215</v>
      </c>
      <c r="D8" s="1" t="s">
        <v>28</v>
      </c>
      <c r="E8" s="6">
        <v>53033</v>
      </c>
      <c r="F8" s="6">
        <f>IFERROR(Table1[[#This Row],[Market Capital]]+Table1[[#This Row],[Total Liabilities ttm]]-Table1[[#This Row],[Cash ttm]], "x")</f>
        <v>62587.3</v>
      </c>
      <c r="G8" s="6">
        <v>250</v>
      </c>
      <c r="H8" s="32">
        <f>IFERROR(1/Table1[[#This Row],[SMA Period]], "x")</f>
        <v>4.0000000000000001E-3</v>
      </c>
      <c r="I8" s="33">
        <f>IFERROR((Table1[[#This Row],[1/SMA Period]]-MIN(H:H))/(MAX(H:H)-MIN(H:H)), "x")</f>
        <v>0.57925925925925925</v>
      </c>
      <c r="J8" s="6">
        <v>3480</v>
      </c>
      <c r="K8" s="6">
        <v>4036.7</v>
      </c>
      <c r="L8" s="6">
        <v>4568.8999999999996</v>
      </c>
      <c r="M8" s="6">
        <v>5806.4</v>
      </c>
      <c r="N8" s="6">
        <v>6918.7</v>
      </c>
      <c r="O8" s="6">
        <v>9211.9</v>
      </c>
      <c r="P8" s="6"/>
      <c r="Q8" s="13">
        <f>IFERROR((Table1[[#This Row],[Revenue 2018]]-Table1[[#This Row],[Revenue 2017]])/Table1[[#This Row],[Revenue 2017]], "x")</f>
        <v>0.15997126436781603</v>
      </c>
      <c r="R8" s="13">
        <f>IFERROR((Table1[[#This Row],[Revenue 2019]]-Table1[[#This Row],[Revenue 2018]])/Table1[[#This Row],[Revenue 2018]], "x")</f>
        <v>0.1318403646542968</v>
      </c>
      <c r="S8" s="13">
        <f>IFERROR((Table1[[#This Row],[Revenue 2020]]-Table1[[#This Row],[Revenue 2019]])/Table1[[#This Row],[Revenue 2019]], "x")</f>
        <v>0.27085294053273218</v>
      </c>
      <c r="T8" s="13">
        <f>IFERROR((Table1[[#This Row],[Revenue 2021]]-Table1[[#This Row],[Revenue 2020]])/Table1[[#This Row],[Revenue 2020]], "x")</f>
        <v>0.19156448057316069</v>
      </c>
      <c r="U8" s="13">
        <f>IFERROR((Table1[[#This Row],[Revenue 2022]]-Table1[[#This Row],[Revenue 2021]])/Table1[[#This Row],[Revenue 2021]], "x")</f>
        <v>0.33144954977091068</v>
      </c>
      <c r="V8" s="13"/>
      <c r="W8" s="18">
        <f>IFERROR(MIN(Table1[[#This Row],[RevG 2017-2018]:[RevG 2021-2022]])*1.5, "x")</f>
        <v>0.19776054698144518</v>
      </c>
      <c r="X8" s="13">
        <f t="array" ref="X8">IFERROR(GEOMEAN(Table1[[#This Row],[RevG 2017-2018]:[RevG 2021-2022]]+ABS(Table1[[#This Row],[Min RevG]]))-ABS(Table1[[#This Row],[Min RevG]]), "x")</f>
        <v>0.21080358671037441</v>
      </c>
      <c r="Y8" s="13">
        <f>AVERAGE(Table1[[#This Row],[RevG 2017-2018]:[RevG 2021-2022]])</f>
        <v>0.21713571997978329</v>
      </c>
      <c r="Z8" s="14">
        <f>IFERROR((Table1[[#This Row],[Avg RevG]]-MIN(X:X))/(MAX(X:X)-MIN(X:X)), "x")</f>
        <v>0.62026964541612295</v>
      </c>
      <c r="AA8" s="16">
        <f>IFERROR(Table1[[#This Row],[EV]]/AVERAGE(Table1[[#This Row],[Revenue 2020]:[Revenue 2022]]), "x")</f>
        <v>8.5591420887085761</v>
      </c>
      <c r="AB8" s="6">
        <v>2193.8000000000002</v>
      </c>
      <c r="AC8" s="6">
        <v>2590.6999999999998</v>
      </c>
      <c r="AD8" s="6">
        <v>2699.5</v>
      </c>
      <c r="AE8" s="6">
        <v>3356.9</v>
      </c>
      <c r="AF8" s="6">
        <v>4146.6000000000004</v>
      </c>
      <c r="AG8" s="6">
        <v>5619.4</v>
      </c>
      <c r="AH8" s="22">
        <f>IFERROR(Table1[[#This Row],[Gross Profit 2017]]/Table1[[#This Row],[Revenue 2017]], "x")</f>
        <v>0.63040229885057475</v>
      </c>
      <c r="AI8" s="22">
        <f>IFERROR(Table1[[#This Row],[Gross Profit 2018]]/Table1[[#This Row],[Revenue 2018]], "x")</f>
        <v>0.64178660787276731</v>
      </c>
      <c r="AJ8" s="22">
        <f>IFERROR(Table1[[#This Row],[Gross Profit 2019]]/Table1[[#This Row],[Revenue 2019]], "x")</f>
        <v>0.5908424347217055</v>
      </c>
      <c r="AK8" s="22">
        <f>IFERROR(Table1[[#This Row],[Gross Profit 2020]]/Table1[[#This Row],[Revenue 2020]], "x")</f>
        <v>0.57813791678148252</v>
      </c>
      <c r="AL8" s="22">
        <f>IFERROR(Table1[[#This Row],[Gross Profit 2021]]/Table1[[#This Row],[Revenue 2021]], "x")</f>
        <v>0.59933224449679856</v>
      </c>
      <c r="AM8" s="22">
        <f>IFERROR(Table1[[#This Row],[Gross Profit 2022]]/Table1[[#This Row],[Revenue 2022]], "x")</f>
        <v>0.6100153062886049</v>
      </c>
      <c r="AO8" s="22">
        <f>IFERROR(MIN(Table1[[#This Row],[GPM 2017]:[GPM 2022]])*1.05, "x")</f>
        <v>0.60704481262055665</v>
      </c>
      <c r="AP8" s="22">
        <f t="array" ref="AP8">IFERROR(GEOMEAN(Table1[[#This Row],[GPM 2017]:[GPM 2022]]+ABS(Table1[[#This Row],[Min GPM]]))-ABS(Table1[[#This Row],[Min GPM]]), "x")</f>
        <v>0.60822059689074537</v>
      </c>
      <c r="AQ8" s="23">
        <f>IFERROR((Table1[[#This Row],[Avg GPM]]-MIN(AP:AP))/(MAX(AP:AP)-MIN(AP:AP)), "x")</f>
        <v>0.68114933603873928</v>
      </c>
      <c r="AR8" s="6">
        <v>1276.3</v>
      </c>
      <c r="AS8" s="6">
        <v>1537.2</v>
      </c>
      <c r="AT8" s="6">
        <v>1387.6</v>
      </c>
      <c r="AU8" s="6">
        <v>1757</v>
      </c>
      <c r="AV8" s="6">
        <v>2486.6</v>
      </c>
      <c r="AW8" s="6">
        <v>3651.6</v>
      </c>
      <c r="AX8" s="6"/>
      <c r="AY8" s="6">
        <f>IFERROR(AVERAGE(Table1[[#This Row],[Op Income 2020]:[Op Income 2022]]), "x")</f>
        <v>2631.7333333333336</v>
      </c>
      <c r="AZ8" s="22">
        <f>IFERROR(Table1[[#This Row],[Avg Op Income]]/Table1[[#This Row],[EV]], "x")</f>
        <v>4.2048999291123497E-2</v>
      </c>
      <c r="BA8" s="25">
        <f>IFERROR((Table1[[#This Row],[Op Income/EV]]-MIN(AZ:AZ))/(MAX(AZ:AZ)-MIN(AZ:AZ)), "x")</f>
        <v>0.4942580260909934</v>
      </c>
      <c r="BB8" s="6">
        <v>1571.5</v>
      </c>
      <c r="BC8" s="6">
        <v>5532.2</v>
      </c>
      <c r="BD8" s="6">
        <v>5638.6</v>
      </c>
      <c r="BE8" s="6">
        <v>9008.5</v>
      </c>
      <c r="BF8" s="6">
        <v>9280</v>
      </c>
      <c r="BG8" s="6">
        <v>10271.1</v>
      </c>
      <c r="BH8" s="6">
        <v>12597.1</v>
      </c>
      <c r="BI8" s="22">
        <f>IFERROR(Table1[[#This Row],[Op Income 2017]]/Table1[[#This Row],[Total Assets 2017]], "x")</f>
        <v>0.23070387910776907</v>
      </c>
      <c r="BJ8" s="22">
        <f>IFERROR(Table1[[#This Row],[Op Income 2018]]/Table1[[#This Row],[Total Assets 2018]], "x")</f>
        <v>0.27262086333487034</v>
      </c>
      <c r="BK8" s="22">
        <f>IFERROR(Table1[[#This Row],[Op Income 2019]]/Table1[[#This Row],[Total Assets 2019]], "x")</f>
        <v>0.1540323028251096</v>
      </c>
      <c r="BL8" s="22">
        <f>IFERROR(Table1[[#This Row],[Op Income 2020]]/Table1[[#This Row],[Total Assets 2020]], "x")</f>
        <v>0.18933189655172414</v>
      </c>
      <c r="BM8" s="22">
        <f>IFERROR(Table1[[#This Row],[Op Income 2021]]/Table1[[#This Row],[Total Assets 2021]], "x")</f>
        <v>0.24209675691990146</v>
      </c>
      <c r="BN8" s="22">
        <f>IFERROR(Table1[[#This Row],[Op Income 2022]]/Table1[[#This Row],[Total Assets 2022]], "x")</f>
        <v>0.28987624135713774</v>
      </c>
      <c r="BP8" s="22">
        <f>IFERROR(MIN(Table1[[#This Row],[ROA 2017]:[ROA 2022]])*1.05, "x")</f>
        <v>0.16173391796636508</v>
      </c>
      <c r="BQ8" s="22">
        <f t="array" ref="BQ8">IFERROR(GEOMEAN(Table1[[#This Row],[ROA 2017]:[ROA 2022]]+ABS(Table1[[#This Row],[Min ROA]]))-ABS(Table1[[#This Row],[Min ROA]]), "x")</f>
        <v>0.22691319185269823</v>
      </c>
      <c r="BR8" s="29">
        <f>IFERROR((Table1[[#This Row],[Avg ROA]]-MIN(BQ:BQ))/(MAX(BQ:BQ)-MIN(BQ:BQ)), "x")</f>
        <v>0.282182296119317</v>
      </c>
      <c r="BS8" s="6">
        <v>11125.8</v>
      </c>
      <c r="BT8" s="31">
        <f>IFERROR(SUM(0.35*Table1[[#This Row],[Norm 1/SMA Period]], 0.2*Table1[[#This Row],[Norm Avg RevG]], 0.2*Table1[[#This Row],[Norm Avg GPM]], 0.25*Table1[[#This Row],[Norm Op Income/EV]]), "x")</f>
        <v>0.58658904355446151</v>
      </c>
      <c r="BU8" s="1"/>
      <c r="BV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8" x14ac:dyDescent="0.25">
      <c r="A9" s="35" t="s">
        <v>122</v>
      </c>
      <c r="B9" s="1" t="s">
        <v>123</v>
      </c>
      <c r="C9" s="1" t="s">
        <v>119</v>
      </c>
      <c r="D9" s="1" t="s">
        <v>47</v>
      </c>
      <c r="E9" s="6">
        <v>56157</v>
      </c>
      <c r="F9" s="6">
        <f>IFERROR(Table1[[#This Row],[Market Capital]]+Table1[[#This Row],[Total Liabilities ttm]]-Table1[[#This Row],[Cash ttm]], "x")</f>
        <v>63342.400000000001</v>
      </c>
      <c r="G9" s="6">
        <v>170</v>
      </c>
      <c r="H9" s="32">
        <f>IFERROR(1/Table1[[#This Row],[SMA Period]], "x")</f>
        <v>5.8823529411764705E-3</v>
      </c>
      <c r="I9" s="33">
        <f>IFERROR((Table1[[#This Row],[1/SMA Period]]-MIN(H:H))/(MAX(H:H)-MIN(H:H)), "x")</f>
        <v>1</v>
      </c>
      <c r="J9" s="6">
        <v>7515.4</v>
      </c>
      <c r="K9" s="6">
        <v>7791.1</v>
      </c>
      <c r="L9" s="6">
        <v>7986.3</v>
      </c>
      <c r="M9" s="6">
        <v>8149.7</v>
      </c>
      <c r="N9" s="6">
        <v>8971.2999999999993</v>
      </c>
      <c r="O9" s="6">
        <v>10419.299999999999</v>
      </c>
      <c r="P9" s="6"/>
      <c r="Q9" s="13">
        <f>IFERROR((Table1[[#This Row],[Revenue 2018]]-Table1[[#This Row],[Revenue 2017]])/Table1[[#This Row],[Revenue 2017]], "x")</f>
        <v>3.6684674135774642E-2</v>
      </c>
      <c r="R9" s="13">
        <f>IFERROR((Table1[[#This Row],[Revenue 2019]]-Table1[[#This Row],[Revenue 2018]])/Table1[[#This Row],[Revenue 2018]], "x")</f>
        <v>2.5054228542824481E-2</v>
      </c>
      <c r="S9" s="13">
        <f>IFERROR((Table1[[#This Row],[Revenue 2020]]-Table1[[#This Row],[Revenue 2019]])/Table1[[#This Row],[Revenue 2019]], "x")</f>
        <v>2.0460037814757727E-2</v>
      </c>
      <c r="T9" s="13">
        <f>IFERROR((Table1[[#This Row],[Revenue 2021]]-Table1[[#This Row],[Revenue 2020]])/Table1[[#This Row],[Revenue 2020]], "x")</f>
        <v>0.10081352687828993</v>
      </c>
      <c r="U9" s="13">
        <f>IFERROR((Table1[[#This Row],[Revenue 2022]]-Table1[[#This Row],[Revenue 2021]])/Table1[[#This Row],[Revenue 2021]], "x")</f>
        <v>0.16140358699408114</v>
      </c>
      <c r="V9" s="13"/>
      <c r="W9" s="18">
        <f>IFERROR(MIN(Table1[[#This Row],[RevG 2017-2018]:[RevG 2021-2022]])*1.5, "x")</f>
        <v>3.069005672213659E-2</v>
      </c>
      <c r="X9" s="13">
        <f t="array" ref="X9">IFERROR(GEOMEAN(Table1[[#This Row],[RevG 2017-2018]:[RevG 2021-2022]]+ABS(Table1[[#This Row],[Min RevG]]))-ABS(Table1[[#This Row],[Min RevG]]), "x")</f>
        <v>5.5846355119636773E-2</v>
      </c>
      <c r="Y9" s="13">
        <f>AVERAGE(Table1[[#This Row],[RevG 2017-2018]:[RevG 2021-2022]])</f>
        <v>6.8883210873145584E-2</v>
      </c>
      <c r="Z9" s="14">
        <f>IFERROR((Table1[[#This Row],[Avg RevG]]-MIN(X:X))/(MAX(X:X)-MIN(X:X)), "x")</f>
        <v>0.20864661404451068</v>
      </c>
      <c r="AA9" s="16">
        <f>IFERROR(Table1[[#This Row],[EV]]/AVERAGE(Table1[[#This Row],[Revenue 2020]:[Revenue 2022]]), "x")</f>
        <v>6.8999684099301746</v>
      </c>
      <c r="AB9" s="6">
        <v>3460.5</v>
      </c>
      <c r="AC9" s="6">
        <v>3586.6</v>
      </c>
      <c r="AD9" s="6">
        <v>3622.5</v>
      </c>
      <c r="AE9" s="6">
        <v>3703.5</v>
      </c>
      <c r="AF9" s="6">
        <v>4053.8</v>
      </c>
      <c r="AG9" s="6">
        <v>4498.5</v>
      </c>
      <c r="AH9" s="22">
        <f>IFERROR(Table1[[#This Row],[Gross Profit 2017]]/Table1[[#This Row],[Revenue 2017]], "x")</f>
        <v>0.46045453335817127</v>
      </c>
      <c r="AI9" s="22">
        <f>IFERROR(Table1[[#This Row],[Gross Profit 2018]]/Table1[[#This Row],[Revenue 2018]], "x")</f>
        <v>0.4603457791582703</v>
      </c>
      <c r="AJ9" s="22">
        <f>IFERROR(Table1[[#This Row],[Gross Profit 2019]]/Table1[[#This Row],[Revenue 2019]], "x")</f>
        <v>0.45358927162766238</v>
      </c>
      <c r="AK9" s="22">
        <f>IFERROR(Table1[[#This Row],[Gross Profit 2020]]/Table1[[#This Row],[Revenue 2020]], "x")</f>
        <v>0.45443390554253532</v>
      </c>
      <c r="AL9" s="22">
        <f>IFERROR(Table1[[#This Row],[Gross Profit 2021]]/Table1[[#This Row],[Revenue 2021]], "x")</f>
        <v>0.45186316364406504</v>
      </c>
      <c r="AM9" s="22">
        <f>IFERROR(Table1[[#This Row],[Gross Profit 2022]]/Table1[[#This Row],[Revenue 2022]], "x")</f>
        <v>0.43174685439520893</v>
      </c>
      <c r="AO9" s="22">
        <f>IFERROR(MIN(Table1[[#This Row],[GPM 2017]:[GPM 2022]])*1.05, "x")</f>
        <v>0.45333419711496942</v>
      </c>
      <c r="AP9" s="22">
        <f t="array" ref="AP9">IFERROR(GEOMEAN(Table1[[#This Row],[GPM 2017]:[GPM 2022]]+ABS(Table1[[#This Row],[Min GPM]]))-ABS(Table1[[#This Row],[Min GPM]]), "x")</f>
        <v>0.45202023288186349</v>
      </c>
      <c r="AQ9" s="23">
        <f>IFERROR((Table1[[#This Row],[Avg GPM]]-MIN(AP:AP))/(MAX(AP:AP)-MIN(AP:AP)), "x")</f>
        <v>0.48656341580219481</v>
      </c>
      <c r="AR9" s="6">
        <v>1552.7</v>
      </c>
      <c r="AS9" s="6">
        <v>1730.5</v>
      </c>
      <c r="AT9" s="6">
        <v>1697.3</v>
      </c>
      <c r="AU9" s="6">
        <v>1807.4</v>
      </c>
      <c r="AV9" s="6">
        <v>2048.6</v>
      </c>
      <c r="AW9" s="6">
        <v>2251.3000000000002</v>
      </c>
      <c r="AX9" s="6"/>
      <c r="AY9" s="6">
        <f>IFERROR(AVERAGE(Table1[[#This Row],[Op Income 2020]:[Op Income 2022]]), "x")</f>
        <v>2035.7666666666667</v>
      </c>
      <c r="AZ9" s="22">
        <f>IFERROR(Table1[[#This Row],[Avg Op Income]]/Table1[[#This Row],[EV]], "x")</f>
        <v>3.2139083247029895E-2</v>
      </c>
      <c r="BA9" s="25">
        <f>IFERROR((Table1[[#This Row],[Op Income/EV]]-MIN(AZ:AZ))/(MAX(AZ:AZ)-MIN(AZ:AZ)), "x")</f>
        <v>0.32257704302982831</v>
      </c>
      <c r="BB9" s="6">
        <v>463.9</v>
      </c>
      <c r="BC9" s="6">
        <v>5553.7</v>
      </c>
      <c r="BD9" s="6">
        <v>7703</v>
      </c>
      <c r="BE9" s="6">
        <v>8140.4</v>
      </c>
      <c r="BF9" s="6">
        <v>9131.7999999999993</v>
      </c>
      <c r="BG9" s="6">
        <v>10412.200000000001</v>
      </c>
      <c r="BH9" s="6">
        <v>10948.8</v>
      </c>
      <c r="BI9" s="22">
        <f>IFERROR(Table1[[#This Row],[Op Income 2017]]/Table1[[#This Row],[Total Assets 2017]], "x")</f>
        <v>0.2795793795127573</v>
      </c>
      <c r="BJ9" s="22">
        <f>IFERROR(Table1[[#This Row],[Op Income 2018]]/Table1[[#This Row],[Total Assets 2018]], "x")</f>
        <v>0.22465273270154484</v>
      </c>
      <c r="BK9" s="22">
        <f>IFERROR(Table1[[#This Row],[Op Income 2019]]/Table1[[#This Row],[Total Assets 2019]], "x")</f>
        <v>0.2085032676526952</v>
      </c>
      <c r="BL9" s="22">
        <f>IFERROR(Table1[[#This Row],[Op Income 2020]]/Table1[[#This Row],[Total Assets 2020]], "x")</f>
        <v>0.19792373902187962</v>
      </c>
      <c r="BM9" s="22">
        <f>IFERROR(Table1[[#This Row],[Op Income 2021]]/Table1[[#This Row],[Total Assets 2021]], "x")</f>
        <v>0.19674996638558612</v>
      </c>
      <c r="BN9" s="22">
        <f>IFERROR(Table1[[#This Row],[Op Income 2022]]/Table1[[#This Row],[Total Assets 2022]], "x")</f>
        <v>0.20562070729212337</v>
      </c>
      <c r="BP9" s="22">
        <f>IFERROR(MIN(Table1[[#This Row],[ROA 2017]:[ROA 2022]])*1.05, "x")</f>
        <v>0.20658746470486544</v>
      </c>
      <c r="BQ9" s="22">
        <f t="array" ref="BQ9">IFERROR(GEOMEAN(Table1[[#This Row],[ROA 2017]:[ROA 2022]]+ABS(Table1[[#This Row],[Min ROA]]))-ABS(Table1[[#This Row],[Min ROA]]), "x")</f>
        <v>0.2179283577171256</v>
      </c>
      <c r="BR9" s="29">
        <f>IFERROR((Table1[[#This Row],[Avg ROA]]-MIN(BQ:BQ))/(MAX(BQ:BQ)-MIN(BQ:BQ)), "x")</f>
        <v>0.2584881851729689</v>
      </c>
      <c r="BS9" s="6">
        <v>7649.3</v>
      </c>
      <c r="BT9" s="31">
        <f>IFERROR(SUM(0.35*Table1[[#This Row],[Norm 1/SMA Period]], 0.2*Table1[[#This Row],[Norm Avg RevG]], 0.2*Table1[[#This Row],[Norm Avg GPM]], 0.25*Table1[[#This Row],[Norm Op Income/EV]]), "x")</f>
        <v>0.56968626672679812</v>
      </c>
      <c r="BU9" s="1"/>
      <c r="BV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8" x14ac:dyDescent="0.25">
      <c r="A10" s="35" t="s">
        <v>40</v>
      </c>
      <c r="B10" s="1" t="s">
        <v>41</v>
      </c>
      <c r="C10" s="1" t="s">
        <v>36</v>
      </c>
      <c r="D10" s="1" t="s">
        <v>37</v>
      </c>
      <c r="E10" s="6">
        <v>4051</v>
      </c>
      <c r="F10" s="6">
        <f>IFERROR(Table1[[#This Row],[Market Capital]]+Table1[[#This Row],[Total Liabilities ttm]]-Table1[[#This Row],[Cash ttm]], "x")</f>
        <v>4402.5999999999995</v>
      </c>
      <c r="G10" s="6">
        <v>240</v>
      </c>
      <c r="H10" s="32">
        <f>IFERROR(1/Table1[[#This Row],[SMA Period]], "x")</f>
        <v>4.1666666666666666E-3</v>
      </c>
      <c r="I10" s="33">
        <f>IFERROR((Table1[[#This Row],[1/SMA Period]]-MIN(H:H))/(MAX(H:H)-MIN(H:H)), "x")</f>
        <v>0.61651234567901236</v>
      </c>
      <c r="J10" s="6">
        <v>475.6</v>
      </c>
      <c r="K10" s="6">
        <v>619.20000000000005</v>
      </c>
      <c r="L10" s="6">
        <v>751</v>
      </c>
      <c r="M10" s="6">
        <v>890.6</v>
      </c>
      <c r="N10" s="6">
        <v>1299.0999999999999</v>
      </c>
      <c r="O10" s="6">
        <v>1602.5</v>
      </c>
      <c r="P10" s="6"/>
      <c r="Q10" s="13">
        <f>IFERROR((Table1[[#This Row],[Revenue 2018]]-Table1[[#This Row],[Revenue 2017]])/Table1[[#This Row],[Revenue 2017]], "x")</f>
        <v>0.30193439865433142</v>
      </c>
      <c r="R10" s="13">
        <f>IFERROR((Table1[[#This Row],[Revenue 2019]]-Table1[[#This Row],[Revenue 2018]])/Table1[[#This Row],[Revenue 2018]], "x")</f>
        <v>0.21285529715762266</v>
      </c>
      <c r="S10" s="13">
        <f>IFERROR((Table1[[#This Row],[Revenue 2020]]-Table1[[#This Row],[Revenue 2019]])/Table1[[#This Row],[Revenue 2019]], "x")</f>
        <v>0.18588548601864185</v>
      </c>
      <c r="T10" s="13">
        <f>IFERROR((Table1[[#This Row],[Revenue 2021]]-Table1[[#This Row],[Revenue 2020]])/Table1[[#This Row],[Revenue 2020]], "x")</f>
        <v>0.45867954188187726</v>
      </c>
      <c r="U10" s="13">
        <f>IFERROR((Table1[[#This Row],[Revenue 2022]]-Table1[[#This Row],[Revenue 2021]])/Table1[[#This Row],[Revenue 2021]], "x")</f>
        <v>0.23354630128550544</v>
      </c>
      <c r="V10" s="13"/>
      <c r="W10" s="18">
        <f>IFERROR(MIN(Table1[[#This Row],[RevG 2017-2018]:[RevG 2021-2022]])*1.5, "x")</f>
        <v>0.27882822902796278</v>
      </c>
      <c r="X10" s="13">
        <f t="array" ref="X10">IFERROR(GEOMEAN(Table1[[#This Row],[RevG 2017-2018]:[RevG 2021-2022]]+ABS(Table1[[#This Row],[Min RevG]]))-ABS(Table1[[#This Row],[Min RevG]]), "x")</f>
        <v>0.27076932165565415</v>
      </c>
      <c r="Y10" s="13">
        <f>AVERAGE(Table1[[#This Row],[RevG 2017-2018]:[RevG 2021-2022]])</f>
        <v>0.27858020499959574</v>
      </c>
      <c r="Z10" s="14">
        <f>IFERROR((Table1[[#This Row],[Avg RevG]]-MIN(X:X))/(MAX(X:X)-MIN(X:X)), "x")</f>
        <v>0.77956055003033564</v>
      </c>
      <c r="AA10" s="16">
        <f>IFERROR(Table1[[#This Row],[EV]]/AVERAGE(Table1[[#This Row],[Revenue 2020]:[Revenue 2022]]), "x")</f>
        <v>3.4828859237381993</v>
      </c>
      <c r="AB10" s="6">
        <v>154.5</v>
      </c>
      <c r="AC10" s="6">
        <v>205.5</v>
      </c>
      <c r="AD10" s="6">
        <v>242.7</v>
      </c>
      <c r="AE10" s="6">
        <v>289.5</v>
      </c>
      <c r="AF10" s="6">
        <v>432.3</v>
      </c>
      <c r="AG10" s="6">
        <v>531.29999999999995</v>
      </c>
      <c r="AH10" s="22">
        <f>IFERROR(Table1[[#This Row],[Gross Profit 2017]]/Table1[[#This Row],[Revenue 2017]], "x")</f>
        <v>0.32485281749369216</v>
      </c>
      <c r="AI10" s="22">
        <f>IFERROR(Table1[[#This Row],[Gross Profit 2018]]/Table1[[#This Row],[Revenue 2018]], "x")</f>
        <v>0.33187984496124029</v>
      </c>
      <c r="AJ10" s="22">
        <f>IFERROR(Table1[[#This Row],[Gross Profit 2019]]/Table1[[#This Row],[Revenue 2019]], "x")</f>
        <v>0.32316910785619174</v>
      </c>
      <c r="AK10" s="22">
        <f>IFERROR(Table1[[#This Row],[Gross Profit 2020]]/Table1[[#This Row],[Revenue 2020]], "x")</f>
        <v>0.32506175611947002</v>
      </c>
      <c r="AL10" s="22">
        <f>IFERROR(Table1[[#This Row],[Gross Profit 2021]]/Table1[[#This Row],[Revenue 2021]], "x")</f>
        <v>0.33276883996613044</v>
      </c>
      <c r="AM10" s="22">
        <f>IFERROR(Table1[[#This Row],[Gross Profit 2022]]/Table1[[#This Row],[Revenue 2022]], "x")</f>
        <v>0.33154446177847113</v>
      </c>
      <c r="AO10" s="22">
        <f>IFERROR(MIN(Table1[[#This Row],[GPM 2017]:[GPM 2022]])*1.05, "x")</f>
        <v>0.33932756324900132</v>
      </c>
      <c r="AP10" s="22">
        <f t="array" ref="AP10">IFERROR(GEOMEAN(Table1[[#This Row],[GPM 2017]:[GPM 2022]]+ABS(Table1[[#This Row],[Min GPM]]))-ABS(Table1[[#This Row],[Min GPM]]), "x")</f>
        <v>0.32820132227744453</v>
      </c>
      <c r="AQ10" s="23">
        <f>IFERROR((Table1[[#This Row],[Avg GPM]]-MIN(AP:AP))/(MAX(AP:AP)-MIN(AP:AP)), "x")</f>
        <v>0.33231654950630501</v>
      </c>
      <c r="AR10" s="6">
        <v>69.400000000000006</v>
      </c>
      <c r="AS10" s="6">
        <v>94.5</v>
      </c>
      <c r="AT10" s="6">
        <v>113.4</v>
      </c>
      <c r="AU10" s="6">
        <v>128.19999999999999</v>
      </c>
      <c r="AV10" s="6">
        <v>196.9</v>
      </c>
      <c r="AW10" s="6">
        <v>246.7</v>
      </c>
      <c r="AX10" s="6"/>
      <c r="AY10" s="6">
        <f>IFERROR(AVERAGE(Table1[[#This Row],[Op Income 2020]:[Op Income 2022]]), "x")</f>
        <v>190.6</v>
      </c>
      <c r="AZ10" s="22">
        <f>IFERROR(Table1[[#This Row],[Avg Op Income]]/Table1[[#This Row],[EV]], "x")</f>
        <v>4.3292599827374739E-2</v>
      </c>
      <c r="BA10" s="25">
        <f>IFERROR((Table1[[#This Row],[Op Income/EV]]-MIN(AZ:AZ))/(MAX(AZ:AZ)-MIN(AZ:AZ)), "x")</f>
        <v>0.51580236225378606</v>
      </c>
      <c r="BB10" s="6">
        <v>145.30000000000001</v>
      </c>
      <c r="BC10" s="6">
        <v>425.2</v>
      </c>
      <c r="BD10" s="6">
        <v>485.3</v>
      </c>
      <c r="BE10" s="6">
        <v>609.29999999999995</v>
      </c>
      <c r="BF10" s="6">
        <v>1286.5999999999999</v>
      </c>
      <c r="BG10" s="6">
        <v>1515.7</v>
      </c>
      <c r="BH10" s="6">
        <v>1618.3</v>
      </c>
      <c r="BI10" s="22">
        <f>IFERROR(Table1[[#This Row],[Op Income 2017]]/Table1[[#This Row],[Total Assets 2017]], "x")</f>
        <v>0.16321730950141111</v>
      </c>
      <c r="BJ10" s="22">
        <f>IFERROR(Table1[[#This Row],[Op Income 2018]]/Table1[[#This Row],[Total Assets 2018]], "x")</f>
        <v>0.19472491242530393</v>
      </c>
      <c r="BK10" s="22">
        <f>IFERROR(Table1[[#This Row],[Op Income 2019]]/Table1[[#This Row],[Total Assets 2019]], "x")</f>
        <v>0.18611521418020682</v>
      </c>
      <c r="BL10" s="22">
        <f>IFERROR(Table1[[#This Row],[Op Income 2020]]/Table1[[#This Row],[Total Assets 2020]], "x")</f>
        <v>9.9642468521685054E-2</v>
      </c>
      <c r="BM10" s="22">
        <f>IFERROR(Table1[[#This Row],[Op Income 2021]]/Table1[[#This Row],[Total Assets 2021]], "x")</f>
        <v>0.12990697367552945</v>
      </c>
      <c r="BN10" s="22">
        <f>IFERROR(Table1[[#This Row],[Op Income 2022]]/Table1[[#This Row],[Total Assets 2022]], "x")</f>
        <v>0.15244392263486375</v>
      </c>
      <c r="BP10" s="22">
        <f>IFERROR(MIN(Table1[[#This Row],[ROA 2017]:[ROA 2022]])*1.05, "x")</f>
        <v>0.10462459194776931</v>
      </c>
      <c r="BQ10" s="22">
        <f t="array" ref="BQ10">IFERROR(GEOMEAN(Table1[[#This Row],[ROA 2017]:[ROA 2022]]+ABS(Table1[[#This Row],[Min ROA]]))-ABS(Table1[[#This Row],[Min ROA]]), "x")</f>
        <v>0.15221877133114525</v>
      </c>
      <c r="BR10" s="29">
        <f>IFERROR((Table1[[#This Row],[Avg ROA]]-MIN(BQ:BQ))/(MAX(BQ:BQ)-MIN(BQ:BQ)), "x")</f>
        <v>8.5203936785579304E-2</v>
      </c>
      <c r="BS10" s="6">
        <v>496.9</v>
      </c>
      <c r="BT10" s="31">
        <f>IFERROR(SUM(0.35*Table1[[#This Row],[Norm 1/SMA Period]], 0.2*Table1[[#This Row],[Norm Avg RevG]], 0.2*Table1[[#This Row],[Norm Avg GPM]], 0.25*Table1[[#This Row],[Norm Op Income/EV]]), "x")</f>
        <v>0.56710533145842901</v>
      </c>
      <c r="BU10" s="1"/>
      <c r="BV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spans="1:98" x14ac:dyDescent="0.25">
      <c r="A11" s="35" t="s">
        <v>72</v>
      </c>
      <c r="B11" s="1" t="s">
        <v>73</v>
      </c>
      <c r="C11" s="1" t="s">
        <v>57</v>
      </c>
      <c r="D11" s="1" t="s">
        <v>26</v>
      </c>
      <c r="E11" s="6">
        <v>15011</v>
      </c>
      <c r="F11" s="6">
        <f>IFERROR(Table1[[#This Row],[Market Capital]]+Table1[[#This Row],[Total Liabilities ttm]]-Table1[[#This Row],[Cash ttm]], "x")</f>
        <v>20563.199999999997</v>
      </c>
      <c r="G11" s="6">
        <v>280</v>
      </c>
      <c r="H11" s="32">
        <f>IFERROR(1/Table1[[#This Row],[SMA Period]], "x")</f>
        <v>3.5714285714285713E-3</v>
      </c>
      <c r="I11" s="33">
        <f>IFERROR((Table1[[#This Row],[1/SMA Period]]-MIN(H:H))/(MAX(H:H)-MIN(H:H)), "x")</f>
        <v>0.48346560846560838</v>
      </c>
      <c r="J11" s="6">
        <v>7034.2</v>
      </c>
      <c r="K11" s="6">
        <v>7724.8</v>
      </c>
      <c r="L11" s="6">
        <v>7280.4</v>
      </c>
      <c r="M11" s="6">
        <v>8558.9</v>
      </c>
      <c r="N11" s="6">
        <v>19893.900000000001</v>
      </c>
      <c r="O11" s="6">
        <v>22726.400000000001</v>
      </c>
      <c r="P11" s="6"/>
      <c r="Q11" s="13">
        <f>IFERROR((Table1[[#This Row],[Revenue 2018]]-Table1[[#This Row],[Revenue 2017]])/Table1[[#This Row],[Revenue 2017]], "x")</f>
        <v>9.817747576128065E-2</v>
      </c>
      <c r="R11" s="13">
        <f>IFERROR((Table1[[#This Row],[Revenue 2019]]-Table1[[#This Row],[Revenue 2018]])/Table1[[#This Row],[Revenue 2018]], "x")</f>
        <v>-5.7528997514498824E-2</v>
      </c>
      <c r="S11" s="13">
        <f>IFERROR((Table1[[#This Row],[Revenue 2020]]-Table1[[#This Row],[Revenue 2019]])/Table1[[#This Row],[Revenue 2019]], "x")</f>
        <v>0.17560848305038185</v>
      </c>
      <c r="T11" s="13">
        <f>IFERROR((Table1[[#This Row],[Revenue 2021]]-Table1[[#This Row],[Revenue 2020]])/Table1[[#This Row],[Revenue 2020]], "x")</f>
        <v>1.3243524284662751</v>
      </c>
      <c r="U11" s="13">
        <f>IFERROR((Table1[[#This Row],[Revenue 2022]]-Table1[[#This Row],[Revenue 2021]])/Table1[[#This Row],[Revenue 2021]], "x")</f>
        <v>0.14238032763812022</v>
      </c>
      <c r="V11" s="13"/>
      <c r="W11" s="18">
        <f>IFERROR(MIN(Table1[[#This Row],[RevG 2017-2018]:[RevG 2021-2022]])*1.5, "x")</f>
        <v>-8.6293496271748232E-2</v>
      </c>
      <c r="X11" s="13">
        <f t="array" ref="X11">IFERROR(GEOMEAN(Table1[[#This Row],[RevG 2017-2018]:[RevG 2021-2022]]+ABS(Table1[[#This Row],[Min RevG]]))-ABS(Table1[[#This Row],[Min RevG]]), "x")</f>
        <v>0.12765617326067005</v>
      </c>
      <c r="Y11" s="13">
        <f>AVERAGE(Table1[[#This Row],[RevG 2017-2018]:[RevG 2021-2022]])</f>
        <v>0.3365979434803118</v>
      </c>
      <c r="Z11" s="14">
        <f>IFERROR((Table1[[#This Row],[Avg RevG]]-MIN(X:X))/(MAX(X:X)-MIN(X:X)), "x")</f>
        <v>0.39939973167586063</v>
      </c>
      <c r="AA11" s="16">
        <f>IFERROR(Table1[[#This Row],[EV]]/AVERAGE(Table1[[#This Row],[Revenue 2020]:[Revenue 2022]]), "x")</f>
        <v>1.2053646794010064</v>
      </c>
      <c r="AB11" s="6">
        <v>1727.4</v>
      </c>
      <c r="AC11" s="6">
        <v>1922.9</v>
      </c>
      <c r="AD11" s="6">
        <v>1976.8</v>
      </c>
      <c r="AE11" s="6">
        <v>2222.6</v>
      </c>
      <c r="AF11" s="6">
        <v>5851</v>
      </c>
      <c r="AG11" s="6">
        <v>7400</v>
      </c>
      <c r="AH11" s="22">
        <f>IFERROR(Table1[[#This Row],[Gross Profit 2017]]/Table1[[#This Row],[Revenue 2017]], "x")</f>
        <v>0.2455716357226124</v>
      </c>
      <c r="AI11" s="22">
        <f>IFERROR(Table1[[#This Row],[Gross Profit 2018]]/Table1[[#This Row],[Revenue 2018]], "x")</f>
        <v>0.24892553852526927</v>
      </c>
      <c r="AJ11" s="22">
        <f>IFERROR(Table1[[#This Row],[Gross Profit 2019]]/Table1[[#This Row],[Revenue 2019]], "x")</f>
        <v>0.27152354266249107</v>
      </c>
      <c r="AK11" s="22">
        <f>IFERROR(Table1[[#This Row],[Gross Profit 2020]]/Table1[[#This Row],[Revenue 2020]], "x")</f>
        <v>0.25968290317681009</v>
      </c>
      <c r="AL11" s="22">
        <f>IFERROR(Table1[[#This Row],[Gross Profit 2021]]/Table1[[#This Row],[Revenue 2021]], "x")</f>
        <v>0.29411025490225645</v>
      </c>
      <c r="AM11" s="22">
        <f>IFERROR(Table1[[#This Row],[Gross Profit 2022]]/Table1[[#This Row],[Revenue 2022]], "x")</f>
        <v>0.32561250352013515</v>
      </c>
      <c r="AO11" s="22">
        <f>IFERROR(MIN(Table1[[#This Row],[GPM 2017]:[GPM 2022]])*1.05, "x")</f>
        <v>0.25785021750874304</v>
      </c>
      <c r="AP11" s="22">
        <f t="array" ref="AP11">IFERROR(GEOMEAN(Table1[[#This Row],[GPM 2017]:[GPM 2022]]+ABS(Table1[[#This Row],[Min GPM]]))-ABS(Table1[[#This Row],[Min GPM]]), "x")</f>
        <v>0.27351720403628876</v>
      </c>
      <c r="AQ11" s="23">
        <f>IFERROR((Table1[[#This Row],[Avg GPM]]-MIN(AP:AP))/(MAX(AP:AP)-MIN(AP:AP)), "x")</f>
        <v>0.26419404839821381</v>
      </c>
      <c r="AR11" s="6">
        <v>285.10000000000002</v>
      </c>
      <c r="AS11" s="6">
        <v>369</v>
      </c>
      <c r="AT11" s="6">
        <v>392.3</v>
      </c>
      <c r="AU11" s="6">
        <v>566.4</v>
      </c>
      <c r="AV11" s="6">
        <v>2378.6999999999998</v>
      </c>
      <c r="AW11" s="6">
        <v>3770.2</v>
      </c>
      <c r="AX11" s="6"/>
      <c r="AY11" s="6">
        <f>IFERROR(AVERAGE(Table1[[#This Row],[Op Income 2020]:[Op Income 2022]]), "x")</f>
        <v>2238.4333333333329</v>
      </c>
      <c r="AZ11" s="22">
        <v>7.1241868600514902E-2</v>
      </c>
      <c r="BA11" s="25">
        <f>IFERROR((Table1[[#This Row],[Op Income/EV]]-MIN(AZ:AZ))/(MAX(AZ:AZ)-MIN(AZ:AZ)), "x")</f>
        <v>1</v>
      </c>
      <c r="BB11" s="6">
        <v>80.400000000000006</v>
      </c>
      <c r="BC11" s="6">
        <v>3006.1</v>
      </c>
      <c r="BD11" s="6">
        <v>2932.3</v>
      </c>
      <c r="BE11" s="6">
        <v>3249.5</v>
      </c>
      <c r="BF11" s="6">
        <v>4173.7</v>
      </c>
      <c r="BG11" s="6">
        <v>10714.3</v>
      </c>
      <c r="BH11" s="6">
        <v>10595.2</v>
      </c>
      <c r="BI11" s="22">
        <f>IFERROR(Table1[[#This Row],[Op Income 2017]]/Table1[[#This Row],[Total Assets 2017]], "x")</f>
        <v>9.4840491001630028E-2</v>
      </c>
      <c r="BJ11" s="22">
        <f>IFERROR(Table1[[#This Row],[Op Income 2018]]/Table1[[#This Row],[Total Assets 2018]], "x")</f>
        <v>0.12583978446952904</v>
      </c>
      <c r="BK11" s="22">
        <f>IFERROR(Table1[[#This Row],[Op Income 2019]]/Table1[[#This Row],[Total Assets 2019]], "x")</f>
        <v>0.1207262655793199</v>
      </c>
      <c r="BL11" s="22">
        <f>IFERROR(Table1[[#This Row],[Op Income 2020]]/Table1[[#This Row],[Total Assets 2020]], "x")</f>
        <v>0.13570692670771736</v>
      </c>
      <c r="BM11" s="22">
        <f>IFERROR(Table1[[#This Row],[Op Income 2021]]/Table1[[#This Row],[Total Assets 2021]], "x")</f>
        <v>0.22201170398439468</v>
      </c>
      <c r="BN11" s="22">
        <f>IFERROR(Table1[[#This Row],[Op Income 2022]]/Table1[[#This Row],[Total Assets 2022]], "x")</f>
        <v>0.35584038054968281</v>
      </c>
      <c r="BP11" s="22">
        <f>IFERROR(MIN(Table1[[#This Row],[ROA 2017]:[ROA 2022]])*1.05, "x")</f>
        <v>9.9582515551711534E-2</v>
      </c>
      <c r="BQ11" s="22">
        <f t="array" ref="BQ11">IFERROR(GEOMEAN(Table1[[#This Row],[ROA 2017]:[ROA 2022]]+ABS(Table1[[#This Row],[Min ROA]]))-ABS(Table1[[#This Row],[Min ROA]]), "x")</f>
        <v>0.16365653295461119</v>
      </c>
      <c r="BR11" s="29">
        <f>IFERROR((Table1[[#This Row],[Avg ROA]]-MIN(BQ:BQ))/(MAX(BQ:BQ)-MIN(BQ:BQ)), "x")</f>
        <v>0.1153667187351442</v>
      </c>
      <c r="BS11" s="6">
        <v>5632.6</v>
      </c>
      <c r="BT11" s="31">
        <f>IFERROR(SUM(0.35*Table1[[#This Row],[Norm 1/SMA Period]], 0.2*Table1[[#This Row],[Norm Avg RevG]], 0.2*Table1[[#This Row],[Norm Avg GPM]], 0.25*Table1[[#This Row],[Norm Op Income/EV]]), "x")</f>
        <v>0.55193171897777782</v>
      </c>
      <c r="BU11" s="1"/>
      <c r="BV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</row>
    <row r="12" spans="1:98" x14ac:dyDescent="0.25">
      <c r="A12" s="35" t="s">
        <v>247</v>
      </c>
      <c r="B12" s="1" t="s">
        <v>248</v>
      </c>
      <c r="C12" s="1" t="s">
        <v>240</v>
      </c>
      <c r="D12" s="1" t="s">
        <v>37</v>
      </c>
      <c r="E12" s="6">
        <v>6046</v>
      </c>
      <c r="F12" s="6">
        <f>IFERROR(Table1[[#This Row],[Market Capital]]+Table1[[#This Row],[Total Liabilities ttm]]-Table1[[#This Row],[Cash ttm]], "x")</f>
        <v>9468</v>
      </c>
      <c r="G12" s="6">
        <v>220</v>
      </c>
      <c r="H12" s="32">
        <f>IFERROR(1/Table1[[#This Row],[SMA Period]], "x")</f>
        <v>4.5454545454545452E-3</v>
      </c>
      <c r="I12" s="33">
        <f>IFERROR((Table1[[#This Row],[1/SMA Period]]-MIN(H:H))/(MAX(H:H)-MIN(H:H)), "x")</f>
        <v>0.70117845117845112</v>
      </c>
      <c r="J12" s="6">
        <v>10853.5</v>
      </c>
      <c r="K12" s="6">
        <v>12524</v>
      </c>
      <c r="L12" s="6">
        <v>12101.3</v>
      </c>
      <c r="M12" s="6">
        <v>9504.2999999999993</v>
      </c>
      <c r="N12" s="6">
        <v>15318.8</v>
      </c>
      <c r="O12" s="6">
        <v>21265.9</v>
      </c>
      <c r="P12" s="6"/>
      <c r="Q12" s="13">
        <f>IFERROR((Table1[[#This Row],[Revenue 2018]]-Table1[[#This Row],[Revenue 2017]])/Table1[[#This Row],[Revenue 2017]], "x")</f>
        <v>0.15391348412954348</v>
      </c>
      <c r="R12" s="13">
        <f>IFERROR((Table1[[#This Row],[Revenue 2019]]-Table1[[#This Row],[Revenue 2018]])/Table1[[#This Row],[Revenue 2018]], "x")</f>
        <v>-3.3751197700415264E-2</v>
      </c>
      <c r="S12" s="13">
        <f>IFERROR((Table1[[#This Row],[Revenue 2020]]-Table1[[#This Row],[Revenue 2019]])/Table1[[#This Row],[Revenue 2019]], "x")</f>
        <v>-0.21460504243345757</v>
      </c>
      <c r="T12" s="13">
        <f>IFERROR((Table1[[#This Row],[Revenue 2021]]-Table1[[#This Row],[Revenue 2020]])/Table1[[#This Row],[Revenue 2020]], "x")</f>
        <v>0.61177572256767998</v>
      </c>
      <c r="U12" s="13">
        <f>IFERROR((Table1[[#This Row],[Revenue 2022]]-Table1[[#This Row],[Revenue 2021]])/Table1[[#This Row],[Revenue 2021]], "x")</f>
        <v>0.3882223150638433</v>
      </c>
      <c r="V12" s="13"/>
      <c r="W12" s="18">
        <f>IFERROR(MIN(Table1[[#This Row],[RevG 2017-2018]:[RevG 2021-2022]])*1.5, "x")</f>
        <v>-0.32190756365018636</v>
      </c>
      <c r="X12" s="13">
        <f t="array" ref="X12">IFERROR(GEOMEAN(Table1[[#This Row],[RevG 2017-2018]:[RevG 2021-2022]]+ABS(Table1[[#This Row],[Min RevG]]))-ABS(Table1[[#This Row],[Min RevG]]), "x")</f>
        <v>7.4227999372623976E-2</v>
      </c>
      <c r="Y12" s="13">
        <f>AVERAGE(Table1[[#This Row],[RevG 2017-2018]:[RevG 2021-2022]])</f>
        <v>0.18111105632543878</v>
      </c>
      <c r="Z12" s="14">
        <f>IFERROR((Table1[[#This Row],[Avg RevG]]-MIN(X:X))/(MAX(X:X)-MIN(X:X)), "x")</f>
        <v>0.25747497817657505</v>
      </c>
      <c r="AA12" s="16">
        <f>IFERROR(Table1[[#This Row],[EV]]/AVERAGE(Table1[[#This Row],[Revenue 2020]:[Revenue 2022]]), "x")</f>
        <v>0.61628588166373754</v>
      </c>
      <c r="AB12" s="6">
        <v>547.1</v>
      </c>
      <c r="AC12" s="6">
        <v>548</v>
      </c>
      <c r="AD12" s="6">
        <v>581.70000000000005</v>
      </c>
      <c r="AE12" s="6">
        <v>910.4</v>
      </c>
      <c r="AF12" s="6">
        <v>1064.7</v>
      </c>
      <c r="AG12" s="6">
        <v>1475.6</v>
      </c>
      <c r="AH12" s="22">
        <f>IFERROR(Table1[[#This Row],[Gross Profit 2017]]/Table1[[#This Row],[Revenue 2017]], "x")</f>
        <v>5.0407702584419775E-2</v>
      </c>
      <c r="AI12" s="22">
        <f>IFERROR(Table1[[#This Row],[Gross Profit 2018]]/Table1[[#This Row],[Revenue 2018]], "x")</f>
        <v>4.3755988502076015E-2</v>
      </c>
      <c r="AJ12" s="22">
        <f>IFERROR(Table1[[#This Row],[Gross Profit 2019]]/Table1[[#This Row],[Revenue 2019]], "x")</f>
        <v>4.806921570409791E-2</v>
      </c>
      <c r="AK12" s="22">
        <f>IFERROR(Table1[[#This Row],[Gross Profit 2020]]/Table1[[#This Row],[Revenue 2020]], "x")</f>
        <v>9.5788222173121648E-2</v>
      </c>
      <c r="AL12" s="22">
        <f>IFERROR(Table1[[#This Row],[Gross Profit 2021]]/Table1[[#This Row],[Revenue 2021]], "x")</f>
        <v>6.9502833120087745E-2</v>
      </c>
      <c r="AM12" s="22">
        <f>IFERROR(Table1[[#This Row],[Gross Profit 2022]]/Table1[[#This Row],[Revenue 2022]], "x")</f>
        <v>6.9388081388514003E-2</v>
      </c>
      <c r="AO12" s="22">
        <f>IFERROR(MIN(Table1[[#This Row],[GPM 2017]:[GPM 2022]])*1.05, "x")</f>
        <v>4.5943787927179819E-2</v>
      </c>
      <c r="AP12" s="22">
        <f t="array" ref="AP12">IFERROR(GEOMEAN(Table1[[#This Row],[GPM 2017]:[GPM 2022]]+ABS(Table1[[#This Row],[Min GPM]]))-ABS(Table1[[#This Row],[Min GPM]]), "x")</f>
        <v>6.1440161264563697E-2</v>
      </c>
      <c r="AQ12" s="23">
        <f>IFERROR((Table1[[#This Row],[Avg GPM]]-MIN(AP:AP))/(MAX(AP:AP)-MIN(AP:AP)), "x")</f>
        <v>0</v>
      </c>
      <c r="AR12" s="6">
        <v>287.2</v>
      </c>
      <c r="AS12" s="6">
        <v>275.8</v>
      </c>
      <c r="AT12" s="6">
        <v>268.3</v>
      </c>
      <c r="AU12" s="6">
        <v>559.4</v>
      </c>
      <c r="AV12" s="6">
        <v>612.9</v>
      </c>
      <c r="AW12" s="6">
        <v>967.8</v>
      </c>
      <c r="AX12" s="6"/>
      <c r="AY12" s="6">
        <f>IFERROR(AVERAGE(Table1[[#This Row],[Op Income 2020]:[Op Income 2022]]), "x")</f>
        <v>713.36666666666667</v>
      </c>
      <c r="AZ12" s="22">
        <v>7.1241868600514902E-2</v>
      </c>
      <c r="BA12" s="25">
        <f>IFERROR((Table1[[#This Row],[Op Income/EV]]-MIN(AZ:AZ))/(MAX(AZ:AZ)-MIN(AZ:AZ)), "x")</f>
        <v>1</v>
      </c>
      <c r="BB12" s="6">
        <v>60.5</v>
      </c>
      <c r="BC12" s="6">
        <v>2331</v>
      </c>
      <c r="BD12" s="6">
        <v>2360.8000000000002</v>
      </c>
      <c r="BE12" s="6">
        <v>2687.2</v>
      </c>
      <c r="BF12" s="6">
        <v>2685.7</v>
      </c>
      <c r="BG12" s="6">
        <v>4048.2</v>
      </c>
      <c r="BH12" s="6">
        <v>4123.2</v>
      </c>
      <c r="BI12" s="22">
        <f>IFERROR(Table1[[#This Row],[Op Income 2017]]/Table1[[#This Row],[Total Assets 2017]], "x")</f>
        <v>0.12320892320892321</v>
      </c>
      <c r="BJ12" s="22">
        <f>IFERROR(Table1[[#This Row],[Op Income 2018]]/Table1[[#This Row],[Total Assets 2018]], "x")</f>
        <v>0.11682480515079634</v>
      </c>
      <c r="BK12" s="22">
        <f>IFERROR(Table1[[#This Row],[Op Income 2019]]/Table1[[#This Row],[Total Assets 2019]], "x")</f>
        <v>9.984370348317953E-2</v>
      </c>
      <c r="BL12" s="22">
        <f>IFERROR(Table1[[#This Row],[Op Income 2020]]/Table1[[#This Row],[Total Assets 2020]], "x")</f>
        <v>0.20828834195926574</v>
      </c>
      <c r="BM12" s="22">
        <f>IFERROR(Table1[[#This Row],[Op Income 2021]]/Table1[[#This Row],[Total Assets 2021]], "x")</f>
        <v>0.15140062249888839</v>
      </c>
      <c r="BN12" s="22">
        <f>IFERROR(Table1[[#This Row],[Op Income 2022]]/Table1[[#This Row],[Total Assets 2022]], "x")</f>
        <v>0.23472060535506403</v>
      </c>
      <c r="BP12" s="22">
        <f>IFERROR(MIN(Table1[[#This Row],[ROA 2017]:[ROA 2022]])*1.05, "x")</f>
        <v>0.10483588865733851</v>
      </c>
      <c r="BQ12" s="22">
        <f t="array" ref="BQ12">IFERROR(GEOMEAN(Table1[[#This Row],[ROA 2017]:[ROA 2022]]+ABS(Table1[[#This Row],[Min ROA]]))-ABS(Table1[[#This Row],[Min ROA]]), "x")</f>
        <v>0.15122437762804536</v>
      </c>
      <c r="BR12" s="29">
        <f>IFERROR((Table1[[#This Row],[Avg ROA]]-MIN(BQ:BQ))/(MAX(BQ:BQ)-MIN(BQ:BQ)), "x")</f>
        <v>8.2581598479709487E-2</v>
      </c>
      <c r="BS12" s="6">
        <v>3482.5</v>
      </c>
      <c r="BT12" s="31">
        <f>IFERROR(SUM(0.35*Table1[[#This Row],[Norm 1/SMA Period]], 0.2*Table1[[#This Row],[Norm Avg RevG]], 0.2*Table1[[#This Row],[Norm Avg GPM]], 0.25*Table1[[#This Row],[Norm Op Income/EV]]), "x")</f>
        <v>0.54690745354777293</v>
      </c>
      <c r="BU12" s="1"/>
      <c r="BV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</row>
    <row r="13" spans="1:98" x14ac:dyDescent="0.25">
      <c r="A13" s="35" t="s">
        <v>206</v>
      </c>
      <c r="B13" s="1" t="s">
        <v>207</v>
      </c>
      <c r="C13" s="1" t="s">
        <v>54</v>
      </c>
      <c r="D13" s="1" t="s">
        <v>53</v>
      </c>
      <c r="E13" s="6">
        <v>85546</v>
      </c>
      <c r="F13" s="6">
        <f>IFERROR(Table1[[#This Row],[Market Capital]]+Table1[[#This Row],[Total Liabilities ttm]]-Table1[[#This Row],[Cash ttm]], "x")</f>
        <v>92487</v>
      </c>
      <c r="G13" s="6">
        <v>210</v>
      </c>
      <c r="H13" s="32">
        <f>IFERROR(1/Table1[[#This Row],[SMA Period]], "x")</f>
        <v>4.7619047619047623E-3</v>
      </c>
      <c r="I13" s="33">
        <f>IFERROR((Table1[[#This Row],[1/SMA Period]]-MIN(H:H))/(MAX(H:H)-MIN(H:H)), "x")</f>
        <v>0.74955908289241635</v>
      </c>
      <c r="J13" s="6">
        <v>5307</v>
      </c>
      <c r="K13" s="6">
        <v>5825</v>
      </c>
      <c r="L13" s="6">
        <v>6260</v>
      </c>
      <c r="M13" s="6">
        <v>6675</v>
      </c>
      <c r="N13" s="6">
        <v>7776</v>
      </c>
      <c r="O13" s="6">
        <v>8080</v>
      </c>
      <c r="P13" s="6"/>
      <c r="Q13" s="13">
        <f>IFERROR((Table1[[#This Row],[Revenue 2018]]-Table1[[#This Row],[Revenue 2017]])/Table1[[#This Row],[Revenue 2017]], "x")</f>
        <v>9.7606934237799134E-2</v>
      </c>
      <c r="R13" s="13">
        <f>IFERROR((Table1[[#This Row],[Revenue 2019]]-Table1[[#This Row],[Revenue 2018]])/Table1[[#This Row],[Revenue 2018]], "x")</f>
        <v>7.4678111587982834E-2</v>
      </c>
      <c r="S13" s="13">
        <f>IFERROR((Table1[[#This Row],[Revenue 2020]]-Table1[[#This Row],[Revenue 2019]])/Table1[[#This Row],[Revenue 2019]], "x")</f>
        <v>6.6293929712460065E-2</v>
      </c>
      <c r="T13" s="13">
        <f>IFERROR((Table1[[#This Row],[Revenue 2021]]-Table1[[#This Row],[Revenue 2020]])/Table1[[#This Row],[Revenue 2020]], "x")</f>
        <v>0.1649438202247191</v>
      </c>
      <c r="U13" s="13">
        <f>IFERROR((Table1[[#This Row],[Revenue 2022]]-Table1[[#This Row],[Revenue 2021]])/Table1[[#This Row],[Revenue 2021]], "x")</f>
        <v>3.9094650205761319E-2</v>
      </c>
      <c r="V13" s="13"/>
      <c r="W13" s="18">
        <f>IFERROR(MIN(Table1[[#This Row],[RevG 2017-2018]:[RevG 2021-2022]])*1.5, "x")</f>
        <v>5.8641975308641979E-2</v>
      </c>
      <c r="X13" s="13">
        <f t="array" ref="X13">IFERROR(GEOMEAN(Table1[[#This Row],[RevG 2017-2018]:[RevG 2021-2022]]+ABS(Table1[[#This Row],[Min RevG]]))-ABS(Table1[[#This Row],[Min RevG]]), "x")</f>
        <v>8.2930974134819063E-2</v>
      </c>
      <c r="Y13" s="13">
        <f>AVERAGE(Table1[[#This Row],[RevG 2017-2018]:[RevG 2021-2022]])</f>
        <v>8.852348919374449E-2</v>
      </c>
      <c r="Z13" s="14">
        <f>IFERROR((Table1[[#This Row],[Avg RevG]]-MIN(X:X))/(MAX(X:X)-MIN(X:X)), "x")</f>
        <v>0.28059325937449181</v>
      </c>
      <c r="AA13" s="16">
        <f>IFERROR(Table1[[#This Row],[EV]]/AVERAGE(Table1[[#This Row],[Revenue 2020]:[Revenue 2022]]), "x")</f>
        <v>12.314633172074032</v>
      </c>
      <c r="AB13" s="6">
        <v>3546</v>
      </c>
      <c r="AC13" s="6">
        <v>3922</v>
      </c>
      <c r="AD13" s="6">
        <v>4345</v>
      </c>
      <c r="AE13" s="6">
        <v>4637</v>
      </c>
      <c r="AF13" s="6">
        <v>5310</v>
      </c>
      <c r="AG13" s="6">
        <v>5480</v>
      </c>
      <c r="AH13" s="22">
        <f>IFERROR(Table1[[#This Row],[Gross Profit 2017]]/Table1[[#This Row],[Revenue 2017]], "x")</f>
        <v>0.66817410966647828</v>
      </c>
      <c r="AI13" s="22">
        <f>IFERROR(Table1[[#This Row],[Gross Profit 2018]]/Table1[[#This Row],[Revenue 2018]], "x")</f>
        <v>0.67330472103004291</v>
      </c>
      <c r="AJ13" s="22">
        <f>IFERROR(Table1[[#This Row],[Gross Profit 2019]]/Table1[[#This Row],[Revenue 2019]], "x")</f>
        <v>0.69408945686900958</v>
      </c>
      <c r="AK13" s="22">
        <f>IFERROR(Table1[[#This Row],[Gross Profit 2020]]/Table1[[#This Row],[Revenue 2020]], "x")</f>
        <v>0.69468164794007492</v>
      </c>
      <c r="AL13" s="22">
        <f>IFERROR(Table1[[#This Row],[Gross Profit 2021]]/Table1[[#This Row],[Revenue 2021]], "x")</f>
        <v>0.68287037037037035</v>
      </c>
      <c r="AM13" s="22">
        <f>IFERROR(Table1[[#This Row],[Gross Profit 2022]]/Table1[[#This Row],[Revenue 2022]], "x")</f>
        <v>0.67821782178217827</v>
      </c>
      <c r="AO13" s="22">
        <f>IFERROR(MIN(Table1[[#This Row],[GPM 2017]:[GPM 2022]])*1.05, "x")</f>
        <v>0.70158281514980225</v>
      </c>
      <c r="AP13" s="22">
        <f t="array" ref="AP13">IFERROR(GEOMEAN(Table1[[#This Row],[GPM 2017]:[GPM 2022]]+ABS(Table1[[#This Row],[Min GPM]]))-ABS(Table1[[#This Row],[Min GPM]]), "x")</f>
        <v>0.68185424358106328</v>
      </c>
      <c r="AQ13" s="23">
        <f>IFERROR((Table1[[#This Row],[Avg GPM]]-MIN(AP:AP))/(MAX(AP:AP)-MIN(AP:AP)), "x")</f>
        <v>0.77287812932627231</v>
      </c>
      <c r="AR13" s="6">
        <v>1748</v>
      </c>
      <c r="AS13" s="6">
        <v>1891</v>
      </c>
      <c r="AT13" s="6">
        <v>2097</v>
      </c>
      <c r="AU13" s="6">
        <v>2301</v>
      </c>
      <c r="AV13" s="6">
        <v>2811</v>
      </c>
      <c r="AW13" s="6">
        <v>2936</v>
      </c>
      <c r="AX13" s="6"/>
      <c r="AY13" s="6">
        <f>IFERROR(AVERAGE(Table1[[#This Row],[Op Income 2020]:[Op Income 2022]]), "x")</f>
        <v>2682.6666666666665</v>
      </c>
      <c r="AZ13" s="22">
        <f>IFERROR(Table1[[#This Row],[Avg Op Income]]/Table1[[#This Row],[EV]], "x")</f>
        <v>2.9005878303617443E-2</v>
      </c>
      <c r="BA13" s="25">
        <f>IFERROR((Table1[[#This Row],[Op Income/EV]]-MIN(AZ:AZ))/(MAX(AZ:AZ)-MIN(AZ:AZ)), "x")</f>
        <v>0.26829689550650476</v>
      </c>
      <c r="BB13" s="6">
        <v>3581</v>
      </c>
      <c r="BC13" s="6">
        <v>8586</v>
      </c>
      <c r="BD13" s="6">
        <v>10777</v>
      </c>
      <c r="BE13" s="6">
        <v>11545</v>
      </c>
      <c r="BF13" s="6">
        <v>13609</v>
      </c>
      <c r="BG13" s="6">
        <v>13900</v>
      </c>
      <c r="BH13" s="6">
        <v>14925</v>
      </c>
      <c r="BI13" s="22">
        <f>IFERROR(Table1[[#This Row],[Op Income 2017]]/Table1[[#This Row],[Total Assets 2017]], "x")</f>
        <v>0.2035872350337759</v>
      </c>
      <c r="BJ13" s="22">
        <f>IFERROR(Table1[[#This Row],[Op Income 2018]]/Table1[[#This Row],[Total Assets 2018]], "x")</f>
        <v>0.17546627076180754</v>
      </c>
      <c r="BK13" s="22">
        <f>IFERROR(Table1[[#This Row],[Op Income 2019]]/Table1[[#This Row],[Total Assets 2019]], "x")</f>
        <v>0.1816370723256821</v>
      </c>
      <c r="BL13" s="22">
        <f>IFERROR(Table1[[#This Row],[Op Income 2020]]/Table1[[#This Row],[Total Assets 2020]], "x")</f>
        <v>0.169079285766772</v>
      </c>
      <c r="BM13" s="22">
        <f>IFERROR(Table1[[#This Row],[Op Income 2021]]/Table1[[#This Row],[Total Assets 2021]], "x")</f>
        <v>0.20223021582733813</v>
      </c>
      <c r="BN13" s="22">
        <f>IFERROR(Table1[[#This Row],[Op Income 2022]]/Table1[[#This Row],[Total Assets 2022]], "x")</f>
        <v>0.19671691792294807</v>
      </c>
      <c r="BP13" s="22">
        <f>IFERROR(MIN(Table1[[#This Row],[ROA 2017]:[ROA 2022]])*1.05, "x")</f>
        <v>0.17753325005511061</v>
      </c>
      <c r="BQ13" s="22">
        <f t="array" ref="BQ13">IFERROR(GEOMEAN(Table1[[#This Row],[ROA 2017]:[ROA 2022]]+ABS(Table1[[#This Row],[Min ROA]]))-ABS(Table1[[#This Row],[Min ROA]]), "x")</f>
        <v>0.18787306677950111</v>
      </c>
      <c r="BR13" s="29">
        <f>IFERROR((Table1[[#This Row],[Avg ROA]]-MIN(BQ:BQ))/(MAX(BQ:BQ)-MIN(BQ:BQ)), "x")</f>
        <v>0.1792286922034351</v>
      </c>
      <c r="BS13" s="6">
        <v>10522</v>
      </c>
      <c r="BT13" s="31">
        <f>IFERROR(SUM(0.35*Table1[[#This Row],[Norm 1/SMA Period]], 0.2*Table1[[#This Row],[Norm Avg RevG]], 0.2*Table1[[#This Row],[Norm Avg GPM]], 0.25*Table1[[#This Row],[Norm Op Income/EV]]), "x")</f>
        <v>0.54011418062912475</v>
      </c>
      <c r="BU13" s="1"/>
      <c r="BV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</row>
    <row r="14" spans="1:98" x14ac:dyDescent="0.25">
      <c r="A14" s="35" t="s">
        <v>260</v>
      </c>
      <c r="B14" s="1" t="s">
        <v>261</v>
      </c>
      <c r="C14" s="1" t="s">
        <v>259</v>
      </c>
      <c r="D14" s="1" t="s">
        <v>26</v>
      </c>
      <c r="E14" s="6">
        <v>34486</v>
      </c>
      <c r="F14" s="6">
        <f>IFERROR(Table1[[#This Row],[Market Capital]]+Table1[[#This Row],[Total Liabilities ttm]]-Table1[[#This Row],[Cash ttm]], "x")</f>
        <v>39014</v>
      </c>
      <c r="G14" s="6">
        <v>200</v>
      </c>
      <c r="H14" s="32">
        <f>IFERROR(1/Table1[[#This Row],[SMA Period]], "x")</f>
        <v>5.0000000000000001E-3</v>
      </c>
      <c r="I14" s="33">
        <f>IFERROR((Table1[[#This Row],[1/SMA Period]]-MIN(H:H))/(MAX(H:H)-MIN(H:H)), "x")</f>
        <v>0.80277777777777781</v>
      </c>
      <c r="J14" s="6">
        <v>10425</v>
      </c>
      <c r="K14" s="6">
        <v>11221</v>
      </c>
      <c r="L14" s="6">
        <v>11486</v>
      </c>
      <c r="M14" s="6">
        <v>11797</v>
      </c>
      <c r="N14" s="6">
        <v>13022</v>
      </c>
      <c r="O14" s="6">
        <v>15228</v>
      </c>
      <c r="P14" s="6"/>
      <c r="Q14" s="13">
        <f>IFERROR((Table1[[#This Row],[Revenue 2018]]-Table1[[#This Row],[Revenue 2017]])/Table1[[#This Row],[Revenue 2017]], "x")</f>
        <v>7.6354916067146283E-2</v>
      </c>
      <c r="R14" s="13">
        <f>IFERROR((Table1[[#This Row],[Revenue 2019]]-Table1[[#This Row],[Revenue 2018]])/Table1[[#This Row],[Revenue 2018]], "x")</f>
        <v>2.3616433472952499E-2</v>
      </c>
      <c r="S14" s="13">
        <f>IFERROR((Table1[[#This Row],[Revenue 2020]]-Table1[[#This Row],[Revenue 2019]])/Table1[[#This Row],[Revenue 2019]], "x")</f>
        <v>2.707644088455511E-2</v>
      </c>
      <c r="T14" s="13">
        <f>IFERROR((Table1[[#This Row],[Revenue 2021]]-Table1[[#This Row],[Revenue 2020]])/Table1[[#This Row],[Revenue 2020]], "x")</f>
        <v>0.10383995931168941</v>
      </c>
      <c r="U14" s="13">
        <f>IFERROR((Table1[[#This Row],[Revenue 2022]]-Table1[[#This Row],[Revenue 2021]])/Table1[[#This Row],[Revenue 2021]], "x")</f>
        <v>0.16940562125633543</v>
      </c>
      <c r="V14" s="13"/>
      <c r="W14" s="18">
        <f>IFERROR(MIN(Table1[[#This Row],[RevG 2017-2018]:[RevG 2021-2022]])*1.5, "x")</f>
        <v>3.5424650209428747E-2</v>
      </c>
      <c r="X14" s="13">
        <f t="array" ref="X14">IFERROR(GEOMEAN(Table1[[#This Row],[RevG 2017-2018]:[RevG 2021-2022]]+ABS(Table1[[#This Row],[Min RevG]]))-ABS(Table1[[#This Row],[Min RevG]]), "x")</f>
        <v>6.788189763830349E-2</v>
      </c>
      <c r="Y14" s="13">
        <f>AVERAGE(Table1[[#This Row],[RevG 2017-2018]:[RevG 2021-2022]])</f>
        <v>8.005867419853574E-2</v>
      </c>
      <c r="Z14" s="14">
        <f>IFERROR((Table1[[#This Row],[Avg RevG]]-MIN(X:X))/(MAX(X:X)-MIN(X:X)), "x")</f>
        <v>0.2406174129861178</v>
      </c>
      <c r="AA14" s="16">
        <f>IFERROR(Table1[[#This Row],[EV]]/AVERAGE(Table1[[#This Row],[Revenue 2020]:[Revenue 2022]]), "x")</f>
        <v>2.9226159262866132</v>
      </c>
      <c r="AB14" s="6">
        <v>4098</v>
      </c>
      <c r="AC14" s="6">
        <v>4348</v>
      </c>
      <c r="AD14" s="6">
        <v>4397</v>
      </c>
      <c r="AE14" s="6">
        <v>4238</v>
      </c>
      <c r="AF14" s="6">
        <v>4720</v>
      </c>
      <c r="AG14" s="6">
        <v>5790</v>
      </c>
      <c r="AH14" s="22">
        <f>IFERROR(Table1[[#This Row],[Gross Profit 2017]]/Table1[[#This Row],[Revenue 2017]], "x")</f>
        <v>0.39309352517985613</v>
      </c>
      <c r="AI14" s="22">
        <f>IFERROR(Table1[[#This Row],[Gross Profit 2018]]/Table1[[#This Row],[Revenue 2018]], "x")</f>
        <v>0.38748774619017912</v>
      </c>
      <c r="AJ14" s="22">
        <f>IFERROR(Table1[[#This Row],[Gross Profit 2019]]/Table1[[#This Row],[Revenue 2019]], "x")</f>
        <v>0.38281386035173254</v>
      </c>
      <c r="AK14" s="22">
        <f>IFERROR(Table1[[#This Row],[Gross Profit 2020]]/Table1[[#This Row],[Revenue 2020]], "x")</f>
        <v>0.35924387556158344</v>
      </c>
      <c r="AL14" s="22">
        <f>IFERROR(Table1[[#This Row],[Gross Profit 2021]]/Table1[[#This Row],[Revenue 2021]], "x")</f>
        <v>0.36246352326831516</v>
      </c>
      <c r="AM14" s="22">
        <f>IFERROR(Table1[[#This Row],[Gross Profit 2022]]/Table1[[#This Row],[Revenue 2022]], "x")</f>
        <v>0.38022064617809298</v>
      </c>
      <c r="AO14" s="22">
        <f>IFERROR(MIN(Table1[[#This Row],[GPM 2017]:[GPM 2022]])*1.05, "x")</f>
        <v>0.37720606933966261</v>
      </c>
      <c r="AP14" s="22">
        <f t="array" ref="AP14">IFERROR(GEOMEAN(Table1[[#This Row],[GPM 2017]:[GPM 2022]]+ABS(Table1[[#This Row],[Min GPM]]))-ABS(Table1[[#This Row],[Min GPM]]), "x")</f>
        <v>0.37744983528685294</v>
      </c>
      <c r="AQ14" s="23">
        <f>IFERROR((Table1[[#This Row],[Avg GPM]]-MIN(AP:AP))/(MAX(AP:AP)-MIN(AP:AP)), "x")</f>
        <v>0.39366766917253232</v>
      </c>
      <c r="AR14" s="6">
        <v>1164</v>
      </c>
      <c r="AS14" s="6">
        <v>1347</v>
      </c>
      <c r="AT14" s="6">
        <v>1407</v>
      </c>
      <c r="AU14" s="6">
        <v>1240</v>
      </c>
      <c r="AV14" s="6">
        <v>1569</v>
      </c>
      <c r="AW14" s="6">
        <v>2224</v>
      </c>
      <c r="AX14" s="6"/>
      <c r="AY14" s="6">
        <f>IFERROR(AVERAGE(Table1[[#This Row],[Op Income 2020]:[Op Income 2022]]), "x")</f>
        <v>1677.6666666666667</v>
      </c>
      <c r="AZ14" s="22">
        <f>IFERROR(Table1[[#This Row],[Avg Op Income]]/Table1[[#This Row],[EV]], "x")</f>
        <v>4.3001657524649274E-2</v>
      </c>
      <c r="BA14" s="25">
        <f>IFERROR((Table1[[#This Row],[Op Income/EV]]-MIN(AZ:AZ))/(MAX(AZ:AZ)-MIN(AZ:AZ)), "x")</f>
        <v>0.51076203090044869</v>
      </c>
      <c r="BB14" s="6">
        <v>325</v>
      </c>
      <c r="BC14" s="6">
        <v>5804</v>
      </c>
      <c r="BD14" s="6">
        <v>5873</v>
      </c>
      <c r="BE14" s="6">
        <v>6005</v>
      </c>
      <c r="BF14" s="6">
        <v>6295</v>
      </c>
      <c r="BG14" s="6">
        <v>6592</v>
      </c>
      <c r="BH14" s="6">
        <v>7588</v>
      </c>
      <c r="BI14" s="22">
        <f>IFERROR(Table1[[#This Row],[Op Income 2017]]/Table1[[#This Row],[Total Assets 2017]], "x")</f>
        <v>0.2005513439007581</v>
      </c>
      <c r="BJ14" s="22">
        <f>IFERROR(Table1[[#This Row],[Op Income 2018]]/Table1[[#This Row],[Total Assets 2018]], "x")</f>
        <v>0.22935467393155118</v>
      </c>
      <c r="BK14" s="22">
        <f>IFERROR(Table1[[#This Row],[Op Income 2019]]/Table1[[#This Row],[Total Assets 2019]], "x")</f>
        <v>0.23430474604496254</v>
      </c>
      <c r="BL14" s="22">
        <f>IFERROR(Table1[[#This Row],[Op Income 2020]]/Table1[[#This Row],[Total Assets 2020]], "x")</f>
        <v>0.19698173153296267</v>
      </c>
      <c r="BM14" s="22">
        <f>IFERROR(Table1[[#This Row],[Op Income 2021]]/Table1[[#This Row],[Total Assets 2021]], "x")</f>
        <v>0.23801577669902912</v>
      </c>
      <c r="BN14" s="22">
        <f>IFERROR(Table1[[#This Row],[Op Income 2022]]/Table1[[#This Row],[Total Assets 2022]], "x")</f>
        <v>0.29309435951502372</v>
      </c>
      <c r="BP14" s="22">
        <f>IFERROR(MIN(Table1[[#This Row],[ROA 2017]:[ROA 2022]])*1.05, "x")</f>
        <v>0.20683081810961082</v>
      </c>
      <c r="BQ14" s="22">
        <f t="array" ref="BQ14">IFERROR(GEOMEAN(Table1[[#This Row],[ROA 2017]:[ROA 2022]]+ABS(Table1[[#This Row],[Min ROA]]))-ABS(Table1[[#This Row],[Min ROA]]), "x")</f>
        <v>0.23095000297090082</v>
      </c>
      <c r="BR14" s="29">
        <f>IFERROR((Table1[[#This Row],[Avg ROA]]-MIN(BQ:BQ))/(MAX(BQ:BQ)-MIN(BQ:BQ)), "x")</f>
        <v>0.29282786275537243</v>
      </c>
      <c r="BS14" s="6">
        <v>4853</v>
      </c>
      <c r="BT14" s="31">
        <f>IFERROR(SUM(0.35*Table1[[#This Row],[Norm 1/SMA Period]], 0.2*Table1[[#This Row],[Norm Avg RevG]], 0.2*Table1[[#This Row],[Norm Avg GPM]], 0.25*Table1[[#This Row],[Norm Op Income/EV]]), "x")</f>
        <v>0.53551974637906441</v>
      </c>
      <c r="BU14" s="1"/>
      <c r="BV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</row>
    <row r="15" spans="1:98" x14ac:dyDescent="0.25">
      <c r="A15" s="35" t="s">
        <v>131</v>
      </c>
      <c r="B15" s="1" t="s">
        <v>132</v>
      </c>
      <c r="C15" s="1" t="s">
        <v>125</v>
      </c>
      <c r="D15" s="1" t="s">
        <v>53</v>
      </c>
      <c r="E15" s="6">
        <v>53820</v>
      </c>
      <c r="F15" s="6">
        <f>IFERROR(Table1[[#This Row],[Market Capital]]+Table1[[#This Row],[Total Liabilities ttm]]-Table1[[#This Row],[Cash ttm]], "x")</f>
        <v>55536.800000000003</v>
      </c>
      <c r="G15" s="6">
        <v>220</v>
      </c>
      <c r="H15" s="32">
        <f>IFERROR(1/Table1[[#This Row],[SMA Period]], "x")</f>
        <v>4.5454545454545452E-3</v>
      </c>
      <c r="I15" s="33">
        <f>IFERROR((Table1[[#This Row],[1/SMA Period]]-MIN(H:H))/(MAX(H:H)-MIN(H:H)), "x")</f>
        <v>0.70117845117845112</v>
      </c>
      <c r="J15" s="6">
        <v>3435.3</v>
      </c>
      <c r="K15" s="6">
        <v>3722.8</v>
      </c>
      <c r="L15" s="6">
        <v>4348</v>
      </c>
      <c r="M15" s="6">
        <v>4386.3</v>
      </c>
      <c r="N15" s="6">
        <v>5232.5</v>
      </c>
      <c r="O15" s="6">
        <v>5382.4</v>
      </c>
      <c r="P15" s="6"/>
      <c r="Q15" s="13">
        <f>IFERROR((Table1[[#This Row],[Revenue 2018]]-Table1[[#This Row],[Revenue 2017]])/Table1[[#This Row],[Revenue 2017]], "x")</f>
        <v>8.3689925188484268E-2</v>
      </c>
      <c r="R15" s="13">
        <f>IFERROR((Table1[[#This Row],[Revenue 2019]]-Table1[[#This Row],[Revenue 2018]])/Table1[[#This Row],[Revenue 2018]], "x")</f>
        <v>0.16793811109917262</v>
      </c>
      <c r="S15" s="13">
        <f>IFERROR((Table1[[#This Row],[Revenue 2020]]-Table1[[#This Row],[Revenue 2019]])/Table1[[#This Row],[Revenue 2019]], "x")</f>
        <v>8.8086476540938773E-3</v>
      </c>
      <c r="T15" s="13">
        <f>IFERROR((Table1[[#This Row],[Revenue 2021]]-Table1[[#This Row],[Revenue 2020]])/Table1[[#This Row],[Revenue 2020]], "x")</f>
        <v>0.19291886099901961</v>
      </c>
      <c r="U15" s="13">
        <f>IFERROR((Table1[[#This Row],[Revenue 2022]]-Table1[[#This Row],[Revenue 2021]])/Table1[[#This Row],[Revenue 2021]], "x")</f>
        <v>2.86478738652651E-2</v>
      </c>
      <c r="V15" s="13"/>
      <c r="W15" s="18">
        <f>IFERROR(MIN(Table1[[#This Row],[RevG 2017-2018]:[RevG 2021-2022]])*1.5, "x")</f>
        <v>1.3212971481140815E-2</v>
      </c>
      <c r="X15" s="13">
        <f t="array" ref="X15">IFERROR(GEOMEAN(Table1[[#This Row],[RevG 2017-2018]:[RevG 2021-2022]]+ABS(Table1[[#This Row],[Min RevG]]))-ABS(Table1[[#This Row],[Min RevG]]), "x")</f>
        <v>6.7072322091663583E-2</v>
      </c>
      <c r="Y15" s="13">
        <f>AVERAGE(Table1[[#This Row],[RevG 2017-2018]:[RevG 2021-2022]])</f>
        <v>9.6400683761207098E-2</v>
      </c>
      <c r="Z15" s="14">
        <f>IFERROR((Table1[[#This Row],[Avg RevG]]-MIN(X:X))/(MAX(X:X)-MIN(X:X)), "x")</f>
        <v>0.23846688450021675</v>
      </c>
      <c r="AA15" s="16">
        <f>IFERROR(Table1[[#This Row],[EV]]/AVERAGE(Table1[[#This Row],[Revenue 2020]:[Revenue 2022]]), "x")</f>
        <v>11.106471482281419</v>
      </c>
      <c r="AB15" s="6">
        <v>2560</v>
      </c>
      <c r="AC15" s="6">
        <v>2783.4</v>
      </c>
      <c r="AD15" s="6">
        <v>3233.6</v>
      </c>
      <c r="AE15" s="6">
        <v>3305.7</v>
      </c>
      <c r="AF15" s="6">
        <v>3983.6</v>
      </c>
      <c r="AG15" s="6">
        <v>4303.6000000000004</v>
      </c>
      <c r="AH15" s="22">
        <f>IFERROR(Table1[[#This Row],[Gross Profit 2017]]/Table1[[#This Row],[Revenue 2017]], "x")</f>
        <v>0.74520420341745985</v>
      </c>
      <c r="AI15" s="22">
        <f>IFERROR(Table1[[#This Row],[Gross Profit 2018]]/Table1[[#This Row],[Revenue 2018]], "x")</f>
        <v>0.74766304931771788</v>
      </c>
      <c r="AJ15" s="22">
        <f>IFERROR(Table1[[#This Row],[Gross Profit 2019]]/Table1[[#This Row],[Revenue 2019]], "x")</f>
        <v>0.74369825206991713</v>
      </c>
      <c r="AK15" s="22">
        <f>IFERROR(Table1[[#This Row],[Gross Profit 2020]]/Table1[[#This Row],[Revenue 2020]], "x")</f>
        <v>0.75364202174953832</v>
      </c>
      <c r="AL15" s="22">
        <f>IFERROR(Table1[[#This Row],[Gross Profit 2021]]/Table1[[#This Row],[Revenue 2021]], "x")</f>
        <v>0.7613186813186813</v>
      </c>
      <c r="AM15" s="22">
        <f>IFERROR(Table1[[#This Row],[Gross Profit 2022]]/Table1[[#This Row],[Revenue 2022]], "x")</f>
        <v>0.79956896551724155</v>
      </c>
      <c r="AO15" s="22">
        <f>IFERROR(MIN(Table1[[#This Row],[GPM 2017]:[GPM 2022]])*1.05, "x")</f>
        <v>0.78088316467341301</v>
      </c>
      <c r="AP15" s="22">
        <f t="array" ref="AP15">IFERROR(GEOMEAN(Table1[[#This Row],[GPM 2017]:[GPM 2022]]+ABS(Table1[[#This Row],[Min GPM]]))-ABS(Table1[[#This Row],[Min GPM]]), "x")</f>
        <v>0.75839649232370243</v>
      </c>
      <c r="AQ15" s="23">
        <f>IFERROR((Table1[[#This Row],[Avg GPM]]-MIN(AP:AP))/(MAX(AP:AP)-MIN(AP:AP)), "x")</f>
        <v>0.86823030089812603</v>
      </c>
      <c r="AR15" s="6">
        <v>1022.4</v>
      </c>
      <c r="AS15" s="6">
        <v>1072.8</v>
      </c>
      <c r="AT15" s="6">
        <v>1238.5</v>
      </c>
      <c r="AU15" s="6">
        <v>1316.2</v>
      </c>
      <c r="AV15" s="6">
        <v>1586.5</v>
      </c>
      <c r="AW15" s="6">
        <v>1791.9</v>
      </c>
      <c r="AX15" s="6"/>
      <c r="AY15" s="6">
        <f>IFERROR(AVERAGE(Table1[[#This Row],[Op Income 2020]:[Op Income 2022]]), "x")</f>
        <v>1564.8666666666668</v>
      </c>
      <c r="AZ15" s="22">
        <f>IFERROR(Table1[[#This Row],[Avg Op Income]]/Table1[[#This Row],[EV]], "x")</f>
        <v>2.817711259321147E-2</v>
      </c>
      <c r="BA15" s="25">
        <f>IFERROR((Table1[[#This Row],[Op Income/EV]]-MIN(AZ:AZ))/(MAX(AZ:AZ)-MIN(AZ:AZ)), "x")</f>
        <v>0.25393922473948705</v>
      </c>
      <c r="BB15" s="6">
        <v>769</v>
      </c>
      <c r="BC15" s="6">
        <v>5666.4</v>
      </c>
      <c r="BD15" s="6">
        <v>5323.7</v>
      </c>
      <c r="BE15" s="6">
        <v>6488.1</v>
      </c>
      <c r="BF15" s="6">
        <v>7237.1</v>
      </c>
      <c r="BG15" s="6">
        <v>8502.6</v>
      </c>
      <c r="BH15" s="6">
        <v>8292.5</v>
      </c>
      <c r="BI15" s="22">
        <f>IFERROR(Table1[[#This Row],[Op Income 2017]]/Table1[[#This Row],[Total Assets 2017]], "x")</f>
        <v>0.18043202033036851</v>
      </c>
      <c r="BJ15" s="22">
        <f>IFERROR(Table1[[#This Row],[Op Income 2018]]/Table1[[#This Row],[Total Assets 2018]], "x")</f>
        <v>0.20151398463474651</v>
      </c>
      <c r="BK15" s="22">
        <f>IFERROR(Table1[[#This Row],[Op Income 2019]]/Table1[[#This Row],[Total Assets 2019]], "x")</f>
        <v>0.19088793329325995</v>
      </c>
      <c r="BL15" s="22">
        <f>IFERROR(Table1[[#This Row],[Op Income 2020]]/Table1[[#This Row],[Total Assets 2020]], "x")</f>
        <v>0.18186842796147629</v>
      </c>
      <c r="BM15" s="22">
        <f>IFERROR(Table1[[#This Row],[Op Income 2021]]/Table1[[#This Row],[Total Assets 2021]], "x")</f>
        <v>0.18658998424011478</v>
      </c>
      <c r="BN15" s="22">
        <f>IFERROR(Table1[[#This Row],[Op Income 2022]]/Table1[[#This Row],[Total Assets 2022]], "x")</f>
        <v>0.21608682544467894</v>
      </c>
      <c r="BP15" s="22">
        <f>IFERROR(MIN(Table1[[#This Row],[ROA 2017]:[ROA 2022]])*1.05, "x")</f>
        <v>0.18945362134688695</v>
      </c>
      <c r="BQ15" s="22">
        <f t="array" ref="BQ15">IFERROR(GEOMEAN(Table1[[#This Row],[ROA 2017]:[ROA 2022]]+ABS(Table1[[#This Row],[Min ROA]]))-ABS(Table1[[#This Row],[Min ROA]]), "x")</f>
        <v>0.19269666667527061</v>
      </c>
      <c r="BR15" s="29">
        <f>IFERROR((Table1[[#This Row],[Avg ROA]]-MIN(BQ:BQ))/(MAX(BQ:BQ)-MIN(BQ:BQ)), "x")</f>
        <v>0.19194911746300186</v>
      </c>
      <c r="BS15" s="6">
        <v>2485.8000000000002</v>
      </c>
      <c r="BT15" s="31">
        <f>IFERROR(SUM(0.35*Table1[[#This Row],[Norm 1/SMA Period]], 0.2*Table1[[#This Row],[Norm Avg RevG]], 0.2*Table1[[#This Row],[Norm Avg GPM]], 0.25*Table1[[#This Row],[Norm Op Income/EV]]), "x")</f>
        <v>0.53023670117699817</v>
      </c>
      <c r="BU15" s="1"/>
      <c r="BV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spans="1:98" x14ac:dyDescent="0.25">
      <c r="A16" s="35" t="s">
        <v>168</v>
      </c>
      <c r="B16" s="1" t="s">
        <v>169</v>
      </c>
      <c r="C16" s="1" t="s">
        <v>167</v>
      </c>
      <c r="D16" s="1" t="s">
        <v>28</v>
      </c>
      <c r="E16" s="6">
        <v>13472</v>
      </c>
      <c r="F16" s="6">
        <f>IFERROR(Table1[[#This Row],[Market Capital]]+Table1[[#This Row],[Total Liabilities ttm]]-Table1[[#This Row],[Cash ttm]], "x")</f>
        <v>12796.800000000001</v>
      </c>
      <c r="G16" s="6">
        <v>270</v>
      </c>
      <c r="H16" s="32">
        <f>IFERROR(1/Table1[[#This Row],[SMA Period]], "x")</f>
        <v>3.7037037037037038E-3</v>
      </c>
      <c r="I16" s="33">
        <f>IFERROR((Table1[[#This Row],[1/SMA Period]]-MIN(H:H))/(MAX(H:H)-MIN(H:H)), "x")</f>
        <v>0.51303155006858714</v>
      </c>
      <c r="J16" s="6">
        <v>1450.4</v>
      </c>
      <c r="K16" s="6">
        <v>1842.9</v>
      </c>
      <c r="L16" s="6">
        <v>2293.8000000000002</v>
      </c>
      <c r="M16" s="6">
        <v>2659.5</v>
      </c>
      <c r="N16" s="6">
        <v>3758.1</v>
      </c>
      <c r="O16" s="6">
        <v>4824.7</v>
      </c>
      <c r="P16" s="6"/>
      <c r="Q16" s="13">
        <f>IFERROR((Table1[[#This Row],[Revenue 2018]]-Table1[[#This Row],[Revenue 2017]])/Table1[[#This Row],[Revenue 2017]], "x")</f>
        <v>0.27061500275785988</v>
      </c>
      <c r="R16" s="13">
        <f>IFERROR((Table1[[#This Row],[Revenue 2019]]-Table1[[#This Row],[Revenue 2018]])/Table1[[#This Row],[Revenue 2018]], "x")</f>
        <v>0.24466872863421785</v>
      </c>
      <c r="S16" s="13">
        <f>IFERROR((Table1[[#This Row],[Revenue 2020]]-Table1[[#This Row],[Revenue 2019]])/Table1[[#This Row],[Revenue 2019]], "x")</f>
        <v>0.15942976719853508</v>
      </c>
      <c r="T16" s="13">
        <f>IFERROR((Table1[[#This Row],[Revenue 2021]]-Table1[[#This Row],[Revenue 2020]])/Table1[[#This Row],[Revenue 2020]], "x")</f>
        <v>0.41308516638465875</v>
      </c>
      <c r="U16" s="13">
        <f>IFERROR((Table1[[#This Row],[Revenue 2022]]-Table1[[#This Row],[Revenue 2021]])/Table1[[#This Row],[Revenue 2021]], "x")</f>
        <v>0.28381362922753517</v>
      </c>
      <c r="V16" s="13"/>
      <c r="W16" s="18">
        <f>IFERROR(MIN(Table1[[#This Row],[RevG 2017-2018]:[RevG 2021-2022]])*1.5, "x")</f>
        <v>0.23914465079780262</v>
      </c>
      <c r="X16" s="13">
        <f t="array" ref="X16">IFERROR(GEOMEAN(Table1[[#This Row],[RevG 2017-2018]:[RevG 2021-2022]]+ABS(Table1[[#This Row],[Min RevG]]))-ABS(Table1[[#This Row],[Min RevG]]), "x")</f>
        <v>0.26794423190599587</v>
      </c>
      <c r="Y16" s="13">
        <f>AVERAGE(Table1[[#This Row],[RevG 2017-2018]:[RevG 2021-2022]])</f>
        <v>0.27432245884056139</v>
      </c>
      <c r="Z16" s="14">
        <f>IFERROR((Table1[[#This Row],[Avg RevG]]-MIN(X:X))/(MAX(X:X)-MIN(X:X)), "x")</f>
        <v>0.77205607931468356</v>
      </c>
      <c r="AA16" s="16">
        <f>IFERROR(Table1[[#This Row],[EV]]/AVERAGE(Table1[[#This Row],[Revenue 2020]:[Revenue 2022]]), "x")</f>
        <v>3.4148172526974023</v>
      </c>
      <c r="AB16" s="6">
        <v>529.1</v>
      </c>
      <c r="AC16" s="6">
        <v>656</v>
      </c>
      <c r="AD16" s="6">
        <v>805.6</v>
      </c>
      <c r="AE16" s="6">
        <v>927</v>
      </c>
      <c r="AF16" s="6">
        <v>1274.4000000000001</v>
      </c>
      <c r="AG16" s="6">
        <v>1560.3</v>
      </c>
      <c r="AH16" s="22">
        <f>IFERROR(Table1[[#This Row],[Gross Profit 2017]]/Table1[[#This Row],[Revenue 2017]], "x")</f>
        <v>0.36479591836734693</v>
      </c>
      <c r="AI16" s="22">
        <f>IFERROR(Table1[[#This Row],[Gross Profit 2018]]/Table1[[#This Row],[Revenue 2018]], "x")</f>
        <v>0.35596071409192032</v>
      </c>
      <c r="AJ16" s="22">
        <f>IFERROR(Table1[[#This Row],[Gross Profit 2019]]/Table1[[#This Row],[Revenue 2019]], "x")</f>
        <v>0.35120760310401949</v>
      </c>
      <c r="AK16" s="22">
        <f>IFERROR(Table1[[#This Row],[Gross Profit 2020]]/Table1[[#This Row],[Revenue 2020]], "x")</f>
        <v>0.34856175972927245</v>
      </c>
      <c r="AL16" s="22">
        <f>IFERROR(Table1[[#This Row],[Gross Profit 2021]]/Table1[[#This Row],[Revenue 2021]], "x")</f>
        <v>0.33910752774008146</v>
      </c>
      <c r="AM16" s="22">
        <f>IFERROR(Table1[[#This Row],[Gross Profit 2022]]/Table1[[#This Row],[Revenue 2022]], "x")</f>
        <v>0.32339834601115097</v>
      </c>
      <c r="AO16" s="22">
        <f>IFERROR(MIN(Table1[[#This Row],[GPM 2017]:[GPM 2022]])*1.05, "x")</f>
        <v>0.33956826331170853</v>
      </c>
      <c r="AP16" s="22">
        <f t="array" ref="AP16">IFERROR(GEOMEAN(Table1[[#This Row],[GPM 2017]:[GPM 2022]]+ABS(Table1[[#This Row],[Min GPM]]))-ABS(Table1[[#This Row],[Min GPM]]), "x")</f>
        <v>0.34704527323416223</v>
      </c>
      <c r="AQ16" s="23">
        <f>IFERROR((Table1[[#This Row],[Avg GPM]]-MIN(AP:AP))/(MAX(AP:AP)-MIN(AP:AP)), "x")</f>
        <v>0.3557913189863347</v>
      </c>
      <c r="AR16" s="6">
        <v>172.9</v>
      </c>
      <c r="AS16" s="6">
        <v>245.8</v>
      </c>
      <c r="AT16" s="6">
        <v>302.89999999999998</v>
      </c>
      <c r="AU16" s="6">
        <v>379.3</v>
      </c>
      <c r="AV16" s="6">
        <v>545.9</v>
      </c>
      <c r="AW16" s="6">
        <v>691.6</v>
      </c>
      <c r="AX16" s="6"/>
      <c r="AY16" s="6">
        <f>IFERROR(AVERAGE(Table1[[#This Row],[Op Income 2020]:[Op Income 2022]]), "x")</f>
        <v>538.93333333333339</v>
      </c>
      <c r="AZ16" s="22">
        <f>IFERROR(Table1[[#This Row],[Avg Op Income]]/Table1[[#This Row],[EV]], "x")</f>
        <v>4.2114695340501794E-2</v>
      </c>
      <c r="BA16" s="25">
        <f>IFERROR((Table1[[#This Row],[Op Income/EV]]-MIN(AZ:AZ))/(MAX(AZ:AZ)-MIN(AZ:AZ)), "x")</f>
        <v>0.49539615504085704</v>
      </c>
      <c r="BB16" s="6">
        <v>1681.3</v>
      </c>
      <c r="BC16" s="6">
        <v>1250.3</v>
      </c>
      <c r="BD16" s="6">
        <v>1611.8</v>
      </c>
      <c r="BE16" s="6">
        <v>2244.1999999999998</v>
      </c>
      <c r="BF16" s="6">
        <v>2721.3</v>
      </c>
      <c r="BG16" s="6">
        <v>3523.2</v>
      </c>
      <c r="BH16" s="6">
        <v>4009.2</v>
      </c>
      <c r="BI16" s="22">
        <f>IFERROR(Table1[[#This Row],[Op Income 2017]]/Table1[[#This Row],[Total Assets 2017]], "x")</f>
        <v>0.13828681116532032</v>
      </c>
      <c r="BJ16" s="22">
        <f>IFERROR(Table1[[#This Row],[Op Income 2018]]/Table1[[#This Row],[Total Assets 2018]], "x")</f>
        <v>0.15250031021218516</v>
      </c>
      <c r="BK16" s="22">
        <f>IFERROR(Table1[[#This Row],[Op Income 2019]]/Table1[[#This Row],[Total Assets 2019]], "x")</f>
        <v>0.13497014526334553</v>
      </c>
      <c r="BL16" s="22">
        <f>IFERROR(Table1[[#This Row],[Op Income 2020]]/Table1[[#This Row],[Total Assets 2020]], "x")</f>
        <v>0.13938191305625988</v>
      </c>
      <c r="BM16" s="22">
        <f>IFERROR(Table1[[#This Row],[Op Income 2021]]/Table1[[#This Row],[Total Assets 2021]], "x")</f>
        <v>0.15494436875567666</v>
      </c>
      <c r="BN16" s="22">
        <f>IFERROR(Table1[[#This Row],[Op Income 2022]]/Table1[[#This Row],[Total Assets 2022]], "x")</f>
        <v>0.17250324254215307</v>
      </c>
      <c r="BP16" s="22">
        <f>IFERROR(MIN(Table1[[#This Row],[ROA 2017]:[ROA 2022]])*1.05, "x")</f>
        <v>0.14171865252651281</v>
      </c>
      <c r="BQ16" s="22">
        <f t="array" ref="BQ16">IFERROR(GEOMEAN(Table1[[#This Row],[ROA 2017]:[ROA 2022]]+ABS(Table1[[#This Row],[Min ROA]]))-ABS(Table1[[#This Row],[Min ROA]]), "x")</f>
        <v>0.14848200141057097</v>
      </c>
      <c r="BR16" s="29">
        <f>IFERROR((Table1[[#This Row],[Avg ROA]]-MIN(BQ:BQ))/(MAX(BQ:BQ)-MIN(BQ:BQ)), "x")</f>
        <v>7.5349615632502101E-2</v>
      </c>
      <c r="BS16" s="6">
        <v>1006.1</v>
      </c>
      <c r="BT16" s="31">
        <f>IFERROR(SUM(0.35*Table1[[#This Row],[Norm 1/SMA Period]], 0.2*Table1[[#This Row],[Norm Avg RevG]], 0.2*Table1[[#This Row],[Norm Avg GPM]], 0.25*Table1[[#This Row],[Norm Op Income/EV]]), "x")</f>
        <v>0.52897956094442344</v>
      </c>
      <c r="BU16" s="1"/>
      <c r="BV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</row>
    <row r="17" spans="1:98" x14ac:dyDescent="0.25">
      <c r="A17" s="35" t="s">
        <v>224</v>
      </c>
      <c r="B17" s="1" t="s">
        <v>225</v>
      </c>
      <c r="C17" s="1" t="s">
        <v>215</v>
      </c>
      <c r="D17" s="1" t="s">
        <v>28</v>
      </c>
      <c r="E17" s="6">
        <v>421285</v>
      </c>
      <c r="F17" s="6">
        <f>IFERROR(Table1[[#This Row],[Market Capital]]+Table1[[#This Row],[Total Liabilities ttm]]-Table1[[#This Row],[Cash ttm]], "x")</f>
        <v>442802.7</v>
      </c>
      <c r="G17" s="6">
        <v>330</v>
      </c>
      <c r="H17" s="32">
        <f>IFERROR(1/Table1[[#This Row],[SMA Period]], "x")</f>
        <v>3.0303030303030303E-3</v>
      </c>
      <c r="I17" s="33">
        <f>IFERROR((Table1[[#This Row],[1/SMA Period]]-MIN(H:H))/(MAX(H:H)-MIN(H:H)), "x")</f>
        <v>0.36251402918069581</v>
      </c>
      <c r="J17" s="6">
        <v>32899.599999999999</v>
      </c>
      <c r="K17" s="6">
        <v>33697.300000000003</v>
      </c>
      <c r="L17" s="6">
        <v>35736.5</v>
      </c>
      <c r="M17" s="6">
        <v>47631.5</v>
      </c>
      <c r="N17" s="6">
        <v>57231</v>
      </c>
      <c r="O17" s="6">
        <v>73644</v>
      </c>
      <c r="P17" s="6"/>
      <c r="Q17" s="13">
        <f>IFERROR((Table1[[#This Row],[Revenue 2018]]-Table1[[#This Row],[Revenue 2017]])/Table1[[#This Row],[Revenue 2017]], "x")</f>
        <v>2.4246495398120474E-2</v>
      </c>
      <c r="R17" s="13">
        <f>IFERROR((Table1[[#This Row],[Revenue 2019]]-Table1[[#This Row],[Revenue 2018]])/Table1[[#This Row],[Revenue 2018]], "x")</f>
        <v>6.0515234158226232E-2</v>
      </c>
      <c r="S17" s="13">
        <f>IFERROR((Table1[[#This Row],[Revenue 2020]]-Table1[[#This Row],[Revenue 2019]])/Table1[[#This Row],[Revenue 2019]], "x")</f>
        <v>0.3328529654554867</v>
      </c>
      <c r="T17" s="13">
        <f>IFERROR((Table1[[#This Row],[Revenue 2021]]-Table1[[#This Row],[Revenue 2020]])/Table1[[#This Row],[Revenue 2020]], "x")</f>
        <v>0.20153679812728972</v>
      </c>
      <c r="U17" s="13">
        <f>IFERROR((Table1[[#This Row],[Revenue 2022]]-Table1[[#This Row],[Revenue 2021]])/Table1[[#This Row],[Revenue 2021]], "x")</f>
        <v>0.2867851339309116</v>
      </c>
      <c r="V17" s="13"/>
      <c r="W17" s="18">
        <f>IFERROR(MIN(Table1[[#This Row],[RevG 2017-2018]:[RevG 2021-2022]])*1.5, "x")</f>
        <v>3.6369743097180711E-2</v>
      </c>
      <c r="X17" s="13">
        <f t="array" ref="X17">IFERROR(GEOMEAN(Table1[[#This Row],[RevG 2017-2018]:[RevG 2021-2022]]+ABS(Table1[[#This Row],[Min RevG]]))-ABS(Table1[[#This Row],[Min RevG]]), "x")</f>
        <v>0.13917595261100291</v>
      </c>
      <c r="Y17" s="13">
        <f>AVERAGE(Table1[[#This Row],[RevG 2017-2018]:[RevG 2021-2022]])</f>
        <v>0.18118732541400692</v>
      </c>
      <c r="Z17" s="14">
        <f>IFERROR((Table1[[#This Row],[Avg RevG]]-MIN(X:X))/(MAX(X:X)-MIN(X:X)), "x")</f>
        <v>0.4300004751728782</v>
      </c>
      <c r="AA17" s="16">
        <f>IFERROR(Table1[[#This Row],[EV]]/AVERAGE(Table1[[#This Row],[Revenue 2020]:[Revenue 2022]]), "x")</f>
        <v>7.4417911952786042</v>
      </c>
      <c r="AB17" s="6">
        <v>16655.400000000001</v>
      </c>
      <c r="AC17" s="6">
        <v>16353.5</v>
      </c>
      <c r="AD17" s="6">
        <v>16569.2</v>
      </c>
      <c r="AE17" s="6">
        <v>25291.8</v>
      </c>
      <c r="AF17" s="6">
        <v>29546.7</v>
      </c>
      <c r="AG17" s="6">
        <v>43861.8</v>
      </c>
      <c r="AH17" s="22">
        <f>IFERROR(Table1[[#This Row],[Gross Profit 2017]]/Table1[[#This Row],[Revenue 2017]], "x")</f>
        <v>0.50624931610110768</v>
      </c>
      <c r="AI17" s="22">
        <f>IFERROR(Table1[[#This Row],[Gross Profit 2018]]/Table1[[#This Row],[Revenue 2018]], "x")</f>
        <v>0.48530594439317093</v>
      </c>
      <c r="AJ17" s="22">
        <f>IFERROR(Table1[[#This Row],[Gross Profit 2019]]/Table1[[#This Row],[Revenue 2019]], "x")</f>
        <v>0.46364921019126104</v>
      </c>
      <c r="AK17" s="22">
        <f>IFERROR(Table1[[#This Row],[Gross Profit 2020]]/Table1[[#This Row],[Revenue 2020]], "x")</f>
        <v>0.53098894639051886</v>
      </c>
      <c r="AL17" s="22">
        <f>IFERROR(Table1[[#This Row],[Gross Profit 2021]]/Table1[[#This Row],[Revenue 2021]], "x")</f>
        <v>0.51627090213345916</v>
      </c>
      <c r="AM17" s="22">
        <f>IFERROR(Table1[[#This Row],[Gross Profit 2022]]/Table1[[#This Row],[Revenue 2022]], "x")</f>
        <v>0.595592308945739</v>
      </c>
      <c r="AO17" s="22">
        <f>IFERROR(MIN(Table1[[#This Row],[GPM 2017]:[GPM 2022]])*1.05, "x")</f>
        <v>0.48683167070082412</v>
      </c>
      <c r="AP17" s="22">
        <f t="array" ref="AP17">IFERROR(GEOMEAN(Table1[[#This Row],[GPM 2017]:[GPM 2022]]+ABS(Table1[[#This Row],[Min GPM]]))-ABS(Table1[[#This Row],[Min GPM]]), "x")</f>
        <v>0.51550041359116305</v>
      </c>
      <c r="AQ17" s="23">
        <f>IFERROR((Table1[[#This Row],[Avg GPM]]-MIN(AP:AP))/(MAX(AP:AP)-MIN(AP:AP)), "x")</f>
        <v>0.56564357325559755</v>
      </c>
      <c r="AR17" s="6">
        <v>13014.8</v>
      </c>
      <c r="AS17" s="6">
        <v>12664.1</v>
      </c>
      <c r="AT17" s="6">
        <v>12551.3</v>
      </c>
      <c r="AU17" s="6">
        <v>20158</v>
      </c>
      <c r="AV17" s="6">
        <v>23443.599999999999</v>
      </c>
      <c r="AW17" s="6">
        <v>36500.800000000003</v>
      </c>
      <c r="AX17" s="6"/>
      <c r="AY17" s="6">
        <f>IFERROR(AVERAGE(Table1[[#This Row],[Op Income 2020]:[Op Income 2022]]), "x")</f>
        <v>26700.799999999999</v>
      </c>
      <c r="AZ17" s="22">
        <f>IFERROR(Table1[[#This Row],[Avg Op Income]]/Table1[[#This Row],[EV]], "x")</f>
        <v>6.0299541985629264E-2</v>
      </c>
      <c r="BA17" s="25">
        <f>IFERROR((Table1[[#This Row],[Op Income/EV]]-MIN(AZ:AZ))/(MAX(AZ:AZ)-MIN(AZ:AZ)), "x")</f>
        <v>0.81043336978222202</v>
      </c>
      <c r="BB17" s="6">
        <v>43681.5</v>
      </c>
      <c r="BC17" s="6">
        <v>67039.100000000006</v>
      </c>
      <c r="BD17" s="6">
        <v>68282.5</v>
      </c>
      <c r="BE17" s="6">
        <v>75642.3</v>
      </c>
      <c r="BF17" s="6">
        <v>98186.6</v>
      </c>
      <c r="BG17" s="6">
        <v>134315.29999999999</v>
      </c>
      <c r="BH17" s="6">
        <v>161503.5</v>
      </c>
      <c r="BI17" s="22">
        <f>IFERROR(Table1[[#This Row],[Op Income 2017]]/Table1[[#This Row],[Total Assets 2017]], "x")</f>
        <v>0.19413745112926634</v>
      </c>
      <c r="BJ17" s="22">
        <f>IFERROR(Table1[[#This Row],[Op Income 2018]]/Table1[[#This Row],[Total Assets 2018]], "x")</f>
        <v>0.18546626148720391</v>
      </c>
      <c r="BK17" s="22">
        <f>IFERROR(Table1[[#This Row],[Op Income 2019]]/Table1[[#This Row],[Total Assets 2019]], "x")</f>
        <v>0.16592964518529973</v>
      </c>
      <c r="BL17" s="22">
        <f>IFERROR(Table1[[#This Row],[Op Income 2020]]/Table1[[#This Row],[Total Assets 2020]], "x")</f>
        <v>0.20530296394823733</v>
      </c>
      <c r="BM17" s="22">
        <f>IFERROR(Table1[[#This Row],[Op Income 2021]]/Table1[[#This Row],[Total Assets 2021]], "x")</f>
        <v>0.17454154515531739</v>
      </c>
      <c r="BN17" s="22">
        <f>IFERROR(Table1[[#This Row],[Op Income 2022]]/Table1[[#This Row],[Total Assets 2022]], "x")</f>
        <v>0.22600624754262294</v>
      </c>
      <c r="BP17" s="22">
        <f>IFERROR(MIN(Table1[[#This Row],[ROA 2017]:[ROA 2022]])*1.05, "x")</f>
        <v>0.17422612744456473</v>
      </c>
      <c r="BQ17" s="22">
        <f t="array" ref="BQ17">IFERROR(GEOMEAN(Table1[[#This Row],[ROA 2017]:[ROA 2022]]+ABS(Table1[[#This Row],[Min ROA]]))-ABS(Table1[[#This Row],[Min ROA]]), "x")</f>
        <v>0.19136575812965623</v>
      </c>
      <c r="BR17" s="29">
        <f>IFERROR((Table1[[#This Row],[Avg ROA]]-MIN(BQ:BQ))/(MAX(BQ:BQ)-MIN(BQ:BQ)), "x")</f>
        <v>0.18843934819365296</v>
      </c>
      <c r="BS17" s="6">
        <v>65199.199999999997</v>
      </c>
      <c r="BT17" s="31">
        <f>IFERROR(SUM(0.35*Table1[[#This Row],[Norm 1/SMA Period]], 0.2*Table1[[#This Row],[Norm Avg RevG]], 0.2*Table1[[#This Row],[Norm Avg GPM]], 0.25*Table1[[#This Row],[Norm Op Income/EV]]), "x")</f>
        <v>0.52861706234449413</v>
      </c>
      <c r="BU17" s="1"/>
      <c r="BV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</row>
    <row r="18" spans="1:98" x14ac:dyDescent="0.25">
      <c r="A18" s="35" t="s">
        <v>176</v>
      </c>
      <c r="B18" s="1" t="s">
        <v>177</v>
      </c>
      <c r="C18" s="1" t="s">
        <v>167</v>
      </c>
      <c r="D18" s="1" t="s">
        <v>28</v>
      </c>
      <c r="E18" s="6">
        <v>39158</v>
      </c>
      <c r="F18" s="6">
        <f>IFERROR(Table1[[#This Row],[Market Capital]]+Table1[[#This Row],[Total Liabilities ttm]]-Table1[[#This Row],[Cash ttm]], "x")</f>
        <v>44070.5</v>
      </c>
      <c r="G18" s="6">
        <v>230</v>
      </c>
      <c r="H18" s="32">
        <f>IFERROR(1/Table1[[#This Row],[SMA Period]], "x")</f>
        <v>4.3478260869565218E-3</v>
      </c>
      <c r="I18" s="33">
        <f>IFERROR((Table1[[#This Row],[1/SMA Period]]-MIN(H:H))/(MAX(H:H)-MIN(H:H)), "x")</f>
        <v>0.65700483091787443</v>
      </c>
      <c r="J18" s="6">
        <v>3153</v>
      </c>
      <c r="K18" s="6">
        <v>3377.7</v>
      </c>
      <c r="L18" s="6">
        <v>3772.5</v>
      </c>
      <c r="M18" s="6">
        <v>4040.5</v>
      </c>
      <c r="N18" s="6">
        <v>4056.8</v>
      </c>
      <c r="O18" s="6">
        <v>4611.7</v>
      </c>
      <c r="P18" s="6"/>
      <c r="Q18" s="13">
        <f>IFERROR((Table1[[#This Row],[Revenue 2018]]-Table1[[#This Row],[Revenue 2017]])/Table1[[#This Row],[Revenue 2017]], "x")</f>
        <v>7.1265461465271115E-2</v>
      </c>
      <c r="R18" s="13">
        <f>IFERROR((Table1[[#This Row],[Revenue 2019]]-Table1[[#This Row],[Revenue 2018]])/Table1[[#This Row],[Revenue 2018]], "x")</f>
        <v>0.11688427036148864</v>
      </c>
      <c r="S18" s="13">
        <f>IFERROR((Table1[[#This Row],[Revenue 2020]]-Table1[[#This Row],[Revenue 2019]])/Table1[[#This Row],[Revenue 2019]], "x")</f>
        <v>7.104042412193505E-2</v>
      </c>
      <c r="T18" s="13">
        <f>IFERROR((Table1[[#This Row],[Revenue 2021]]-Table1[[#This Row],[Revenue 2020]])/Table1[[#This Row],[Revenue 2020]], "x")</f>
        <v>4.0341541888380605E-3</v>
      </c>
      <c r="U18" s="13">
        <f>IFERROR((Table1[[#This Row],[Revenue 2022]]-Table1[[#This Row],[Revenue 2021]])/Table1[[#This Row],[Revenue 2021]], "x")</f>
        <v>0.13678268586077688</v>
      </c>
      <c r="V18" s="13"/>
      <c r="W18" s="18">
        <f>IFERROR(MIN(Table1[[#This Row],[RevG 2017-2018]:[RevG 2021-2022]])*1.5, "x")</f>
        <v>6.0512312832570903E-3</v>
      </c>
      <c r="X18" s="13">
        <f t="array" ref="X18">IFERROR(GEOMEAN(Table1[[#This Row],[RevG 2017-2018]:[RevG 2021-2022]]+ABS(Table1[[#This Row],[Min RevG]]))-ABS(Table1[[#This Row],[Min RevG]]), "x")</f>
        <v>5.7730508487280396E-2</v>
      </c>
      <c r="Y18" s="13">
        <f>AVERAGE(Table1[[#This Row],[RevG 2017-2018]:[RevG 2021-2022]])</f>
        <v>8.0001399199661954E-2</v>
      </c>
      <c r="Z18" s="14">
        <f>IFERROR((Table1[[#This Row],[Avg RevG]]-MIN(X:X))/(MAX(X:X)-MIN(X:X)), "x")</f>
        <v>0.21365161389380369</v>
      </c>
      <c r="AA18" s="16">
        <f>IFERROR(Table1[[#This Row],[EV]]/AVERAGE(Table1[[#This Row],[Revenue 2020]:[Revenue 2022]]), "x")</f>
        <v>10.402982138641908</v>
      </c>
      <c r="AB18" s="6">
        <v>2233.6</v>
      </c>
      <c r="AC18" s="6">
        <v>2359.5</v>
      </c>
      <c r="AD18" s="6">
        <v>2594.6999999999998</v>
      </c>
      <c r="AE18" s="6">
        <v>2759.7</v>
      </c>
      <c r="AF18" s="6">
        <v>2785.6</v>
      </c>
      <c r="AG18" s="6">
        <v>3255.4</v>
      </c>
      <c r="AH18" s="22">
        <f>IFERROR(Table1[[#This Row],[Gross Profit 2017]]/Table1[[#This Row],[Revenue 2017]], "x")</f>
        <v>0.70840469394227712</v>
      </c>
      <c r="AI18" s="22">
        <f>IFERROR(Table1[[#This Row],[Gross Profit 2018]]/Table1[[#This Row],[Revenue 2018]], "x")</f>
        <v>0.6985522692956746</v>
      </c>
      <c r="AJ18" s="22">
        <f>IFERROR(Table1[[#This Row],[Gross Profit 2019]]/Table1[[#This Row],[Revenue 2019]], "x")</f>
        <v>0.68779324055666002</v>
      </c>
      <c r="AK18" s="22">
        <f>IFERROR(Table1[[#This Row],[Gross Profit 2020]]/Table1[[#This Row],[Revenue 2020]], "x")</f>
        <v>0.68300952852369756</v>
      </c>
      <c r="AL18" s="22">
        <f>IFERROR(Table1[[#This Row],[Gross Profit 2021]]/Table1[[#This Row],[Revenue 2021]], "x")</f>
        <v>0.68664957602050869</v>
      </c>
      <c r="AM18" s="22">
        <f>IFERROR(Table1[[#This Row],[Gross Profit 2022]]/Table1[[#This Row],[Revenue 2022]], "x")</f>
        <v>0.70590021033458383</v>
      </c>
      <c r="AO18" s="22">
        <f>IFERROR(MIN(Table1[[#This Row],[GPM 2017]:[GPM 2022]])*1.05, "x")</f>
        <v>0.71716000494988252</v>
      </c>
      <c r="AP18" s="22">
        <f t="array" ref="AP18">IFERROR(GEOMEAN(Table1[[#This Row],[GPM 2017]:[GPM 2022]]+ABS(Table1[[#This Row],[Min GPM]]))-ABS(Table1[[#This Row],[Min GPM]]), "x")</f>
        <v>0.69501759183182976</v>
      </c>
      <c r="AQ18" s="23">
        <f>IFERROR((Table1[[#This Row],[Avg GPM]]-MIN(AP:AP))/(MAX(AP:AP)-MIN(AP:AP)), "x")</f>
        <v>0.78927631283257871</v>
      </c>
      <c r="AR18" s="6">
        <v>1253.9000000000001</v>
      </c>
      <c r="AS18" s="6">
        <v>1291.5</v>
      </c>
      <c r="AT18" s="6">
        <v>1376.6</v>
      </c>
      <c r="AU18" s="6">
        <v>1460.5</v>
      </c>
      <c r="AV18" s="6">
        <v>1460.7</v>
      </c>
      <c r="AW18" s="6">
        <v>1840</v>
      </c>
      <c r="AX18" s="6"/>
      <c r="AY18" s="6">
        <f>IFERROR(AVERAGE(Table1[[#This Row],[Op Income 2020]:[Op Income 2022]]), "x")</f>
        <v>1587.0666666666666</v>
      </c>
      <c r="AZ18" s="22">
        <f>IFERROR(Table1[[#This Row],[Avg Op Income]]/Table1[[#This Row],[EV]], "x")</f>
        <v>3.6011995930762451E-2</v>
      </c>
      <c r="BA18" s="25">
        <f>IFERROR((Table1[[#This Row],[Op Income/EV]]-MIN(AZ:AZ))/(MAX(AZ:AZ)-MIN(AZ:AZ)), "x")</f>
        <v>0.38967200668994428</v>
      </c>
      <c r="BB18" s="6">
        <v>1096.5</v>
      </c>
      <c r="BC18" s="6">
        <v>6833.7</v>
      </c>
      <c r="BD18" s="6">
        <v>7915.4</v>
      </c>
      <c r="BE18" s="6">
        <v>8676</v>
      </c>
      <c r="BF18" s="6">
        <v>8550.7000000000007</v>
      </c>
      <c r="BG18" s="6">
        <v>9227.2000000000007</v>
      </c>
      <c r="BH18" s="6">
        <v>9635.2000000000007</v>
      </c>
      <c r="BI18" s="22">
        <f>IFERROR(Table1[[#This Row],[Op Income 2017]]/Table1[[#This Row],[Total Assets 2017]], "x")</f>
        <v>0.18348771529332575</v>
      </c>
      <c r="BJ18" s="22">
        <f>IFERROR(Table1[[#This Row],[Op Income 2018]]/Table1[[#This Row],[Total Assets 2018]], "x")</f>
        <v>0.16316294817697147</v>
      </c>
      <c r="BK18" s="22">
        <f>IFERROR(Table1[[#This Row],[Op Income 2019]]/Table1[[#This Row],[Total Assets 2019]], "x")</f>
        <v>0.15866758875057629</v>
      </c>
      <c r="BL18" s="22">
        <f>IFERROR(Table1[[#This Row],[Op Income 2020]]/Table1[[#This Row],[Total Assets 2020]], "x")</f>
        <v>0.170804729437356</v>
      </c>
      <c r="BM18" s="22">
        <f>IFERROR(Table1[[#This Row],[Op Income 2021]]/Table1[[#This Row],[Total Assets 2021]], "x")</f>
        <v>0.15830371076816369</v>
      </c>
      <c r="BN18" s="22">
        <f>IFERROR(Table1[[#This Row],[Op Income 2022]]/Table1[[#This Row],[Total Assets 2022]], "x")</f>
        <v>0.1909664563268017</v>
      </c>
      <c r="BP18" s="22">
        <f>IFERROR(MIN(Table1[[#This Row],[ROA 2017]:[ROA 2022]])*1.05, "x")</f>
        <v>0.16621889630657188</v>
      </c>
      <c r="BQ18" s="22">
        <f t="array" ref="BQ18">IFERROR(GEOMEAN(Table1[[#This Row],[ROA 2017]:[ROA 2022]]+ABS(Table1[[#This Row],[Min ROA]]))-ABS(Table1[[#This Row],[Min ROA]]), "x")</f>
        <v>0.1706717980239012</v>
      </c>
      <c r="BR18" s="29">
        <f>IFERROR((Table1[[#This Row],[Avg ROA]]-MIN(BQ:BQ))/(MAX(BQ:BQ)-MIN(BQ:BQ)), "x")</f>
        <v>0.13386683419211187</v>
      </c>
      <c r="BS18" s="6">
        <v>6009</v>
      </c>
      <c r="BT18" s="31">
        <f>IFERROR(SUM(0.35*Table1[[#This Row],[Norm 1/SMA Period]], 0.2*Table1[[#This Row],[Norm Avg RevG]], 0.2*Table1[[#This Row],[Norm Avg GPM]], 0.25*Table1[[#This Row],[Norm Op Income/EV]]), "x")</f>
        <v>0.52795527783901852</v>
      </c>
      <c r="BU18" s="1"/>
      <c r="BV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</row>
    <row r="19" spans="1:98" x14ac:dyDescent="0.25">
      <c r="A19" s="35" t="s">
        <v>252</v>
      </c>
      <c r="B19" s="1" t="s">
        <v>253</v>
      </c>
      <c r="C19" s="1" t="s">
        <v>249</v>
      </c>
      <c r="D19" s="1" t="s">
        <v>28</v>
      </c>
      <c r="E19" s="6">
        <v>10284</v>
      </c>
      <c r="F19" s="6">
        <f>IFERROR(Table1[[#This Row],[Market Capital]]+Table1[[#This Row],[Total Liabilities ttm]]-Table1[[#This Row],[Cash ttm]], "x")</f>
        <v>10728.5</v>
      </c>
      <c r="G19" s="6">
        <v>370</v>
      </c>
      <c r="H19" s="32">
        <f>IFERROR(1/Table1[[#This Row],[SMA Period]], "x")</f>
        <v>2.7027027027027029E-3</v>
      </c>
      <c r="I19" s="33">
        <f>IFERROR((Table1[[#This Row],[1/SMA Period]]-MIN(H:H))/(MAX(H:H)-MIN(H:H)), "x")</f>
        <v>0.28928928928928932</v>
      </c>
      <c r="J19" s="6">
        <v>2221.4</v>
      </c>
      <c r="K19" s="6">
        <v>2566.9</v>
      </c>
      <c r="L19" s="6">
        <v>2788.3</v>
      </c>
      <c r="M19" s="6">
        <v>2975.9</v>
      </c>
      <c r="N19" s="6">
        <v>5252.3</v>
      </c>
      <c r="O19" s="6">
        <v>5481.1</v>
      </c>
      <c r="P19" s="6"/>
      <c r="Q19" s="13">
        <f>IFERROR((Table1[[#This Row],[Revenue 2018]]-Table1[[#This Row],[Revenue 2017]])/Table1[[#This Row],[Revenue 2017]], "x")</f>
        <v>0.15553254704240568</v>
      </c>
      <c r="R19" s="13">
        <f>IFERROR((Table1[[#This Row],[Revenue 2019]]-Table1[[#This Row],[Revenue 2018]])/Table1[[#This Row],[Revenue 2018]], "x")</f>
        <v>8.6251899177996832E-2</v>
      </c>
      <c r="S19" s="13">
        <f>IFERROR((Table1[[#This Row],[Revenue 2020]]-Table1[[#This Row],[Revenue 2019]])/Table1[[#This Row],[Revenue 2019]], "x")</f>
        <v>6.7281139045296381E-2</v>
      </c>
      <c r="T19" s="13">
        <f>IFERROR((Table1[[#This Row],[Revenue 2021]]-Table1[[#This Row],[Revenue 2020]])/Table1[[#This Row],[Revenue 2020]], "x")</f>
        <v>0.764945058637723</v>
      </c>
      <c r="U19" s="13">
        <f>IFERROR((Table1[[#This Row],[Revenue 2022]]-Table1[[#This Row],[Revenue 2021]])/Table1[[#This Row],[Revenue 2021]], "x")</f>
        <v>4.3561868133960395E-2</v>
      </c>
      <c r="V19" s="13"/>
      <c r="W19" s="18">
        <f>IFERROR(MIN(Table1[[#This Row],[RevG 2017-2018]:[RevG 2021-2022]])*1.5, "x")</f>
        <v>6.5342802200940589E-2</v>
      </c>
      <c r="X19" s="13">
        <f t="array" ref="X19">IFERROR(GEOMEAN(Table1[[#This Row],[RevG 2017-2018]:[RevG 2021-2022]]+ABS(Table1[[#This Row],[Min RevG]]))-ABS(Table1[[#This Row],[Min RevG]]), "x")</f>
        <v>0.14394584886004724</v>
      </c>
      <c r="Y19" s="13">
        <f>AVERAGE(Table1[[#This Row],[RevG 2017-2018]:[RevG 2021-2022]])</f>
        <v>0.22351450240747645</v>
      </c>
      <c r="Z19" s="14">
        <f>IFERROR((Table1[[#This Row],[Avg RevG]]-MIN(X:X))/(MAX(X:X)-MIN(X:X)), "x")</f>
        <v>0.44267106261951839</v>
      </c>
      <c r="AA19" s="16">
        <f>IFERROR(Table1[[#This Row],[EV]]/AVERAGE(Table1[[#This Row],[Revenue 2020]:[Revenue 2022]]), "x")</f>
        <v>2.3477128664483229</v>
      </c>
      <c r="AB19" s="6">
        <v>913</v>
      </c>
      <c r="AC19" s="6">
        <v>1020</v>
      </c>
      <c r="AD19" s="6">
        <v>1130</v>
      </c>
      <c r="AE19" s="6">
        <v>2270</v>
      </c>
      <c r="AF19" s="6">
        <v>2140</v>
      </c>
      <c r="AG19" s="6">
        <v>1780</v>
      </c>
      <c r="AH19" s="22">
        <f>IFERROR(Table1[[#This Row],[Gross Profit 2017]]/Table1[[#This Row],[Revenue 2017]], "x")</f>
        <v>0.41100207076618345</v>
      </c>
      <c r="AI19" s="22">
        <f>IFERROR(Table1[[#This Row],[Gross Profit 2018]]/Table1[[#This Row],[Revenue 2018]], "x")</f>
        <v>0.39736647317776302</v>
      </c>
      <c r="AJ19" s="22">
        <f>IFERROR(Table1[[#This Row],[Gross Profit 2019]]/Table1[[#This Row],[Revenue 2019]], "x")</f>
        <v>0.40526485672273427</v>
      </c>
      <c r="AK19" s="22">
        <f>IFERROR(Table1[[#This Row],[Gross Profit 2020]]/Table1[[#This Row],[Revenue 2020]], "x")</f>
        <v>0.7627944487381968</v>
      </c>
      <c r="AL19" s="22">
        <f>IFERROR(Table1[[#This Row],[Gross Profit 2021]]/Table1[[#This Row],[Revenue 2021]], "x")</f>
        <v>0.40744054985434952</v>
      </c>
      <c r="AM19" s="22">
        <f>IFERROR(Table1[[#This Row],[Gross Profit 2022]]/Table1[[#This Row],[Revenue 2022]], "x")</f>
        <v>0.32475233073653098</v>
      </c>
      <c r="AO19" s="22">
        <f>IFERROR(MIN(Table1[[#This Row],[GPM 2017]:[GPM 2022]])*1.05, "x")</f>
        <v>0.34098994727335752</v>
      </c>
      <c r="AP19" s="22">
        <f t="array" ref="AP19">IFERROR(GEOMEAN(Table1[[#This Row],[GPM 2017]:[GPM 2022]]+ABS(Table1[[#This Row],[Min GPM]]))-ABS(Table1[[#This Row],[Min GPM]]), "x")</f>
        <v>0.4405503607360951</v>
      </c>
      <c r="AQ19" s="23">
        <f>IFERROR((Table1[[#This Row],[Avg GPM]]-MIN(AP:AP))/(MAX(AP:AP)-MIN(AP:AP)), "x")</f>
        <v>0.472274872746348</v>
      </c>
      <c r="AR19" s="6">
        <v>205.3</v>
      </c>
      <c r="AS19" s="6">
        <v>226.6</v>
      </c>
      <c r="AT19" s="6">
        <v>277.2</v>
      </c>
      <c r="AU19" s="6">
        <v>302.10000000000002</v>
      </c>
      <c r="AV19" s="6">
        <v>1154.2</v>
      </c>
      <c r="AW19" s="6">
        <v>785.1</v>
      </c>
      <c r="AX19" s="6"/>
      <c r="AY19" s="6">
        <f>IFERROR(AVERAGE(Table1[[#This Row],[Op Income 2020]:[Op Income 2022]]), "x")</f>
        <v>747.13333333333333</v>
      </c>
      <c r="AZ19" s="22">
        <f>IFERROR(Table1[[#This Row],[Avg Op Income]]/Table1[[#This Row],[EV]], "x")</f>
        <v>6.964005530440727E-2</v>
      </c>
      <c r="BA19" s="25">
        <f>IFERROR((Table1[[#This Row],[Op Income/EV]]-MIN(AZ:AZ))/(MAX(AZ:AZ)-MIN(AZ:AZ)), "x")</f>
        <v>0.97224992824029965</v>
      </c>
      <c r="BB19" s="6">
        <v>1036.0999999999999</v>
      </c>
      <c r="BC19" s="6">
        <v>1498.7</v>
      </c>
      <c r="BD19" s="6">
        <v>1743.2</v>
      </c>
      <c r="BE19" s="6">
        <v>2024.1</v>
      </c>
      <c r="BF19" s="6">
        <v>2363.5</v>
      </c>
      <c r="BG19" s="6">
        <v>4142.3999999999996</v>
      </c>
      <c r="BH19" s="6">
        <v>4035.4</v>
      </c>
      <c r="BI19" s="22">
        <f>IFERROR(Table1[[#This Row],[Op Income 2017]]/Table1[[#This Row],[Total Assets 2017]], "x")</f>
        <v>0.13698538733569093</v>
      </c>
      <c r="BJ19" s="22">
        <f>IFERROR(Table1[[#This Row],[Op Income 2018]]/Table1[[#This Row],[Total Assets 2018]], "x")</f>
        <v>0.12999082147774207</v>
      </c>
      <c r="BK19" s="22">
        <f>IFERROR(Table1[[#This Row],[Op Income 2019]]/Table1[[#This Row],[Total Assets 2019]], "x")</f>
        <v>0.13694975544686527</v>
      </c>
      <c r="BL19" s="22">
        <f>IFERROR(Table1[[#This Row],[Op Income 2020]]/Table1[[#This Row],[Total Assets 2020]], "x")</f>
        <v>0.12781891262957479</v>
      </c>
      <c r="BM19" s="22">
        <f>IFERROR(Table1[[#This Row],[Op Income 2021]]/Table1[[#This Row],[Total Assets 2021]], "x")</f>
        <v>0.27863074546156819</v>
      </c>
      <c r="BN19" s="22">
        <f>IFERROR(Table1[[#This Row],[Op Income 2022]]/Table1[[#This Row],[Total Assets 2022]], "x")</f>
        <v>0.19455320414333152</v>
      </c>
      <c r="BP19" s="22">
        <f>IFERROR(MIN(Table1[[#This Row],[ROA 2017]:[ROA 2022]])*1.05, "x")</f>
        <v>0.13420985826105353</v>
      </c>
      <c r="BQ19" s="22">
        <f t="array" ref="BQ19">IFERROR(GEOMEAN(Table1[[#This Row],[ROA 2017]:[ROA 2022]]+ABS(Table1[[#This Row],[Min ROA]]))-ABS(Table1[[#This Row],[Min ROA]]), "x")</f>
        <v>0.16312276900237493</v>
      </c>
      <c r="BR19" s="29">
        <f>IFERROR((Table1[[#This Row],[Avg ROA]]-MIN(BQ:BQ))/(MAX(BQ:BQ)-MIN(BQ:BQ)), "x")</f>
        <v>0.11395911764728717</v>
      </c>
      <c r="BS19" s="6">
        <v>1480.6</v>
      </c>
      <c r="BT19" s="31">
        <f>IFERROR(SUM(0.35*Table1[[#This Row],[Norm 1/SMA Period]], 0.2*Table1[[#This Row],[Norm Avg RevG]], 0.2*Table1[[#This Row],[Norm Avg GPM]], 0.25*Table1[[#This Row],[Norm Op Income/EV]]), "x")</f>
        <v>0.52730292038449944</v>
      </c>
      <c r="BU19" s="1"/>
      <c r="BV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</row>
    <row r="20" spans="1:98" x14ac:dyDescent="0.25">
      <c r="A20" s="35" t="s">
        <v>55</v>
      </c>
      <c r="B20" s="1" t="s">
        <v>56</v>
      </c>
      <c r="C20" s="1" t="s">
        <v>52</v>
      </c>
      <c r="D20" s="1" t="s">
        <v>53</v>
      </c>
      <c r="E20" s="6">
        <v>258627</v>
      </c>
      <c r="F20" s="6">
        <f>IFERROR(Table1[[#This Row],[Market Capital]]+Table1[[#This Row],[Total Liabilities ttm]]-Table1[[#This Row],[Cash ttm]], "x")</f>
        <v>370944</v>
      </c>
      <c r="G20" s="6">
        <v>360</v>
      </c>
      <c r="H20" s="32">
        <f>IFERROR(1/Table1[[#This Row],[SMA Period]], "x")</f>
        <v>2.7777777777777779E-3</v>
      </c>
      <c r="I20" s="33">
        <f>IFERROR((Table1[[#This Row],[1/SMA Period]]-MIN(H:H))/(MAX(H:H)-MIN(H:H)), "x")</f>
        <v>0.30606995884773663</v>
      </c>
      <c r="J20" s="6">
        <v>28216</v>
      </c>
      <c r="K20" s="6">
        <v>32753</v>
      </c>
      <c r="L20" s="6">
        <v>33266</v>
      </c>
      <c r="M20" s="6">
        <v>45804</v>
      </c>
      <c r="N20" s="6">
        <v>56197</v>
      </c>
      <c r="O20" s="6">
        <v>58054</v>
      </c>
      <c r="P20" s="6"/>
      <c r="Q20" s="13">
        <f>IFERROR((Table1[[#This Row],[Revenue 2018]]-Table1[[#This Row],[Revenue 2017]])/Table1[[#This Row],[Revenue 2017]], "x")</f>
        <v>0.16079529345052451</v>
      </c>
      <c r="R20" s="13">
        <f>IFERROR((Table1[[#This Row],[Revenue 2019]]-Table1[[#This Row],[Revenue 2018]])/Table1[[#This Row],[Revenue 2018]], "x")</f>
        <v>1.5662687387414893E-2</v>
      </c>
      <c r="S20" s="13">
        <f>IFERROR((Table1[[#This Row],[Revenue 2020]]-Table1[[#This Row],[Revenue 2019]])/Table1[[#This Row],[Revenue 2019]], "x")</f>
        <v>0.37690134070823061</v>
      </c>
      <c r="T20" s="13">
        <f>IFERROR((Table1[[#This Row],[Revenue 2021]]-Table1[[#This Row],[Revenue 2020]])/Table1[[#This Row],[Revenue 2020]], "x")</f>
        <v>0.22690158064797833</v>
      </c>
      <c r="U20" s="13">
        <f>IFERROR((Table1[[#This Row],[Revenue 2022]]-Table1[[#This Row],[Revenue 2021]])/Table1[[#This Row],[Revenue 2021]], "x")</f>
        <v>3.3044468565937686E-2</v>
      </c>
      <c r="V20" s="13"/>
      <c r="W20" s="18">
        <f>IFERROR(MIN(Table1[[#This Row],[RevG 2017-2018]:[RevG 2021-2022]])*1.5, "x")</f>
        <v>2.349403108112234E-2</v>
      </c>
      <c r="X20" s="13">
        <f t="array" ref="X20">IFERROR(GEOMEAN(Table1[[#This Row],[RevG 2017-2018]:[RevG 2021-2022]]+ABS(Table1[[#This Row],[Min RevG]]))-ABS(Table1[[#This Row],[Min RevG]]), "x")</f>
        <v>0.10904790241620509</v>
      </c>
      <c r="Y20" s="13">
        <f>AVERAGE(Table1[[#This Row],[RevG 2017-2018]:[RevG 2021-2022]])</f>
        <v>0.16266107415201722</v>
      </c>
      <c r="Z20" s="14">
        <f>IFERROR((Table1[[#This Row],[Avg RevG]]-MIN(X:X))/(MAX(X:X)-MIN(X:X)), "x")</f>
        <v>0.34996936450324201</v>
      </c>
      <c r="AA20" s="16">
        <f>IFERROR(Table1[[#This Row],[EV]]/AVERAGE(Table1[[#This Row],[Revenue 2020]:[Revenue 2022]]), "x")</f>
        <v>6.9528099715722727</v>
      </c>
      <c r="AB20" s="6">
        <v>21528</v>
      </c>
      <c r="AC20" s="6">
        <v>25035</v>
      </c>
      <c r="AD20" s="6">
        <v>25827</v>
      </c>
      <c r="AE20" s="6">
        <v>31747</v>
      </c>
      <c r="AF20" s="6">
        <v>38883</v>
      </c>
      <c r="AG20" s="6">
        <v>41610</v>
      </c>
      <c r="AH20" s="22">
        <f>IFERROR(Table1[[#This Row],[Gross Profit 2017]]/Table1[[#This Row],[Revenue 2017]], "x")</f>
        <v>0.76297136376523955</v>
      </c>
      <c r="AI20" s="22">
        <f>IFERROR(Table1[[#This Row],[Gross Profit 2018]]/Table1[[#This Row],[Revenue 2018]], "x")</f>
        <v>0.76435746343846367</v>
      </c>
      <c r="AJ20" s="22">
        <f>IFERROR(Table1[[#This Row],[Gross Profit 2019]]/Table1[[#This Row],[Revenue 2019]], "x")</f>
        <v>0.7763782841339506</v>
      </c>
      <c r="AK20" s="22">
        <f>IFERROR(Table1[[#This Row],[Gross Profit 2020]]/Table1[[#This Row],[Revenue 2020]], "x")</f>
        <v>0.69310540564142875</v>
      </c>
      <c r="AL20" s="22">
        <f>IFERROR(Table1[[#This Row],[Gross Profit 2021]]/Table1[[#This Row],[Revenue 2021]], "x")</f>
        <v>0.69190526184671775</v>
      </c>
      <c r="AM20" s="22">
        <f>IFERROR(Table1[[#This Row],[Gross Profit 2022]]/Table1[[#This Row],[Revenue 2022]], "x")</f>
        <v>0.71674647741757669</v>
      </c>
      <c r="AO20" s="22">
        <f>IFERROR(MIN(Table1[[#This Row],[GPM 2017]:[GPM 2022]])*1.05, "x")</f>
        <v>0.7265005249390537</v>
      </c>
      <c r="AP20" s="22">
        <f t="array" ref="AP20">IFERROR(GEOMEAN(Table1[[#This Row],[GPM 2017]:[GPM 2022]]+ABS(Table1[[#This Row],[Min GPM]]))-ABS(Table1[[#This Row],[Min GPM]]), "x")</f>
        <v>0.73382693595922177</v>
      </c>
      <c r="AQ20" s="23">
        <f>IFERROR((Table1[[#This Row],[Avg GPM]]-MIN(AP:AP))/(MAX(AP:AP)-MIN(AP:AP)), "x")</f>
        <v>0.83762288352543512</v>
      </c>
      <c r="AR20" s="6">
        <v>10273</v>
      </c>
      <c r="AS20" s="6">
        <v>11923</v>
      </c>
      <c r="AT20" s="6">
        <v>14247</v>
      </c>
      <c r="AU20" s="6">
        <v>15699</v>
      </c>
      <c r="AV20" s="6">
        <v>19529</v>
      </c>
      <c r="AW20" s="6">
        <v>22622</v>
      </c>
      <c r="AX20" s="6"/>
      <c r="AY20" s="6">
        <f>IFERROR(AVERAGE(Table1[[#This Row],[Op Income 2020]:[Op Income 2022]]), "x")</f>
        <v>19283.333333333332</v>
      </c>
      <c r="AZ20" s="22">
        <f>IFERROR(Table1[[#This Row],[Avg Op Income]]/Table1[[#This Row],[EV]], "x")</f>
        <v>5.1984486427421206E-2</v>
      </c>
      <c r="BA20" s="25">
        <f>IFERROR((Table1[[#This Row],[Op Income/EV]]-MIN(AZ:AZ))/(MAX(AZ:AZ)-MIN(AZ:AZ)), "x")</f>
        <v>0.66638200687565241</v>
      </c>
      <c r="BB20" s="6">
        <v>9201</v>
      </c>
      <c r="BC20" s="6">
        <v>70786</v>
      </c>
      <c r="BD20" s="6">
        <v>59352</v>
      </c>
      <c r="BE20" s="6">
        <v>89115</v>
      </c>
      <c r="BF20" s="6">
        <v>150565</v>
      </c>
      <c r="BG20" s="6">
        <v>146529</v>
      </c>
      <c r="BH20" s="6">
        <v>138805</v>
      </c>
      <c r="BI20" s="22">
        <f>IFERROR(Table1[[#This Row],[Op Income 2017]]/Table1[[#This Row],[Total Assets 2017]], "x")</f>
        <v>0.14512756759811263</v>
      </c>
      <c r="BJ20" s="22">
        <f>IFERROR(Table1[[#This Row],[Op Income 2018]]/Table1[[#This Row],[Total Assets 2018]], "x")</f>
        <v>0.20088623803747135</v>
      </c>
      <c r="BK20" s="22">
        <f>IFERROR(Table1[[#This Row],[Op Income 2019]]/Table1[[#This Row],[Total Assets 2019]], "x")</f>
        <v>0.15987207540818044</v>
      </c>
      <c r="BL20" s="22">
        <f>IFERROR(Table1[[#This Row],[Op Income 2020]]/Table1[[#This Row],[Total Assets 2020]], "x")</f>
        <v>0.10426725998738086</v>
      </c>
      <c r="BM20" s="22">
        <f>IFERROR(Table1[[#This Row],[Op Income 2021]]/Table1[[#This Row],[Total Assets 2021]], "x")</f>
        <v>0.13327737171481413</v>
      </c>
      <c r="BN20" s="22">
        <f>IFERROR(Table1[[#This Row],[Op Income 2022]]/Table1[[#This Row],[Total Assets 2022]], "x")</f>
        <v>0.16297683801015814</v>
      </c>
      <c r="BP20" s="22">
        <f>IFERROR(MIN(Table1[[#This Row],[ROA 2017]:[ROA 2022]])*1.05, "x")</f>
        <v>0.1094806229867499</v>
      </c>
      <c r="BQ20" s="22">
        <f t="array" ref="BQ20">IFERROR(GEOMEAN(Table1[[#This Row],[ROA 2017]:[ROA 2022]]+ABS(Table1[[#This Row],[Min ROA]]))-ABS(Table1[[#This Row],[Min ROA]]), "x")</f>
        <v>0.14938468512892647</v>
      </c>
      <c r="BR20" s="29">
        <f>IFERROR((Table1[[#This Row],[Avg ROA]]-MIN(BQ:BQ))/(MAX(BQ:BQ)-MIN(BQ:BQ)), "x")</f>
        <v>7.7730103446684129E-2</v>
      </c>
      <c r="BS20" s="6">
        <v>121518</v>
      </c>
      <c r="BT20" s="31">
        <f>IFERROR(SUM(0.35*Table1[[#This Row],[Norm 1/SMA Period]], 0.2*Table1[[#This Row],[Norm Avg RevG]], 0.2*Table1[[#This Row],[Norm Avg GPM]], 0.25*Table1[[#This Row],[Norm Op Income/EV]]), "x")</f>
        <v>0.5112384369213564</v>
      </c>
      <c r="BU20" s="1"/>
      <c r="BV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spans="1:98" x14ac:dyDescent="0.25">
      <c r="A21" s="35" t="s">
        <v>99</v>
      </c>
      <c r="B21" s="1" t="s">
        <v>100</v>
      </c>
      <c r="C21" s="1" t="s">
        <v>98</v>
      </c>
      <c r="D21" s="1" t="s">
        <v>37</v>
      </c>
      <c r="E21" s="6">
        <v>13587</v>
      </c>
      <c r="F21" s="6">
        <f>IFERROR(Table1[[#This Row],[Market Capital]]+Table1[[#This Row],[Total Liabilities ttm]]-Table1[[#This Row],[Cash ttm]], "x")</f>
        <v>15871.6</v>
      </c>
      <c r="G21" s="6">
        <v>250</v>
      </c>
      <c r="H21" s="32">
        <f>IFERROR(1/Table1[[#This Row],[SMA Period]], "x")</f>
        <v>4.0000000000000001E-3</v>
      </c>
      <c r="I21" s="33">
        <f>IFERROR((Table1[[#This Row],[1/SMA Period]]-MIN(H:H))/(MAX(H:H)-MIN(H:H)), "x")</f>
        <v>0.57925925925925925</v>
      </c>
      <c r="J21" s="6">
        <v>2788.2</v>
      </c>
      <c r="K21" s="6">
        <v>2998.1</v>
      </c>
      <c r="L21" s="6">
        <v>3199.5</v>
      </c>
      <c r="M21" s="6">
        <v>3936.6</v>
      </c>
      <c r="N21" s="6">
        <v>5295.6</v>
      </c>
      <c r="O21" s="6">
        <v>6179.7</v>
      </c>
      <c r="P21" s="6"/>
      <c r="Q21" s="13">
        <f>IFERROR((Table1[[#This Row],[Revenue 2018]]-Table1[[#This Row],[Revenue 2017]])/Table1[[#This Row],[Revenue 2017]], "x")</f>
        <v>7.5281543648231877E-2</v>
      </c>
      <c r="R21" s="13">
        <f>IFERROR((Table1[[#This Row],[Revenue 2019]]-Table1[[#This Row],[Revenue 2018]])/Table1[[#This Row],[Revenue 2018]], "x")</f>
        <v>6.7175878056102228E-2</v>
      </c>
      <c r="S21" s="13">
        <f>IFERROR((Table1[[#This Row],[Revenue 2020]]-Table1[[#This Row],[Revenue 2019]])/Table1[[#This Row],[Revenue 2019]], "x")</f>
        <v>0.23037974683544302</v>
      </c>
      <c r="T21" s="13">
        <f>IFERROR((Table1[[#This Row],[Revenue 2021]]-Table1[[#This Row],[Revenue 2020]])/Table1[[#This Row],[Revenue 2020]], "x")</f>
        <v>0.34522176497485152</v>
      </c>
      <c r="U21" s="13">
        <f>IFERROR((Table1[[#This Row],[Revenue 2022]]-Table1[[#This Row],[Revenue 2021]])/Table1[[#This Row],[Revenue 2021]], "x")</f>
        <v>0.16694992068887365</v>
      </c>
      <c r="V21" s="13"/>
      <c r="W21" s="18">
        <f>IFERROR(MIN(Table1[[#This Row],[RevG 2017-2018]:[RevG 2021-2022]])*1.5, "x")</f>
        <v>0.10076381708415334</v>
      </c>
      <c r="X21" s="13">
        <f t="array" ref="X21">IFERROR(GEOMEAN(Table1[[#This Row],[RevG 2017-2018]:[RevG 2021-2022]]+ABS(Table1[[#This Row],[Min RevG]]))-ABS(Table1[[#This Row],[Min RevG]]), "x")</f>
        <v>0.15838972438164861</v>
      </c>
      <c r="Y21" s="13">
        <f>AVERAGE(Table1[[#This Row],[RevG 2017-2018]:[RevG 2021-2022]])</f>
        <v>0.17700177084070043</v>
      </c>
      <c r="Z21" s="14">
        <f>IFERROR((Table1[[#This Row],[Avg RevG]]-MIN(X:X))/(MAX(X:X)-MIN(X:X)), "x")</f>
        <v>0.48103927406678043</v>
      </c>
      <c r="AA21" s="16">
        <f>IFERROR(Table1[[#This Row],[EV]]/AVERAGE(Table1[[#This Row],[Revenue 2020]:[Revenue 2022]]), "x")</f>
        <v>3.0894828022502092</v>
      </c>
      <c r="AB21" s="6">
        <v>805.3</v>
      </c>
      <c r="AC21" s="6">
        <v>870.2</v>
      </c>
      <c r="AD21" s="6">
        <v>924.9</v>
      </c>
      <c r="AE21" s="6">
        <v>1130.9000000000001</v>
      </c>
      <c r="AF21" s="6">
        <v>1617.1</v>
      </c>
      <c r="AG21" s="6">
        <v>1933.4</v>
      </c>
      <c r="AH21" s="22">
        <f>IFERROR(Table1[[#This Row],[Gross Profit 2017]]/Table1[[#This Row],[Revenue 2017]], "x")</f>
        <v>0.28882433110967648</v>
      </c>
      <c r="AI21" s="22">
        <f>IFERROR(Table1[[#This Row],[Gross Profit 2018]]/Table1[[#This Row],[Revenue 2018]], "x")</f>
        <v>0.29025049197825292</v>
      </c>
      <c r="AJ21" s="22">
        <f>IFERROR(Table1[[#This Row],[Gross Profit 2019]]/Table1[[#This Row],[Revenue 2019]], "x")</f>
        <v>0.28907641819034224</v>
      </c>
      <c r="AK21" s="22">
        <f>IFERROR(Table1[[#This Row],[Gross Profit 2020]]/Table1[[#This Row],[Revenue 2020]], "x")</f>
        <v>0.2872783620383072</v>
      </c>
      <c r="AL21" s="22">
        <f>IFERROR(Table1[[#This Row],[Gross Profit 2021]]/Table1[[#This Row],[Revenue 2021]], "x")</f>
        <v>0.30536671954075079</v>
      </c>
      <c r="AM21" s="22">
        <f>IFERROR(Table1[[#This Row],[Gross Profit 2022]]/Table1[[#This Row],[Revenue 2022]], "x")</f>
        <v>0.31286308396847745</v>
      </c>
      <c r="AO21" s="22">
        <f>IFERROR(MIN(Table1[[#This Row],[GPM 2017]:[GPM 2022]])*1.05, "x")</f>
        <v>0.3016422801402226</v>
      </c>
      <c r="AP21" s="22">
        <f t="array" ref="AP21">IFERROR(GEOMEAN(Table1[[#This Row],[GPM 2017]:[GPM 2022]]+ABS(Table1[[#This Row],[Min GPM]]))-ABS(Table1[[#This Row],[Min GPM]]), "x")</f>
        <v>0.29552973498417917</v>
      </c>
      <c r="AQ21" s="23">
        <f>IFERROR((Table1[[#This Row],[Avg GPM]]-MIN(AP:AP))/(MAX(AP:AP)-MIN(AP:AP)), "x")</f>
        <v>0.29161606254273342</v>
      </c>
      <c r="AR21" s="6">
        <v>284.39999999999998</v>
      </c>
      <c r="AS21" s="6">
        <v>313.89999999999998</v>
      </c>
      <c r="AT21" s="6">
        <v>341.2</v>
      </c>
      <c r="AU21" s="6">
        <v>471</v>
      </c>
      <c r="AV21" s="6">
        <v>830.3</v>
      </c>
      <c r="AW21" s="6">
        <v>1026.4000000000001</v>
      </c>
      <c r="AX21" s="6"/>
      <c r="AY21" s="6">
        <f>IFERROR(AVERAGE(Table1[[#This Row],[Op Income 2020]:[Op Income 2022]]), "x")</f>
        <v>775.9</v>
      </c>
      <c r="AZ21" s="22">
        <f>IFERROR(Table1[[#This Row],[Avg Op Income]]/Table1[[#This Row],[EV]], "x")</f>
        <v>4.8886060636608782E-2</v>
      </c>
      <c r="BA21" s="25">
        <f>IFERROR((Table1[[#This Row],[Op Income/EV]]-MIN(AZ:AZ))/(MAX(AZ:AZ)-MIN(AZ:AZ)), "x")</f>
        <v>0.61270437899849328</v>
      </c>
      <c r="BB21" s="6">
        <v>45.6</v>
      </c>
      <c r="BC21" s="6">
        <v>1101.0999999999999</v>
      </c>
      <c r="BD21" s="6">
        <v>1240.9000000000001</v>
      </c>
      <c r="BE21" s="6">
        <v>1483.3</v>
      </c>
      <c r="BF21" s="6">
        <v>1739.7</v>
      </c>
      <c r="BG21" s="6">
        <v>3230.1</v>
      </c>
      <c r="BH21" s="6">
        <v>3565.4</v>
      </c>
      <c r="BI21" s="22">
        <f>IFERROR(Table1[[#This Row],[Op Income 2017]]/Table1[[#This Row],[Total Assets 2017]], "x")</f>
        <v>0.25828716737807644</v>
      </c>
      <c r="BJ21" s="22">
        <f>IFERROR(Table1[[#This Row],[Op Income 2018]]/Table1[[#This Row],[Total Assets 2018]], "x")</f>
        <v>0.25296156015794985</v>
      </c>
      <c r="BK21" s="22">
        <f>IFERROR(Table1[[#This Row],[Op Income 2019]]/Table1[[#This Row],[Total Assets 2019]], "x")</f>
        <v>0.23002764107058585</v>
      </c>
      <c r="BL21" s="22">
        <f>IFERROR(Table1[[#This Row],[Op Income 2020]]/Table1[[#This Row],[Total Assets 2020]], "x")</f>
        <v>0.27073633385066392</v>
      </c>
      <c r="BM21" s="22">
        <f>IFERROR(Table1[[#This Row],[Op Income 2021]]/Table1[[#This Row],[Total Assets 2021]], "x")</f>
        <v>0.25705086529828797</v>
      </c>
      <c r="BN21" s="22">
        <f>IFERROR(Table1[[#This Row],[Op Income 2022]]/Table1[[#This Row],[Total Assets 2022]], "x")</f>
        <v>0.2878779379592753</v>
      </c>
      <c r="BP21" s="22">
        <f>IFERROR(MIN(Table1[[#This Row],[ROA 2017]:[ROA 2022]])*1.05, "x")</f>
        <v>0.24152902312411514</v>
      </c>
      <c r="BQ21" s="22">
        <f t="array" ref="BQ21">IFERROR(GEOMEAN(Table1[[#This Row],[ROA 2017]:[ROA 2022]]+ABS(Table1[[#This Row],[Min ROA]]))-ABS(Table1[[#This Row],[Min ROA]]), "x")</f>
        <v>0.25918175174128277</v>
      </c>
      <c r="BR21" s="29">
        <f>IFERROR((Table1[[#This Row],[Avg ROA]]-MIN(BQ:BQ))/(MAX(BQ:BQ)-MIN(BQ:BQ)), "x")</f>
        <v>0.36727845110028734</v>
      </c>
      <c r="BS21" s="6">
        <v>2330.1999999999998</v>
      </c>
      <c r="BT21" s="31">
        <f>IFERROR(SUM(0.35*Table1[[#This Row],[Norm 1/SMA Period]], 0.2*Table1[[#This Row],[Norm Avg RevG]], 0.2*Table1[[#This Row],[Norm Avg GPM]], 0.25*Table1[[#This Row],[Norm Op Income/EV]]), "x")</f>
        <v>0.51044790281226682</v>
      </c>
      <c r="BU21" s="1"/>
      <c r="BV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</row>
    <row r="22" spans="1:98" x14ac:dyDescent="0.25">
      <c r="A22" s="8" t="s">
        <v>271</v>
      </c>
      <c r="B22" s="1" t="s">
        <v>163</v>
      </c>
      <c r="C22" s="1" t="s">
        <v>160</v>
      </c>
      <c r="D22" s="1" t="s">
        <v>104</v>
      </c>
      <c r="E22" s="6">
        <v>1425000</v>
      </c>
      <c r="F22" s="6">
        <f>IFERROR(Table1[[#This Row],[Market Capital]]+Table1[[#This Row],[Total Liabilities ttm]]-Table1[[#This Row],[Cash ttm]], "x")</f>
        <v>1512241</v>
      </c>
      <c r="G22" s="6">
        <v>320</v>
      </c>
      <c r="H22" s="32">
        <f>IFERROR(1/Table1[[#This Row],[SMA Period]], "x")</f>
        <v>3.1250000000000002E-3</v>
      </c>
      <c r="I22" s="33">
        <f>IFERROR((Table1[[#This Row],[1/SMA Period]]-MIN(H:H))/(MAX(H:H)-MIN(H:H)), "x")</f>
        <v>0.38368055555555558</v>
      </c>
      <c r="J22" s="6">
        <v>111020</v>
      </c>
      <c r="K22" s="6">
        <v>136960</v>
      </c>
      <c r="L22" s="6">
        <v>161400</v>
      </c>
      <c r="M22" s="6">
        <v>182350</v>
      </c>
      <c r="N22" s="6">
        <v>257490</v>
      </c>
      <c r="O22" s="6">
        <v>282836</v>
      </c>
      <c r="P22" s="6"/>
      <c r="Q22" s="13">
        <f>IFERROR((Table1[[#This Row],[Revenue 2018]]-Table1[[#This Row],[Revenue 2017]])/Table1[[#This Row],[Revenue 2017]], "x")</f>
        <v>0.23365159430733201</v>
      </c>
      <c r="R22" s="13">
        <f>IFERROR((Table1[[#This Row],[Revenue 2019]]-Table1[[#This Row],[Revenue 2018]])/Table1[[#This Row],[Revenue 2018]], "x")</f>
        <v>0.17844626168224298</v>
      </c>
      <c r="S22" s="13">
        <f>IFERROR((Table1[[#This Row],[Revenue 2020]]-Table1[[#This Row],[Revenue 2019]])/Table1[[#This Row],[Revenue 2019]], "x")</f>
        <v>0.12980173482032217</v>
      </c>
      <c r="T22" s="13">
        <f>IFERROR((Table1[[#This Row],[Revenue 2021]]-Table1[[#This Row],[Revenue 2020]])/Table1[[#This Row],[Revenue 2020]], "x")</f>
        <v>0.41206471072114065</v>
      </c>
      <c r="U22" s="13">
        <f>IFERROR((Table1[[#This Row],[Revenue 2022]]-Table1[[#This Row],[Revenue 2021]])/Table1[[#This Row],[Revenue 2021]], "x")</f>
        <v>9.8434890675366038E-2</v>
      </c>
      <c r="V22" s="13"/>
      <c r="W22" s="18">
        <f>IFERROR(MIN(Table1[[#This Row],[RevG 2017-2018]:[RevG 2021-2022]])*1.5, "x")</f>
        <v>0.14765233601304906</v>
      </c>
      <c r="X22" s="13">
        <f t="array" ref="X22">IFERROR(GEOMEAN(Table1[[#This Row],[RevG 2017-2018]:[RevG 2021-2022]]+ABS(Table1[[#This Row],[Min RevG]]))-ABS(Table1[[#This Row],[Min RevG]]), "x")</f>
        <v>0.19541058732250666</v>
      </c>
      <c r="Y22" s="13">
        <f>AVERAGE(Table1[[#This Row],[RevG 2017-2018]:[RevG 2021-2022]])</f>
        <v>0.21047983844128076</v>
      </c>
      <c r="Z22" s="14">
        <f>IFERROR((Table1[[#This Row],[Avg RevG]]-MIN(X:X))/(MAX(X:X)-MIN(X:X)), "x")</f>
        <v>0.57938021415246943</v>
      </c>
      <c r="AA22" s="16">
        <f>IFERROR(Table1[[#This Row],[EV]]/AVERAGE(Table1[[#This Row],[Revenue 2020]:[Revenue 2022]]), "x")</f>
        <v>6.2776721518356773</v>
      </c>
      <c r="AB22" s="6">
        <v>65440</v>
      </c>
      <c r="AC22" s="6">
        <v>77410</v>
      </c>
      <c r="AD22" s="6">
        <v>89510</v>
      </c>
      <c r="AE22" s="6">
        <v>97620</v>
      </c>
      <c r="AF22" s="6">
        <v>146550</v>
      </c>
      <c r="AG22" s="6">
        <v>154670</v>
      </c>
      <c r="AH22" s="22">
        <f>IFERROR(Table1[[#This Row],[Gross Profit 2017]]/Table1[[#This Row],[Revenue 2017]], "x")</f>
        <v>0.58944334354170425</v>
      </c>
      <c r="AI22" s="22">
        <f>IFERROR(Table1[[#This Row],[Gross Profit 2018]]/Table1[[#This Row],[Revenue 2018]], "x")</f>
        <v>0.56520151869158874</v>
      </c>
      <c r="AJ22" s="22">
        <f>IFERROR(Table1[[#This Row],[Gross Profit 2019]]/Table1[[#This Row],[Revenue 2019]], "x")</f>
        <v>0.55458488228004954</v>
      </c>
      <c r="AK22" s="22">
        <f>IFERROR(Table1[[#This Row],[Gross Profit 2020]]/Table1[[#This Row],[Revenue 2020]], "x")</f>
        <v>0.53534411845352348</v>
      </c>
      <c r="AL22" s="22">
        <f>IFERROR(Table1[[#This Row],[Gross Profit 2021]]/Table1[[#This Row],[Revenue 2021]], "x")</f>
        <v>0.56914831643947339</v>
      </c>
      <c r="AM22" s="22">
        <f>IFERROR(Table1[[#This Row],[Gross Profit 2022]]/Table1[[#This Row],[Revenue 2022]], "x")</f>
        <v>0.54685400726923028</v>
      </c>
      <c r="AO22" s="22">
        <f>IFERROR(MIN(Table1[[#This Row],[GPM 2017]:[GPM 2022]])*1.05, "x")</f>
        <v>0.56211132437619971</v>
      </c>
      <c r="AP22" s="22">
        <f t="array" ref="AP22">IFERROR(GEOMEAN(Table1[[#This Row],[GPM 2017]:[GPM 2022]]+ABS(Table1[[#This Row],[Min GPM]]))-ABS(Table1[[#This Row],[Min GPM]]), "x")</f>
        <v>0.55996363143750272</v>
      </c>
      <c r="AQ22" s="23">
        <f>IFERROR((Table1[[#This Row],[Avg GPM]]-MIN(AP:AP))/(MAX(AP:AP)-MIN(AP:AP)), "x")</f>
        <v>0.62103343240353137</v>
      </c>
      <c r="AR22" s="6">
        <v>29050</v>
      </c>
      <c r="AS22" s="6">
        <v>31530</v>
      </c>
      <c r="AT22" s="6">
        <v>35470</v>
      </c>
      <c r="AU22" s="6">
        <v>41050</v>
      </c>
      <c r="AV22" s="6">
        <v>78560</v>
      </c>
      <c r="AW22" s="6">
        <v>72880</v>
      </c>
      <c r="AX22" s="6"/>
      <c r="AY22" s="6">
        <f>IFERROR(AVERAGE(Table1[[#This Row],[Op Income 2020]:[Op Income 2022]]), "x")</f>
        <v>64163.333333333336</v>
      </c>
      <c r="AZ22" s="22">
        <f>IFERROR(Table1[[#This Row],[Avg Op Income]]/Table1[[#This Row],[EV]], "x")</f>
        <v>4.2429304147509117E-2</v>
      </c>
      <c r="BA22" s="25">
        <f>IFERROR((Table1[[#This Row],[Op Income/EV]]-MIN(AZ:AZ))/(MAX(AZ:AZ)-MIN(AZ:AZ)), "x")</f>
        <v>0.50084648872949711</v>
      </c>
      <c r="BB22" s="6">
        <v>21879</v>
      </c>
      <c r="BC22" s="6">
        <v>197290</v>
      </c>
      <c r="BD22" s="6">
        <v>232790</v>
      </c>
      <c r="BE22" s="6">
        <v>275910</v>
      </c>
      <c r="BF22" s="6">
        <v>319620</v>
      </c>
      <c r="BG22" s="6">
        <v>359270</v>
      </c>
      <c r="BH22" s="6">
        <v>365264</v>
      </c>
      <c r="BI22" s="22">
        <f>IFERROR(Table1[[#This Row],[Op Income 2017]]/Table1[[#This Row],[Total Assets 2017]], "x")</f>
        <v>0.14724517208170712</v>
      </c>
      <c r="BJ22" s="22">
        <f>IFERROR(Table1[[#This Row],[Op Income 2018]]/Table1[[#This Row],[Total Assets 2018]], "x")</f>
        <v>0.13544396236951758</v>
      </c>
      <c r="BK22" s="22">
        <f>IFERROR(Table1[[#This Row],[Op Income 2019]]/Table1[[#This Row],[Total Assets 2019]], "x")</f>
        <v>0.1285564133231851</v>
      </c>
      <c r="BL22" s="22">
        <f>IFERROR(Table1[[#This Row],[Op Income 2020]]/Table1[[#This Row],[Total Assets 2020]], "x")</f>
        <v>0.12843376509605156</v>
      </c>
      <c r="BM22" s="22">
        <f>IFERROR(Table1[[#This Row],[Op Income 2021]]/Table1[[#This Row],[Total Assets 2021]], "x")</f>
        <v>0.21866562752247612</v>
      </c>
      <c r="BN22" s="22">
        <f>IFERROR(Table1[[#This Row],[Op Income 2022]]/Table1[[#This Row],[Total Assets 2022]], "x")</f>
        <v>0.19952691751719304</v>
      </c>
      <c r="BP22" s="22">
        <f>IFERROR(MIN(Table1[[#This Row],[ROA 2017]:[ROA 2022]])*1.05, "x")</f>
        <v>0.13485545335085414</v>
      </c>
      <c r="BQ22" s="22">
        <f t="array" ref="BQ22">IFERROR(GEOMEAN(Table1[[#This Row],[ROA 2017]:[ROA 2022]]+ABS(Table1[[#This Row],[Min ROA]]))-ABS(Table1[[#This Row],[Min ROA]]), "x")</f>
        <v>0.15755711997226707</v>
      </c>
      <c r="BR22" s="29">
        <f>IFERROR((Table1[[#This Row],[Avg ROA]]-MIN(BQ:BQ))/(MAX(BQ:BQ)-MIN(BQ:BQ)), "x")</f>
        <v>9.9281817697397121E-2</v>
      </c>
      <c r="BS22" s="6">
        <v>109120</v>
      </c>
      <c r="BT22" s="31">
        <f>IFERROR(SUM(0.35*Table1[[#This Row],[Norm 1/SMA Period]], 0.2*Table1[[#This Row],[Norm Avg RevG]], 0.2*Table1[[#This Row],[Norm Avg GPM]], 0.25*Table1[[#This Row],[Norm Op Income/EV]]), "x")</f>
        <v>0.49958254593801887</v>
      </c>
      <c r="BU22" s="1"/>
      <c r="BV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</row>
    <row r="23" spans="1:98" x14ac:dyDescent="0.25">
      <c r="A23" s="8" t="s">
        <v>135</v>
      </c>
      <c r="B23" s="1" t="s">
        <v>136</v>
      </c>
      <c r="C23" s="1" t="s">
        <v>94</v>
      </c>
      <c r="D23" s="1" t="s">
        <v>53</v>
      </c>
      <c r="E23" s="6">
        <v>3712</v>
      </c>
      <c r="F23" s="6">
        <f>IFERROR(Table1[[#This Row],[Market Capital]]+Table1[[#This Row],[Total Liabilities ttm]]-Table1[[#This Row],[Cash ttm]], "x")</f>
        <v>5492.2</v>
      </c>
      <c r="G23" s="6">
        <v>400</v>
      </c>
      <c r="H23" s="32">
        <f>IFERROR(1/Table1[[#This Row],[SMA Period]], "x")</f>
        <v>2.5000000000000001E-3</v>
      </c>
      <c r="I23" s="33">
        <f>IFERROR((Table1[[#This Row],[1/SMA Period]]-MIN(H:H))/(MAX(H:H)-MIN(H:H)), "x")</f>
        <v>0.24398148148148147</v>
      </c>
      <c r="J23" s="6">
        <v>1988.5</v>
      </c>
      <c r="K23" s="6">
        <v>2136.1</v>
      </c>
      <c r="L23" s="6">
        <v>2222.1</v>
      </c>
      <c r="M23" s="6">
        <v>2393.6999999999998</v>
      </c>
      <c r="N23" s="6">
        <v>3984.2</v>
      </c>
      <c r="O23" s="6">
        <v>5243.2</v>
      </c>
      <c r="P23" s="6"/>
      <c r="Q23" s="13">
        <f>IFERROR((Table1[[#This Row],[Revenue 2018]]-Table1[[#This Row],[Revenue 2017]])/Table1[[#This Row],[Revenue 2017]], "x")</f>
        <v>7.4226804123711299E-2</v>
      </c>
      <c r="R23" s="13">
        <f>IFERROR((Table1[[#This Row],[Revenue 2019]]-Table1[[#This Row],[Revenue 2018]])/Table1[[#This Row],[Revenue 2018]], "x")</f>
        <v>4.0260287439726608E-2</v>
      </c>
      <c r="S23" s="13">
        <f>IFERROR((Table1[[#This Row],[Revenue 2020]]-Table1[[#This Row],[Revenue 2019]])/Table1[[#This Row],[Revenue 2019]], "x")</f>
        <v>7.7224247333603308E-2</v>
      </c>
      <c r="T23" s="13">
        <f>IFERROR((Table1[[#This Row],[Revenue 2021]]-Table1[[#This Row],[Revenue 2020]])/Table1[[#This Row],[Revenue 2020]], "x")</f>
        <v>0.66445252120148723</v>
      </c>
      <c r="U23" s="13">
        <f>IFERROR((Table1[[#This Row],[Revenue 2022]]-Table1[[#This Row],[Revenue 2021]])/Table1[[#This Row],[Revenue 2021]], "x")</f>
        <v>0.31599819286180414</v>
      </c>
      <c r="V23" s="13"/>
      <c r="W23" s="18">
        <f>IFERROR(MIN(Table1[[#This Row],[RevG 2017-2018]:[RevG 2021-2022]])*1.5, "x")</f>
        <v>6.0390431159589912E-2</v>
      </c>
      <c r="X23" s="13">
        <f t="array" ref="X23">IFERROR(GEOMEAN(Table1[[#This Row],[RevG 2017-2018]:[RevG 2021-2022]]+ABS(Table1[[#This Row],[Min RevG]]))-ABS(Table1[[#This Row],[Min RevG]]), "x")</f>
        <v>0.15903782071854308</v>
      </c>
      <c r="Y23" s="13">
        <f>AVERAGE(Table1[[#This Row],[RevG 2017-2018]:[RevG 2021-2022]])</f>
        <v>0.23443241059206649</v>
      </c>
      <c r="Z23" s="14">
        <f>IFERROR((Table1[[#This Row],[Avg RevG]]-MIN(X:X))/(MAX(X:X)-MIN(X:X)), "x")</f>
        <v>0.48276085476407837</v>
      </c>
      <c r="AA23" s="16">
        <f>IFERROR(Table1[[#This Row],[EV]]/AVERAGE(Table1[[#This Row],[Revenue 2020]:[Revenue 2022]]), "x")</f>
        <v>1.4178175904174306</v>
      </c>
      <c r="AB23" s="6">
        <v>644.4</v>
      </c>
      <c r="AC23" s="6">
        <v>696.4</v>
      </c>
      <c r="AD23" s="6">
        <v>743.5</v>
      </c>
      <c r="AE23" s="6">
        <v>791.8</v>
      </c>
      <c r="AF23" s="6">
        <v>1309.5999999999999</v>
      </c>
      <c r="AG23" s="6">
        <v>1716.7</v>
      </c>
      <c r="AH23" s="22">
        <f>IFERROR(Table1[[#This Row],[Gross Profit 2017]]/Table1[[#This Row],[Revenue 2017]], "x")</f>
        <v>0.32406336434498362</v>
      </c>
      <c r="AI23" s="22">
        <f>IFERROR(Table1[[#This Row],[Gross Profit 2018]]/Table1[[#This Row],[Revenue 2018]], "x")</f>
        <v>0.32601469968634428</v>
      </c>
      <c r="AJ23" s="22">
        <f>IFERROR(Table1[[#This Row],[Gross Profit 2019]]/Table1[[#This Row],[Revenue 2019]], "x")</f>
        <v>0.33459340263714504</v>
      </c>
      <c r="AK23" s="22">
        <f>IFERROR(Table1[[#This Row],[Gross Profit 2020]]/Table1[[#This Row],[Revenue 2020]], "x")</f>
        <v>0.33078497723190042</v>
      </c>
      <c r="AL23" s="22">
        <f>IFERROR(Table1[[#This Row],[Gross Profit 2021]]/Table1[[#This Row],[Revenue 2021]], "x")</f>
        <v>0.32869835851613877</v>
      </c>
      <c r="AM23" s="22">
        <f>IFERROR(Table1[[#This Row],[Gross Profit 2022]]/Table1[[#This Row],[Revenue 2022]], "x")</f>
        <v>0.32741455599633812</v>
      </c>
      <c r="AO23" s="22">
        <f>IFERROR(MIN(Table1[[#This Row],[GPM 2017]:[GPM 2022]])*1.05, "x")</f>
        <v>0.34026653256223283</v>
      </c>
      <c r="AP23" s="22">
        <f t="array" ref="AP23">IFERROR(GEOMEAN(Table1[[#This Row],[GPM 2017]:[GPM 2022]]+ABS(Table1[[#This Row],[Min GPM]]))-ABS(Table1[[#This Row],[Min GPM]]), "x")</f>
        <v>0.32858626371726507</v>
      </c>
      <c r="AQ23" s="23">
        <f>IFERROR((Table1[[#This Row],[Avg GPM]]-MIN(AP:AP))/(MAX(AP:AP)-MIN(AP:AP)), "x")</f>
        <v>0.33279608862121002</v>
      </c>
      <c r="AR23" s="6">
        <v>212.6</v>
      </c>
      <c r="AS23" s="6">
        <v>200.4</v>
      </c>
      <c r="AT23" s="6">
        <v>184.1</v>
      </c>
      <c r="AU23" s="6">
        <v>165.6</v>
      </c>
      <c r="AV23" s="6">
        <v>478</v>
      </c>
      <c r="AW23" s="6">
        <v>644.20000000000005</v>
      </c>
      <c r="AX23" s="6"/>
      <c r="AY23" s="6">
        <f>IFERROR(AVERAGE(Table1[[#This Row],[Op Income 2020]:[Op Income 2022]]), "x")</f>
        <v>429.26666666666671</v>
      </c>
      <c r="AZ23" s="22">
        <v>7.1241868600514902E-2</v>
      </c>
      <c r="BA23" s="25">
        <f>IFERROR((Table1[[#This Row],[Op Income/EV]]-MIN(AZ:AZ))/(MAX(AZ:AZ)-MIN(AZ:AZ)), "x")</f>
        <v>1</v>
      </c>
      <c r="BB23" s="6">
        <v>64.5</v>
      </c>
      <c r="BC23" s="6">
        <v>1254</v>
      </c>
      <c r="BD23" s="6">
        <v>1492.7</v>
      </c>
      <c r="BE23" s="6">
        <v>1931.6</v>
      </c>
      <c r="BF23" s="6">
        <v>2353.5</v>
      </c>
      <c r="BG23" s="6">
        <v>3131.9</v>
      </c>
      <c r="BH23" s="6">
        <v>2888.4</v>
      </c>
      <c r="BI23" s="22">
        <f>IFERROR(Table1[[#This Row],[Op Income 2017]]/Table1[[#This Row],[Total Assets 2017]], "x")</f>
        <v>0.16953748006379585</v>
      </c>
      <c r="BJ23" s="22">
        <f>IFERROR(Table1[[#This Row],[Op Income 2018]]/Table1[[#This Row],[Total Assets 2018]], "x")</f>
        <v>0.13425336638306423</v>
      </c>
      <c r="BK23" s="22">
        <f>IFERROR(Table1[[#This Row],[Op Income 2019]]/Table1[[#This Row],[Total Assets 2019]], "x")</f>
        <v>9.5309587906398846E-2</v>
      </c>
      <c r="BL23" s="22">
        <f>IFERROR(Table1[[#This Row],[Op Income 2020]]/Table1[[#This Row],[Total Assets 2020]], "x")</f>
        <v>7.0363288718929246E-2</v>
      </c>
      <c r="BM23" s="22">
        <f>IFERROR(Table1[[#This Row],[Op Income 2021]]/Table1[[#This Row],[Total Assets 2021]], "x")</f>
        <v>0.1526230083974584</v>
      </c>
      <c r="BN23" s="22">
        <f>IFERROR(Table1[[#This Row],[Op Income 2022]]/Table1[[#This Row],[Total Assets 2022]], "x")</f>
        <v>0.22303005123944053</v>
      </c>
      <c r="BP23" s="22">
        <f>IFERROR(MIN(Table1[[#This Row],[ROA 2017]:[ROA 2022]])*1.05, "x")</f>
        <v>7.3881453154875709E-2</v>
      </c>
      <c r="BQ23" s="22">
        <f t="array" ref="BQ23">IFERROR(GEOMEAN(Table1[[#This Row],[ROA 2017]:[ROA 2022]]+ABS(Table1[[#This Row],[Min ROA]]))-ABS(Table1[[#This Row],[Min ROA]]), "x")</f>
        <v>0.13503855747480711</v>
      </c>
      <c r="BR23" s="29">
        <f>IFERROR((Table1[[#This Row],[Avg ROA]]-MIN(BQ:BQ))/(MAX(BQ:BQ)-MIN(BQ:BQ)), "x")</f>
        <v>3.9897603129135095E-2</v>
      </c>
      <c r="BS23" s="6">
        <v>1844.7</v>
      </c>
      <c r="BT23" s="31">
        <f>IFERROR(SUM(0.35*Table1[[#This Row],[Norm 1/SMA Period]], 0.2*Table1[[#This Row],[Norm Avg RevG]], 0.2*Table1[[#This Row],[Norm Avg GPM]], 0.25*Table1[[#This Row],[Norm Op Income/EV]]), "x")</f>
        <v>0.49850490719557616</v>
      </c>
      <c r="BU23" s="1"/>
      <c r="BV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</row>
    <row r="24" spans="1:98" x14ac:dyDescent="0.25">
      <c r="A24" s="8" t="s">
        <v>216</v>
      </c>
      <c r="B24" s="1" t="s">
        <v>217</v>
      </c>
      <c r="C24" s="1" t="s">
        <v>215</v>
      </c>
      <c r="D24" s="1" t="s">
        <v>28</v>
      </c>
      <c r="E24" s="6">
        <v>14136</v>
      </c>
      <c r="F24" s="6">
        <f>IFERROR(Table1[[#This Row],[Market Capital]]+Table1[[#This Row],[Total Liabilities ttm]]-Table1[[#This Row],[Cash ttm]], "x")</f>
        <v>14331.2</v>
      </c>
      <c r="G24" s="6">
        <v>380</v>
      </c>
      <c r="H24" s="32">
        <f>IFERROR(1/Table1[[#This Row],[SMA Period]], "x")</f>
        <v>2.631578947368421E-3</v>
      </c>
      <c r="I24" s="33">
        <f>IFERROR((Table1[[#This Row],[1/SMA Period]]-MIN(H:H))/(MAX(H:H)-MIN(H:H)), "x")</f>
        <v>0.27339181286549702</v>
      </c>
      <c r="J24" s="6">
        <v>2136.6</v>
      </c>
      <c r="K24" s="6">
        <v>2100.8000000000002</v>
      </c>
      <c r="L24" s="6">
        <v>2295</v>
      </c>
      <c r="M24" s="6">
        <v>3121.5</v>
      </c>
      <c r="N24" s="6">
        <v>3702.9</v>
      </c>
      <c r="O24" s="6">
        <v>3155</v>
      </c>
      <c r="P24" s="6"/>
      <c r="Q24" s="13">
        <f>IFERROR((Table1[[#This Row],[Revenue 2018]]-Table1[[#This Row],[Revenue 2017]])/Table1[[#This Row],[Revenue 2017]], "x")</f>
        <v>-1.6755592998221346E-2</v>
      </c>
      <c r="R24" s="13">
        <f>IFERROR((Table1[[#This Row],[Revenue 2019]]-Table1[[#This Row],[Revenue 2018]])/Table1[[#This Row],[Revenue 2018]], "x")</f>
        <v>9.2440974866717346E-2</v>
      </c>
      <c r="S24" s="13">
        <f>IFERROR((Table1[[#This Row],[Revenue 2020]]-Table1[[#This Row],[Revenue 2019]])/Table1[[#This Row],[Revenue 2019]], "x")</f>
        <v>0.36013071895424836</v>
      </c>
      <c r="T24" s="13">
        <f>IFERROR((Table1[[#This Row],[Revenue 2021]]-Table1[[#This Row],[Revenue 2020]])/Table1[[#This Row],[Revenue 2020]], "x")</f>
        <v>0.18625660740028835</v>
      </c>
      <c r="U24" s="13">
        <f>IFERROR((Table1[[#This Row],[Revenue 2022]]-Table1[[#This Row],[Revenue 2021]])/Table1[[#This Row],[Revenue 2021]], "x")</f>
        <v>-0.147965108428529</v>
      </c>
      <c r="V24" s="13"/>
      <c r="W24" s="18">
        <f>IFERROR(MIN(Table1[[#This Row],[RevG 2017-2018]:[RevG 2021-2022]])*1.5, "x")</f>
        <v>-0.2219476626427935</v>
      </c>
      <c r="X24" s="13">
        <f t="array" ref="X24">IFERROR(GEOMEAN(Table1[[#This Row],[RevG 2017-2018]:[RevG 2021-2022]]+ABS(Table1[[#This Row],[Min RevG]]))-ABS(Table1[[#This Row],[Min RevG]]), "x")</f>
        <v>3.5638867887193643E-2</v>
      </c>
      <c r="Y24" s="13">
        <f>AVERAGE(Table1[[#This Row],[RevG 2017-2018]:[RevG 2021-2022]])</f>
        <v>9.4821519958900743E-2</v>
      </c>
      <c r="Z24" s="14">
        <f>IFERROR((Table1[[#This Row],[Avg RevG]]-MIN(X:X))/(MAX(X:X)-MIN(X:X)), "x")</f>
        <v>0.15496814376188478</v>
      </c>
      <c r="AA24" s="16">
        <f>IFERROR(Table1[[#This Row],[EV]]/AVERAGE(Table1[[#This Row],[Revenue 2020]:[Revenue 2022]]), "x")</f>
        <v>4.3082349640258935</v>
      </c>
      <c r="AB24" s="6">
        <v>1221.5</v>
      </c>
      <c r="AC24" s="6">
        <v>1220.4000000000001</v>
      </c>
      <c r="AD24" s="6">
        <v>1339.8</v>
      </c>
      <c r="AE24" s="6">
        <v>1785.7</v>
      </c>
      <c r="AF24" s="6">
        <v>2206.6999999999998</v>
      </c>
      <c r="AG24" s="6">
        <v>1867.2</v>
      </c>
      <c r="AH24" s="22">
        <f>IFERROR(Table1[[#This Row],[Gross Profit 2017]]/Table1[[#This Row],[Revenue 2017]], "x")</f>
        <v>0.57170270523261257</v>
      </c>
      <c r="AI24" s="22">
        <f>IFERROR(Table1[[#This Row],[Gross Profit 2018]]/Table1[[#This Row],[Revenue 2018]], "x")</f>
        <v>0.58092155369383092</v>
      </c>
      <c r="AJ24" s="22">
        <f>IFERROR(Table1[[#This Row],[Gross Profit 2019]]/Table1[[#This Row],[Revenue 2019]], "x")</f>
        <v>0.58379084967320261</v>
      </c>
      <c r="AK24" s="22">
        <f>IFERROR(Table1[[#This Row],[Gross Profit 2020]]/Table1[[#This Row],[Revenue 2020]], "x")</f>
        <v>0.5720647124779753</v>
      </c>
      <c r="AL24" s="22">
        <f>IFERROR(Table1[[#This Row],[Gross Profit 2021]]/Table1[[#This Row],[Revenue 2021]], "x")</f>
        <v>0.59593831861513946</v>
      </c>
      <c r="AM24" s="22">
        <f>IFERROR(Table1[[#This Row],[Gross Profit 2022]]/Table1[[#This Row],[Revenue 2022]], "x")</f>
        <v>0.59182250396196512</v>
      </c>
      <c r="AO24" s="22">
        <f>IFERROR(MIN(Table1[[#This Row],[GPM 2017]:[GPM 2022]])*1.05, "x")</f>
        <v>0.60028784049424322</v>
      </c>
      <c r="AP24" s="22">
        <f t="array" ref="AP24">IFERROR(GEOMEAN(Table1[[#This Row],[GPM 2017]:[GPM 2022]]+ABS(Table1[[#This Row],[Min GPM]]))-ABS(Table1[[#This Row],[Min GPM]]), "x")</f>
        <v>0.58267179268373093</v>
      </c>
      <c r="AQ24" s="23">
        <f>IFERROR((Table1[[#This Row],[Avg GPM]]-MIN(AP:AP))/(MAX(AP:AP)-MIN(AP:AP)), "x")</f>
        <v>0.64932202494948654</v>
      </c>
      <c r="AR24" s="6">
        <v>539.9</v>
      </c>
      <c r="AS24" s="6">
        <v>490.5</v>
      </c>
      <c r="AT24" s="6">
        <v>529.70000000000005</v>
      </c>
      <c r="AU24" s="6">
        <v>902.2</v>
      </c>
      <c r="AV24" s="6">
        <v>1196.0999999999999</v>
      </c>
      <c r="AW24" s="6">
        <v>870.9</v>
      </c>
      <c r="AX24" s="6"/>
      <c r="AY24" s="6">
        <f>IFERROR(AVERAGE(Table1[[#This Row],[Op Income 2020]:[Op Income 2022]]), "x")</f>
        <v>989.73333333333346</v>
      </c>
      <c r="AZ24" s="22">
        <f>IFERROR(Table1[[#This Row],[Avg Op Income]]/Table1[[#This Row],[EV]], "x")</f>
        <v>6.9061441702951143E-2</v>
      </c>
      <c r="BA24" s="25">
        <f>IFERROR((Table1[[#This Row],[Op Income/EV]]-MIN(AZ:AZ))/(MAX(AZ:AZ)-MIN(AZ:AZ)), "x")</f>
        <v>0.96222593293412806</v>
      </c>
      <c r="BB24" s="6">
        <v>854.8</v>
      </c>
      <c r="BC24" s="6">
        <v>3109.5</v>
      </c>
      <c r="BD24" s="6">
        <v>2706.6</v>
      </c>
      <c r="BE24" s="6">
        <v>2787</v>
      </c>
      <c r="BF24" s="6">
        <v>3652.3</v>
      </c>
      <c r="BG24" s="6">
        <v>3809.4</v>
      </c>
      <c r="BH24" s="6">
        <v>3501.3</v>
      </c>
      <c r="BI24" s="22">
        <f>IFERROR(Table1[[#This Row],[Op Income 2017]]/Table1[[#This Row],[Total Assets 2017]], "x")</f>
        <v>0.17362920083614727</v>
      </c>
      <c r="BJ24" s="22">
        <f>IFERROR(Table1[[#This Row],[Op Income 2018]]/Table1[[#This Row],[Total Assets 2018]], "x")</f>
        <v>0.18122367545998672</v>
      </c>
      <c r="BK24" s="22">
        <f>IFERROR(Table1[[#This Row],[Op Income 2019]]/Table1[[#This Row],[Total Assets 2019]], "x")</f>
        <v>0.19006099748833874</v>
      </c>
      <c r="BL24" s="22">
        <f>IFERROR(Table1[[#This Row],[Op Income 2020]]/Table1[[#This Row],[Total Assets 2020]], "x")</f>
        <v>0.24702242422583029</v>
      </c>
      <c r="BM24" s="22">
        <f>IFERROR(Table1[[#This Row],[Op Income 2021]]/Table1[[#This Row],[Total Assets 2021]], "x")</f>
        <v>0.31398645455977314</v>
      </c>
      <c r="BN24" s="22">
        <f>IFERROR(Table1[[#This Row],[Op Income 2022]]/Table1[[#This Row],[Total Assets 2022]], "x")</f>
        <v>0.24873618370319595</v>
      </c>
      <c r="BP24" s="22">
        <f>IFERROR(MIN(Table1[[#This Row],[ROA 2017]:[ROA 2022]])*1.05, "x")</f>
        <v>0.18231066087795464</v>
      </c>
      <c r="BQ24" s="22">
        <f t="array" ref="BQ24">IFERROR(GEOMEAN(Table1[[#This Row],[ROA 2017]:[ROA 2022]]+ABS(Table1[[#This Row],[Min ROA]]))-ABS(Table1[[#This Row],[Min ROA]]), "x")</f>
        <v>0.22288041990161175</v>
      </c>
      <c r="BR24" s="29">
        <f>IFERROR((Table1[[#This Row],[Avg ROA]]-MIN(BQ:BQ))/(MAX(BQ:BQ)-MIN(BQ:BQ)), "x")</f>
        <v>0.27154738126295347</v>
      </c>
      <c r="BS24" s="6">
        <v>1050</v>
      </c>
      <c r="BT24" s="31">
        <f>IFERROR(SUM(0.35*Table1[[#This Row],[Norm 1/SMA Period]], 0.2*Table1[[#This Row],[Norm Avg RevG]], 0.2*Table1[[#This Row],[Norm Avg GPM]], 0.25*Table1[[#This Row],[Norm Op Income/EV]]), "x")</f>
        <v>0.49710165147873026</v>
      </c>
      <c r="BU24" s="1"/>
      <c r="BV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</row>
    <row r="25" spans="1:98" x14ac:dyDescent="0.25">
      <c r="A25" s="8" t="s">
        <v>81</v>
      </c>
      <c r="B25" s="1" t="s">
        <v>82</v>
      </c>
      <c r="C25" s="1" t="s">
        <v>77</v>
      </c>
      <c r="D25" s="1" t="s">
        <v>26</v>
      </c>
      <c r="E25" s="6">
        <v>38404</v>
      </c>
      <c r="F25" s="6">
        <f>IFERROR(Table1[[#This Row],[Market Capital]]+Table1[[#This Row],[Total Liabilities ttm]]-Table1[[#This Row],[Cash ttm]], "x")</f>
        <v>37461.800000000003</v>
      </c>
      <c r="G25" s="6">
        <v>240</v>
      </c>
      <c r="H25" s="32">
        <f>IFERROR(1/Table1[[#This Row],[SMA Period]], "x")</f>
        <v>4.1666666666666666E-3</v>
      </c>
      <c r="I25" s="33">
        <f>IFERROR((Table1[[#This Row],[1/SMA Period]]-MIN(H:H))/(MAX(H:H)-MIN(H:H)), "x")</f>
        <v>0.61651234567901236</v>
      </c>
      <c r="J25" s="6">
        <v>1448</v>
      </c>
      <c r="K25" s="6">
        <v>1805.7</v>
      </c>
      <c r="L25" s="6">
        <v>2042</v>
      </c>
      <c r="M25" s="6">
        <v>2205.6</v>
      </c>
      <c r="N25" s="6">
        <v>2692.5</v>
      </c>
      <c r="O25" s="6">
        <v>3500.9</v>
      </c>
      <c r="P25" s="6"/>
      <c r="Q25" s="13">
        <f>IFERROR((Table1[[#This Row],[Revenue 2018]]-Table1[[#This Row],[Revenue 2017]])/Table1[[#This Row],[Revenue 2017]], "x")</f>
        <v>0.24703038674033154</v>
      </c>
      <c r="R25" s="13">
        <f>IFERROR((Table1[[#This Row],[Revenue 2019]]-Table1[[#This Row],[Revenue 2018]])/Table1[[#This Row],[Revenue 2018]], "x")</f>
        <v>0.13086337708367943</v>
      </c>
      <c r="S25" s="13">
        <f>IFERROR((Table1[[#This Row],[Revenue 2020]]-Table1[[#This Row],[Revenue 2019]])/Table1[[#This Row],[Revenue 2019]], "x")</f>
        <v>8.0117531831537664E-2</v>
      </c>
      <c r="T25" s="13">
        <f>IFERROR((Table1[[#This Row],[Revenue 2021]]-Table1[[#This Row],[Revenue 2020]])/Table1[[#This Row],[Revenue 2020]], "x")</f>
        <v>0.22075625680087055</v>
      </c>
      <c r="U25" s="13">
        <f>IFERROR((Table1[[#This Row],[Revenue 2022]]-Table1[[#This Row],[Revenue 2021]])/Table1[[#This Row],[Revenue 2021]], "x")</f>
        <v>0.30024141132776233</v>
      </c>
      <c r="V25" s="13"/>
      <c r="W25" s="18">
        <f>IFERROR(MIN(Table1[[#This Row],[RevG 2017-2018]:[RevG 2021-2022]])*1.5, "x")</f>
        <v>0.1201762977473065</v>
      </c>
      <c r="X25" s="13">
        <f t="array" ref="X25">IFERROR(GEOMEAN(Table1[[#This Row],[RevG 2017-2018]:[RevG 2021-2022]]+ABS(Table1[[#This Row],[Min RevG]]))-ABS(Table1[[#This Row],[Min RevG]]), "x")</f>
        <v>0.18498819298021807</v>
      </c>
      <c r="Y25" s="13">
        <f>AVERAGE(Table1[[#This Row],[RevG 2017-2018]:[RevG 2021-2022]])</f>
        <v>0.19580179275683629</v>
      </c>
      <c r="Z25" s="14">
        <f>IFERROR((Table1[[#This Row],[Avg RevG]]-MIN(X:X))/(MAX(X:X)-MIN(X:X)), "x")</f>
        <v>0.5516945262417956</v>
      </c>
      <c r="AA25" s="16">
        <f>IFERROR(Table1[[#This Row],[EV]]/AVERAGE(Table1[[#This Row],[Revenue 2020]:[Revenue 2022]]), "x")</f>
        <v>13.38080723895702</v>
      </c>
      <c r="AB25" s="6">
        <v>661.7</v>
      </c>
      <c r="AC25" s="6">
        <v>762.4</v>
      </c>
      <c r="AD25" s="6">
        <v>928.9</v>
      </c>
      <c r="AE25" s="6">
        <v>1049.5999999999999</v>
      </c>
      <c r="AF25" s="6">
        <v>1377.5</v>
      </c>
      <c r="AG25" s="6">
        <v>1641</v>
      </c>
      <c r="AH25" s="22">
        <f>IFERROR(Table1[[#This Row],[Gross Profit 2017]]/Table1[[#This Row],[Revenue 2017]], "x")</f>
        <v>0.456975138121547</v>
      </c>
      <c r="AI25" s="22">
        <f>IFERROR(Table1[[#This Row],[Gross Profit 2018]]/Table1[[#This Row],[Revenue 2018]], "x")</f>
        <v>0.42221853020989086</v>
      </c>
      <c r="AJ25" s="22">
        <f>IFERROR(Table1[[#This Row],[Gross Profit 2019]]/Table1[[#This Row],[Revenue 2019]], "x")</f>
        <v>0.45489715964740451</v>
      </c>
      <c r="AK25" s="22">
        <f>IFERROR(Table1[[#This Row],[Gross Profit 2020]]/Table1[[#This Row],[Revenue 2020]], "x")</f>
        <v>0.47587957925281099</v>
      </c>
      <c r="AL25" s="22">
        <f>IFERROR(Table1[[#This Row],[Gross Profit 2021]]/Table1[[#This Row],[Revenue 2021]], "x")</f>
        <v>0.5116063138347261</v>
      </c>
      <c r="AM25" s="22">
        <f>IFERROR(Table1[[#This Row],[Gross Profit 2022]]/Table1[[#This Row],[Revenue 2022]], "x")</f>
        <v>0.46873661058584937</v>
      </c>
      <c r="AO25" s="22">
        <f>IFERROR(MIN(Table1[[#This Row],[GPM 2017]:[GPM 2022]])*1.05, "x")</f>
        <v>0.44332945672038543</v>
      </c>
      <c r="AP25" s="22">
        <f t="array" ref="AP25">IFERROR(GEOMEAN(Table1[[#This Row],[GPM 2017]:[GPM 2022]]+ABS(Table1[[#This Row],[Min GPM]]))-ABS(Table1[[#This Row],[Min GPM]]), "x")</f>
        <v>0.46465876240680254</v>
      </c>
      <c r="AQ25" s="23">
        <f>IFERROR((Table1[[#This Row],[Avg GPM]]-MIN(AP:AP))/(MAX(AP:AP)-MIN(AP:AP)), "x")</f>
        <v>0.50230780867638269</v>
      </c>
      <c r="AR25" s="6">
        <v>480.7</v>
      </c>
      <c r="AS25" s="6">
        <v>585.5</v>
      </c>
      <c r="AT25" s="6">
        <v>716.5</v>
      </c>
      <c r="AU25" s="6">
        <v>816.1</v>
      </c>
      <c r="AV25" s="6">
        <v>1136.4000000000001</v>
      </c>
      <c r="AW25" s="6">
        <v>1375</v>
      </c>
      <c r="AX25" s="6"/>
      <c r="AY25" s="6">
        <f>IFERROR(AVERAGE(Table1[[#This Row],[Op Income 2020]:[Op Income 2022]]), "x")</f>
        <v>1109.1666666666667</v>
      </c>
      <c r="AZ25" s="22">
        <f>IFERROR(Table1[[#This Row],[Avg Op Income]]/Table1[[#This Row],[EV]], "x")</f>
        <v>2.9607938397692227E-2</v>
      </c>
      <c r="BA25" s="25">
        <f>IFERROR((Table1[[#This Row],[Op Income/EV]]-MIN(AZ:AZ))/(MAX(AZ:AZ)-MIN(AZ:AZ)), "x")</f>
        <v>0.27872708163045895</v>
      </c>
      <c r="BB25" s="6">
        <v>1661</v>
      </c>
      <c r="BC25" s="6">
        <v>1982.5</v>
      </c>
      <c r="BD25" s="6">
        <v>2307.6999999999998</v>
      </c>
      <c r="BE25" s="6">
        <v>2547.6</v>
      </c>
      <c r="BF25" s="6">
        <v>3455.3</v>
      </c>
      <c r="BG25" s="6">
        <v>4562.1000000000004</v>
      </c>
      <c r="BH25" s="6">
        <v>5308.9</v>
      </c>
      <c r="BI25" s="22">
        <f>IFERROR(Table1[[#This Row],[Op Income 2017]]/Table1[[#This Row],[Total Assets 2017]], "x")</f>
        <v>0.24247162673392181</v>
      </c>
      <c r="BJ25" s="22">
        <f>IFERROR(Table1[[#This Row],[Op Income 2018]]/Table1[[#This Row],[Total Assets 2018]], "x")</f>
        <v>0.25371582094726353</v>
      </c>
      <c r="BK25" s="22">
        <f>IFERROR(Table1[[#This Row],[Op Income 2019]]/Table1[[#This Row],[Total Assets 2019]], "x")</f>
        <v>0.28124509342125925</v>
      </c>
      <c r="BL25" s="22">
        <f>IFERROR(Table1[[#This Row],[Op Income 2020]]/Table1[[#This Row],[Total Assets 2020]], "x")</f>
        <v>0.23618788527768933</v>
      </c>
      <c r="BM25" s="22">
        <f>IFERROR(Table1[[#This Row],[Op Income 2021]]/Table1[[#This Row],[Total Assets 2021]], "x")</f>
        <v>0.24909581113960677</v>
      </c>
      <c r="BN25" s="22">
        <f>IFERROR(Table1[[#This Row],[Op Income 2022]]/Table1[[#This Row],[Total Assets 2022]], "x")</f>
        <v>0.25899903934901769</v>
      </c>
      <c r="BP25" s="22">
        <f>IFERROR(MIN(Table1[[#This Row],[ROA 2017]:[ROA 2022]])*1.05, "x")</f>
        <v>0.2479972795415738</v>
      </c>
      <c r="BQ25" s="22">
        <f t="array" ref="BQ25">IFERROR(GEOMEAN(Table1[[#This Row],[ROA 2017]:[ROA 2022]]+ABS(Table1[[#This Row],[Min ROA]]))-ABS(Table1[[#This Row],[Min ROA]]), "x")</f>
        <v>0.25341610594659547</v>
      </c>
      <c r="BR25" s="29">
        <f>IFERROR((Table1[[#This Row],[Avg ROA]]-MIN(BQ:BQ))/(MAX(BQ:BQ)-MIN(BQ:BQ)), "x")</f>
        <v>0.35207373512274975</v>
      </c>
      <c r="BS25" s="6">
        <v>718.8</v>
      </c>
      <c r="BT25" s="31">
        <f>IFERROR(SUM(0.35*Table1[[#This Row],[Norm 1/SMA Period]], 0.2*Table1[[#This Row],[Norm Avg RevG]], 0.2*Table1[[#This Row],[Norm Avg GPM]], 0.25*Table1[[#This Row],[Norm Op Income/EV]]), "x")</f>
        <v>0.49626155837890473</v>
      </c>
      <c r="BU25" s="1"/>
      <c r="BV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</row>
    <row r="26" spans="1:98" x14ac:dyDescent="0.25">
      <c r="A26" s="8" t="s">
        <v>243</v>
      </c>
      <c r="B26" s="1" t="s">
        <v>244</v>
      </c>
      <c r="C26" s="1" t="s">
        <v>240</v>
      </c>
      <c r="D26" s="1" t="s">
        <v>37</v>
      </c>
      <c r="E26" s="6">
        <v>58338</v>
      </c>
      <c r="F26" s="6">
        <f>IFERROR(Table1[[#This Row],[Market Capital]]+Table1[[#This Row],[Total Liabilities ttm]]-Table1[[#This Row],[Cash ttm]], "x")</f>
        <v>71918.099999999991</v>
      </c>
      <c r="G26" s="6">
        <v>250</v>
      </c>
      <c r="H26" s="32">
        <f>IFERROR(1/Table1[[#This Row],[SMA Period]], "x")</f>
        <v>4.0000000000000001E-3</v>
      </c>
      <c r="I26" s="33">
        <f>IFERROR((Table1[[#This Row],[1/SMA Period]]-MIN(H:H))/(MAX(H:H)-MIN(H:H)), "x")</f>
        <v>0.57925925925925925</v>
      </c>
      <c r="J26" s="6">
        <v>8977.7000000000007</v>
      </c>
      <c r="K26" s="6">
        <v>9536.4</v>
      </c>
      <c r="L26" s="6">
        <v>10150</v>
      </c>
      <c r="M26" s="6">
        <v>11604.5</v>
      </c>
      <c r="N26" s="6">
        <v>13327.6</v>
      </c>
      <c r="O26" s="6">
        <v>14409.9</v>
      </c>
      <c r="P26" s="6"/>
      <c r="Q26" s="13">
        <f>IFERROR((Table1[[#This Row],[Revenue 2018]]-Table1[[#This Row],[Revenue 2017]])/Table1[[#This Row],[Revenue 2017]], "x")</f>
        <v>6.2231974781959618E-2</v>
      </c>
      <c r="R26" s="13">
        <f>IFERROR((Table1[[#This Row],[Revenue 2019]]-Table1[[#This Row],[Revenue 2018]])/Table1[[#This Row],[Revenue 2018]], "x")</f>
        <v>6.43429386351244E-2</v>
      </c>
      <c r="S26" s="13">
        <f>IFERROR((Table1[[#This Row],[Revenue 2020]]-Table1[[#This Row],[Revenue 2019]])/Table1[[#This Row],[Revenue 2019]], "x")</f>
        <v>0.14330049261083744</v>
      </c>
      <c r="T26" s="13">
        <f>IFERROR((Table1[[#This Row],[Revenue 2021]]-Table1[[#This Row],[Revenue 2020]])/Table1[[#This Row],[Revenue 2020]], "x")</f>
        <v>0.1484855013141454</v>
      </c>
      <c r="U26" s="13">
        <f>IFERROR((Table1[[#This Row],[Revenue 2022]]-Table1[[#This Row],[Revenue 2021]])/Table1[[#This Row],[Revenue 2021]], "x")</f>
        <v>8.1207419190251748E-2</v>
      </c>
      <c r="V26" s="13"/>
      <c r="W26" s="18">
        <f>IFERROR(MIN(Table1[[#This Row],[RevG 2017-2018]:[RevG 2021-2022]])*1.5, "x")</f>
        <v>9.3347962172939419E-2</v>
      </c>
      <c r="X26" s="13">
        <f t="array" ref="X26">IFERROR(GEOMEAN(Table1[[#This Row],[RevG 2017-2018]:[RevG 2021-2022]]+ABS(Table1[[#This Row],[Min RevG]]))-ABS(Table1[[#This Row],[Min RevG]]), "x")</f>
        <v>9.626267919868392E-2</v>
      </c>
      <c r="Y26" s="13">
        <f>AVERAGE(Table1[[#This Row],[RevG 2017-2018]:[RevG 2021-2022]])</f>
        <v>9.9913665306463728E-2</v>
      </c>
      <c r="Z26" s="14">
        <f>IFERROR((Table1[[#This Row],[Avg RevG]]-MIN(X:X))/(MAX(X:X)-MIN(X:X)), "x")</f>
        <v>0.31600713967814809</v>
      </c>
      <c r="AA26" s="16">
        <f>IFERROR(Table1[[#This Row],[EV]]/AVERAGE(Table1[[#This Row],[Revenue 2020]:[Revenue 2022]]), "x")</f>
        <v>5.4840704590513951</v>
      </c>
      <c r="AB26" s="6">
        <v>4720.7</v>
      </c>
      <c r="AC26" s="6">
        <v>5040</v>
      </c>
      <c r="AD26" s="6">
        <v>5394.7</v>
      </c>
      <c r="AE26" s="6">
        <v>6085.7</v>
      </c>
      <c r="AF26" s="6">
        <v>7019.9</v>
      </c>
      <c r="AG26" s="6">
        <v>7381.7</v>
      </c>
      <c r="AH26" s="22">
        <f>IFERROR(Table1[[#This Row],[Gross Profit 2017]]/Table1[[#This Row],[Revenue 2017]], "x")</f>
        <v>0.52582509996992544</v>
      </c>
      <c r="AI26" s="22">
        <f>IFERROR(Table1[[#This Row],[Gross Profit 2018]]/Table1[[#This Row],[Revenue 2018]], "x")</f>
        <v>0.52850132125330318</v>
      </c>
      <c r="AJ26" s="22">
        <f>IFERROR(Table1[[#This Row],[Gross Profit 2019]]/Table1[[#This Row],[Revenue 2019]], "x")</f>
        <v>0.53149753694581281</v>
      </c>
      <c r="AK26" s="22">
        <f>IFERROR(Table1[[#This Row],[Gross Profit 2020]]/Table1[[#This Row],[Revenue 2020]], "x")</f>
        <v>0.52442586927485024</v>
      </c>
      <c r="AL26" s="22">
        <f>IFERROR(Table1[[#This Row],[Gross Profit 2021]]/Table1[[#This Row],[Revenue 2021]], "x")</f>
        <v>0.5267189891653411</v>
      </c>
      <c r="AM26" s="22">
        <f>IFERROR(Table1[[#This Row],[Gross Profit 2022]]/Table1[[#This Row],[Revenue 2022]], "x")</f>
        <v>0.51226587276802749</v>
      </c>
      <c r="AO26" s="22">
        <f>IFERROR(MIN(Table1[[#This Row],[GPM 2017]:[GPM 2022]])*1.05, "x")</f>
        <v>0.53787916640642885</v>
      </c>
      <c r="AP26" s="22">
        <f t="array" ref="AP26">IFERROR(GEOMEAN(Table1[[#This Row],[GPM 2017]:[GPM 2022]]+ABS(Table1[[#This Row],[Min GPM]]))-ABS(Table1[[#This Row],[Min GPM]]), "x")</f>
        <v>0.52485507561058453</v>
      </c>
      <c r="AQ26" s="23">
        <f>IFERROR((Table1[[#This Row],[Avg GPM]]-MIN(AP:AP))/(MAX(AP:AP)-MIN(AP:AP)), "x")</f>
        <v>0.57729710254857325</v>
      </c>
      <c r="AR26" s="6">
        <v>1725.4</v>
      </c>
      <c r="AS26" s="6">
        <v>1826.6</v>
      </c>
      <c r="AT26" s="6">
        <v>1922.6</v>
      </c>
      <c r="AU26" s="6">
        <v>2422.6999999999998</v>
      </c>
      <c r="AV26" s="6">
        <v>2929.8</v>
      </c>
      <c r="AW26" s="6">
        <v>2962.1</v>
      </c>
      <c r="AX26" s="6"/>
      <c r="AY26" s="6">
        <f>IFERROR(AVERAGE(Table1[[#This Row],[Op Income 2020]:[Op Income 2022]]), "x")</f>
        <v>2771.5333333333333</v>
      </c>
      <c r="AZ26" s="22">
        <f>IFERROR(Table1[[#This Row],[Avg Op Income]]/Table1[[#This Row],[EV]], "x")</f>
        <v>3.8537354759557517E-2</v>
      </c>
      <c r="BA26" s="25">
        <f>IFERROR((Table1[[#This Row],[Op Income/EV]]-MIN(AZ:AZ))/(MAX(AZ:AZ)-MIN(AZ:AZ)), "x")</f>
        <v>0.43342173013670676</v>
      </c>
      <c r="BB26" s="6">
        <v>108.6</v>
      </c>
      <c r="BC26" s="6">
        <v>7571.9</v>
      </c>
      <c r="BD26" s="6">
        <v>7980.8</v>
      </c>
      <c r="BE26" s="6">
        <v>10717.2</v>
      </c>
      <c r="BF26" s="6">
        <v>11596.6</v>
      </c>
      <c r="BG26" s="6">
        <v>11718.7</v>
      </c>
      <c r="BH26" s="6">
        <v>12628</v>
      </c>
      <c r="BI26" s="22">
        <f>IFERROR(Table1[[#This Row],[Op Income 2017]]/Table1[[#This Row],[Total Assets 2017]], "x")</f>
        <v>0.22786883080864778</v>
      </c>
      <c r="BJ26" s="22">
        <f>IFERROR(Table1[[#This Row],[Op Income 2018]]/Table1[[#This Row],[Total Assets 2018]], "x")</f>
        <v>0.22887429831595829</v>
      </c>
      <c r="BK26" s="22">
        <f>IFERROR(Table1[[#This Row],[Op Income 2019]]/Table1[[#This Row],[Total Assets 2019]], "x")</f>
        <v>0.1793938715336095</v>
      </c>
      <c r="BL26" s="22">
        <f>IFERROR(Table1[[#This Row],[Op Income 2020]]/Table1[[#This Row],[Total Assets 2020]], "x")</f>
        <v>0.20891468188951931</v>
      </c>
      <c r="BM26" s="22">
        <f>IFERROR(Table1[[#This Row],[Op Income 2021]]/Table1[[#This Row],[Total Assets 2021]], "x")</f>
        <v>0.25001066671217798</v>
      </c>
      <c r="BN26" s="22">
        <f>IFERROR(Table1[[#This Row],[Op Income 2022]]/Table1[[#This Row],[Total Assets 2022]], "x")</f>
        <v>0.23456604371238518</v>
      </c>
      <c r="BP26" s="22">
        <f>IFERROR(MIN(Table1[[#This Row],[ROA 2017]:[ROA 2022]])*1.05, "x")</f>
        <v>0.18836356511028998</v>
      </c>
      <c r="BQ26" s="22">
        <f t="array" ref="BQ26">IFERROR(GEOMEAN(Table1[[#This Row],[ROA 2017]:[ROA 2022]]+ABS(Table1[[#This Row],[Min ROA]]))-ABS(Table1[[#This Row],[Min ROA]]), "x")</f>
        <v>0.22097389607032322</v>
      </c>
      <c r="BR26" s="29">
        <f>IFERROR((Table1[[#This Row],[Avg ROA]]-MIN(BQ:BQ))/(MAX(BQ:BQ)-MIN(BQ:BQ)), "x")</f>
        <v>0.26651964380015963</v>
      </c>
      <c r="BS26" s="6">
        <v>13688.7</v>
      </c>
      <c r="BT26" s="31">
        <f>IFERROR(SUM(0.35*Table1[[#This Row],[Norm 1/SMA Period]], 0.2*Table1[[#This Row],[Norm Avg RevG]], 0.2*Table1[[#This Row],[Norm Avg GPM]], 0.25*Table1[[#This Row],[Norm Op Income/EV]]), "x")</f>
        <v>0.48975702172026164</v>
      </c>
      <c r="BU26" s="1"/>
      <c r="BV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</row>
    <row r="27" spans="1:98" x14ac:dyDescent="0.25">
      <c r="A27" s="8" t="s">
        <v>110</v>
      </c>
      <c r="B27" s="1" t="s">
        <v>111</v>
      </c>
      <c r="C27" s="1" t="s">
        <v>31</v>
      </c>
      <c r="D27" s="1" t="s">
        <v>28</v>
      </c>
      <c r="E27" s="6">
        <v>22577</v>
      </c>
      <c r="F27" s="6">
        <f>IFERROR(Table1[[#This Row],[Market Capital]]+Table1[[#This Row],[Total Liabilities ttm]]-Table1[[#This Row],[Cash ttm]], "x")</f>
        <v>33790</v>
      </c>
      <c r="G27" s="6">
        <v>210</v>
      </c>
      <c r="H27" s="32">
        <f>IFERROR(1/Table1[[#This Row],[SMA Period]], "x")</f>
        <v>4.7619047619047623E-3</v>
      </c>
      <c r="I27" s="33">
        <f>IFERROR((Table1[[#This Row],[1/SMA Period]]-MIN(H:H))/(MAX(H:H)-MIN(H:H)), "x")</f>
        <v>0.74955908289241635</v>
      </c>
      <c r="J27" s="6">
        <v>14832.9</v>
      </c>
      <c r="K27" s="6">
        <v>16240.5</v>
      </c>
      <c r="L27" s="6">
        <v>18032.400000000001</v>
      </c>
      <c r="M27" s="6">
        <v>18467.5</v>
      </c>
      <c r="N27" s="6">
        <v>20820.8</v>
      </c>
      <c r="O27" s="6">
        <v>23748.7</v>
      </c>
      <c r="P27" s="6"/>
      <c r="Q27" s="13">
        <f>IFERROR((Table1[[#This Row],[Revenue 2018]]-Table1[[#This Row],[Revenue 2017]])/Table1[[#This Row],[Revenue 2017]], "x")</f>
        <v>9.489715429888966E-2</v>
      </c>
      <c r="R27" s="13">
        <f>IFERROR((Table1[[#This Row],[Revenue 2019]]-Table1[[#This Row],[Revenue 2018]])/Table1[[#This Row],[Revenue 2018]], "x")</f>
        <v>0.11033527292878922</v>
      </c>
      <c r="S27" s="13">
        <f>IFERROR((Table1[[#This Row],[Revenue 2020]]-Table1[[#This Row],[Revenue 2019]])/Table1[[#This Row],[Revenue 2019]], "x")</f>
        <v>2.4128790399503035E-2</v>
      </c>
      <c r="T27" s="13">
        <f>IFERROR((Table1[[#This Row],[Revenue 2021]]-Table1[[#This Row],[Revenue 2020]])/Table1[[#This Row],[Revenue 2020]], "x")</f>
        <v>0.12742926763232701</v>
      </c>
      <c r="U27" s="13">
        <f>IFERROR((Table1[[#This Row],[Revenue 2022]]-Table1[[#This Row],[Revenue 2021]])/Table1[[#This Row],[Revenue 2021]], "x")</f>
        <v>0.14062379927764551</v>
      </c>
      <c r="V27" s="13"/>
      <c r="W27" s="18">
        <f>IFERROR(MIN(Table1[[#This Row],[RevG 2017-2018]:[RevG 2021-2022]])*1.5, "x")</f>
        <v>3.6193185599254551E-2</v>
      </c>
      <c r="X27" s="13">
        <f t="array" ref="X27">IFERROR(GEOMEAN(Table1[[#This Row],[RevG 2017-2018]:[RevG 2021-2022]]+ABS(Table1[[#This Row],[Min RevG]]))-ABS(Table1[[#This Row],[Min RevG]]), "x")</f>
        <v>9.1176777232121337E-2</v>
      </c>
      <c r="Y27" s="13">
        <f>AVERAGE(Table1[[#This Row],[RevG 2017-2018]:[RevG 2021-2022]])</f>
        <v>9.9482856907430889E-2</v>
      </c>
      <c r="Z27" s="14">
        <f>IFERROR((Table1[[#This Row],[Avg RevG]]-MIN(X:X))/(MAX(X:X)-MIN(X:X)), "x")</f>
        <v>0.30249712557138808</v>
      </c>
      <c r="AA27" s="16">
        <f>IFERROR(Table1[[#This Row],[EV]]/AVERAGE(Table1[[#This Row],[Revenue 2020]:[Revenue 2022]]), "x")</f>
        <v>1.6081031774989294</v>
      </c>
      <c r="AB27" s="6">
        <v>2450.1999999999998</v>
      </c>
      <c r="AC27" s="6">
        <v>2706.9</v>
      </c>
      <c r="AD27" s="6">
        <v>3039.9</v>
      </c>
      <c r="AE27" s="6">
        <v>3210.1</v>
      </c>
      <c r="AF27" s="6">
        <v>3568.5</v>
      </c>
      <c r="AG27" s="6">
        <v>4686.6000000000004</v>
      </c>
      <c r="AH27" s="22">
        <f>IFERROR(Table1[[#This Row],[Gross Profit 2017]]/Table1[[#This Row],[Revenue 2017]], "x")</f>
        <v>0.16518684815511464</v>
      </c>
      <c r="AI27" s="22">
        <f>IFERROR(Table1[[#This Row],[Gross Profit 2018]]/Table1[[#This Row],[Revenue 2018]], "x")</f>
        <v>0.16667590283550385</v>
      </c>
      <c r="AJ27" s="22">
        <f>IFERROR(Table1[[#This Row],[Gross Profit 2019]]/Table1[[#This Row],[Revenue 2019]], "x")</f>
        <v>0.1685798895321754</v>
      </c>
      <c r="AK27" s="22">
        <f>IFERROR(Table1[[#This Row],[Gross Profit 2020]]/Table1[[#This Row],[Revenue 2020]], "x")</f>
        <v>0.17382428590767565</v>
      </c>
      <c r="AL27" s="22">
        <f>IFERROR(Table1[[#This Row],[Gross Profit 2021]]/Table1[[#This Row],[Revenue 2021]], "x")</f>
        <v>0.1713911088911089</v>
      </c>
      <c r="AM27" s="22">
        <f>IFERROR(Table1[[#This Row],[Gross Profit 2022]]/Table1[[#This Row],[Revenue 2022]], "x")</f>
        <v>0.19734132815690966</v>
      </c>
      <c r="AO27" s="22">
        <f>IFERROR(MIN(Table1[[#This Row],[GPM 2017]:[GPM 2022]])*1.05, "x")</f>
        <v>0.17344619056287039</v>
      </c>
      <c r="AP27" s="22">
        <f t="array" ref="AP27">IFERROR(GEOMEAN(Table1[[#This Row],[GPM 2017]:[GPM 2022]]+ABS(Table1[[#This Row],[Min GPM]]))-ABS(Table1[[#This Row],[Min GPM]]), "x")</f>
        <v>0.17366751873885569</v>
      </c>
      <c r="AQ27" s="23">
        <f>IFERROR((Table1[[#This Row],[Avg GPM]]-MIN(AP:AP))/(MAX(AP:AP)-MIN(AP:AP)), "x")</f>
        <v>0.13980673968601642</v>
      </c>
      <c r="AR27" s="6">
        <v>866.5</v>
      </c>
      <c r="AS27" s="6">
        <v>987.3</v>
      </c>
      <c r="AT27" s="6">
        <v>1133.5999999999999</v>
      </c>
      <c r="AU27" s="6">
        <v>1184.0999999999999</v>
      </c>
      <c r="AV27" s="6">
        <v>1473.3</v>
      </c>
      <c r="AW27" s="6">
        <v>1783.5</v>
      </c>
      <c r="AX27" s="6"/>
      <c r="AY27" s="6">
        <f>IFERROR(AVERAGE(Table1[[#This Row],[Op Income 2020]:[Op Income 2022]]), "x")</f>
        <v>1480.3</v>
      </c>
      <c r="AZ27" s="22">
        <f>IFERROR(Table1[[#This Row],[Avg Op Income]]/Table1[[#This Row],[EV]], "x")</f>
        <v>4.3808819177271384E-2</v>
      </c>
      <c r="BA27" s="25">
        <f>IFERROR((Table1[[#This Row],[Op Income/EV]]-MIN(AZ:AZ))/(MAX(AZ:AZ)-MIN(AZ:AZ)), "x")</f>
        <v>0.5247454294877687</v>
      </c>
      <c r="BB27" s="6">
        <v>315.2</v>
      </c>
      <c r="BC27" s="6">
        <v>6966.7</v>
      </c>
      <c r="BD27" s="6">
        <v>7167.7</v>
      </c>
      <c r="BE27" s="6">
        <v>7999.4</v>
      </c>
      <c r="BF27" s="6">
        <v>9344.7000000000007</v>
      </c>
      <c r="BG27" s="6">
        <v>13199.4</v>
      </c>
      <c r="BH27" s="6">
        <v>13131.5</v>
      </c>
      <c r="BI27" s="22">
        <f>IFERROR(Table1[[#This Row],[Op Income 2017]]/Table1[[#This Row],[Total Assets 2017]], "x")</f>
        <v>0.12437739532346735</v>
      </c>
      <c r="BJ27" s="22">
        <f>IFERROR(Table1[[#This Row],[Op Income 2018]]/Table1[[#This Row],[Total Assets 2018]], "x")</f>
        <v>0.13774293008914992</v>
      </c>
      <c r="BK27" s="22">
        <f>IFERROR(Table1[[#This Row],[Op Income 2019]]/Table1[[#This Row],[Total Assets 2019]], "x")</f>
        <v>0.14171062829712228</v>
      </c>
      <c r="BL27" s="22">
        <f>IFERROR(Table1[[#This Row],[Op Income 2020]]/Table1[[#This Row],[Total Assets 2020]], "x")</f>
        <v>0.12671353815531797</v>
      </c>
      <c r="BM27" s="22">
        <f>IFERROR(Table1[[#This Row],[Op Income 2021]]/Table1[[#This Row],[Total Assets 2021]], "x")</f>
        <v>0.11161870994136097</v>
      </c>
      <c r="BN27" s="22">
        <f>IFERROR(Table1[[#This Row],[Op Income 2022]]/Table1[[#This Row],[Total Assets 2022]], "x")</f>
        <v>0.13581845181433957</v>
      </c>
      <c r="BP27" s="22">
        <f>IFERROR(MIN(Table1[[#This Row],[ROA 2017]:[ROA 2022]])*1.05, "x")</f>
        <v>0.11719964543842902</v>
      </c>
      <c r="BQ27" s="22">
        <f t="array" ref="BQ27">IFERROR(GEOMEAN(Table1[[#This Row],[ROA 2017]:[ROA 2022]]+ABS(Table1[[#This Row],[Min ROA]]))-ABS(Table1[[#This Row],[Min ROA]]), "x")</f>
        <v>0.12945398092775101</v>
      </c>
      <c r="BR27" s="29">
        <f>IFERROR((Table1[[#This Row],[Avg ROA]]-MIN(BQ:BQ))/(MAX(BQ:BQ)-MIN(BQ:BQ)), "x")</f>
        <v>2.5170388992767762E-2</v>
      </c>
      <c r="BS27" s="6">
        <v>11528.2</v>
      </c>
      <c r="BT27" s="31">
        <f>IFERROR(SUM(0.35*Table1[[#This Row],[Norm 1/SMA Period]], 0.2*Table1[[#This Row],[Norm Avg RevG]], 0.2*Table1[[#This Row],[Norm Avg GPM]], 0.25*Table1[[#This Row],[Norm Op Income/EV]]), "x")</f>
        <v>0.48199280943576883</v>
      </c>
      <c r="BU27" s="1"/>
      <c r="BV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</row>
    <row r="28" spans="1:98" x14ac:dyDescent="0.25">
      <c r="A28" s="8" t="s">
        <v>161</v>
      </c>
      <c r="B28" s="1" t="s">
        <v>162</v>
      </c>
      <c r="C28" s="1" t="s">
        <v>160</v>
      </c>
      <c r="D28" s="1" t="s">
        <v>104</v>
      </c>
      <c r="E28" s="6">
        <v>605018</v>
      </c>
      <c r="F28" s="6">
        <f>IFERROR(Table1[[#This Row],[Market Capital]]+Table1[[#This Row],[Total Liabilities ttm]]-Table1[[#This Row],[Cash ttm]], "x")</f>
        <v>650351</v>
      </c>
      <c r="G28" s="6">
        <v>600</v>
      </c>
      <c r="H28" s="32">
        <f>IFERROR(1/Table1[[#This Row],[SMA Period]], "x")</f>
        <v>1.6666666666666668E-3</v>
      </c>
      <c r="I28" s="33">
        <f>IFERROR((Table1[[#This Row],[1/SMA Period]]-MIN(H:H))/(MAX(H:H)-MIN(H:H)), "x")</f>
        <v>5.7716049382716059E-2</v>
      </c>
      <c r="J28" s="6">
        <v>40653</v>
      </c>
      <c r="K28" s="6">
        <v>55838</v>
      </c>
      <c r="L28" s="6">
        <v>70697</v>
      </c>
      <c r="M28" s="6">
        <v>85965</v>
      </c>
      <c r="N28" s="6">
        <v>117929</v>
      </c>
      <c r="O28" s="6">
        <v>116609</v>
      </c>
      <c r="P28" s="6"/>
      <c r="Q28" s="13">
        <f>IFERROR((Table1[[#This Row],[Revenue 2018]]-Table1[[#This Row],[Revenue 2017]])/Table1[[#This Row],[Revenue 2017]], "x")</f>
        <v>0.37352716896661992</v>
      </c>
      <c r="R28" s="13">
        <f>IFERROR((Table1[[#This Row],[Revenue 2019]]-Table1[[#This Row],[Revenue 2018]])/Table1[[#This Row],[Revenue 2018]], "x")</f>
        <v>0.26610910132884413</v>
      </c>
      <c r="S28" s="13">
        <f>IFERROR((Table1[[#This Row],[Revenue 2020]]-Table1[[#This Row],[Revenue 2019]])/Table1[[#This Row],[Revenue 2019]], "x")</f>
        <v>0.21596390228722576</v>
      </c>
      <c r="T28" s="13">
        <f>IFERROR((Table1[[#This Row],[Revenue 2021]]-Table1[[#This Row],[Revenue 2020]])/Table1[[#This Row],[Revenue 2020]], "x")</f>
        <v>0.37182574303495608</v>
      </c>
      <c r="U28" s="13">
        <f>IFERROR((Table1[[#This Row],[Revenue 2022]]-Table1[[#This Row],[Revenue 2021]])/Table1[[#This Row],[Revenue 2021]], "x")</f>
        <v>-1.1193175554782962E-2</v>
      </c>
      <c r="V28" s="13"/>
      <c r="W28" s="18">
        <f>IFERROR(MIN(Table1[[#This Row],[RevG 2017-2018]:[RevG 2021-2022]])*1.5, "x")</f>
        <v>-1.6789763332174443E-2</v>
      </c>
      <c r="X28" s="13">
        <f t="array" ref="X28">IFERROR(GEOMEAN(Table1[[#This Row],[RevG 2017-2018]:[RevG 2021-2022]]+ABS(Table1[[#This Row],[Min RevG]]))-ABS(Table1[[#This Row],[Min RevG]]), "x")</f>
        <v>0.12429422040957264</v>
      </c>
      <c r="Y28" s="13">
        <f>AVERAGE(Table1[[#This Row],[RevG 2017-2018]:[RevG 2021-2022]])</f>
        <v>0.24324654801257259</v>
      </c>
      <c r="Z28" s="14">
        <f>IFERROR((Table1[[#This Row],[Avg RevG]]-MIN(X:X))/(MAX(X:X)-MIN(X:X)), "x")</f>
        <v>0.39046915638298174</v>
      </c>
      <c r="AA28" s="16">
        <f>IFERROR(Table1[[#This Row],[EV]]/AVERAGE(Table1[[#This Row],[Revenue 2020]:[Revenue 2022]]), "x")</f>
        <v>6.0874718801384073</v>
      </c>
      <c r="AB28" s="6">
        <v>35199</v>
      </c>
      <c r="AC28" s="6">
        <v>46483</v>
      </c>
      <c r="AD28" s="6">
        <v>57927</v>
      </c>
      <c r="AE28" s="6">
        <v>69273</v>
      </c>
      <c r="AF28" s="6">
        <v>95280</v>
      </c>
      <c r="AG28" s="6">
        <v>92855</v>
      </c>
      <c r="AH28" s="22">
        <f>IFERROR(Table1[[#This Row],[Gross Profit 2017]]/Table1[[#This Row],[Revenue 2017]], "x")</f>
        <v>0.86584015939783043</v>
      </c>
      <c r="AI28" s="22">
        <f>IFERROR(Table1[[#This Row],[Gross Profit 2018]]/Table1[[#This Row],[Revenue 2018]], "x")</f>
        <v>0.8324617643898421</v>
      </c>
      <c r="AJ28" s="22">
        <f>IFERROR(Table1[[#This Row],[Gross Profit 2019]]/Table1[[#This Row],[Revenue 2019]], "x")</f>
        <v>0.81936998741106415</v>
      </c>
      <c r="AK28" s="22">
        <f>IFERROR(Table1[[#This Row],[Gross Profit 2020]]/Table1[[#This Row],[Revenue 2020]], "x")</f>
        <v>0.80582795323678236</v>
      </c>
      <c r="AL28" s="22">
        <f>IFERROR(Table1[[#This Row],[Gross Profit 2021]]/Table1[[#This Row],[Revenue 2021]], "x")</f>
        <v>0.80794376277251567</v>
      </c>
      <c r="AM28" s="22">
        <f>IFERROR(Table1[[#This Row],[Gross Profit 2022]]/Table1[[#This Row],[Revenue 2022]], "x")</f>
        <v>0.79629359654915144</v>
      </c>
      <c r="AO28" s="22">
        <f>IFERROR(MIN(Table1[[#This Row],[GPM 2017]:[GPM 2022]])*1.05, "x")</f>
        <v>0.83610827637660901</v>
      </c>
      <c r="AP28" s="22">
        <f t="array" ref="AP28">IFERROR(GEOMEAN(Table1[[#This Row],[GPM 2017]:[GPM 2022]]+ABS(Table1[[#This Row],[Min GPM]]))-ABS(Table1[[#This Row],[Min GPM]]), "x")</f>
        <v>0.82113223885040298</v>
      </c>
      <c r="AQ28" s="23">
        <f>IFERROR((Table1[[#This Row],[Avg GPM]]-MIN(AP:AP))/(MAX(AP:AP)-MIN(AP:AP)), "x")</f>
        <v>0.94638308272474525</v>
      </c>
      <c r="AR28" s="6">
        <v>20203</v>
      </c>
      <c r="AS28" s="6">
        <v>24913</v>
      </c>
      <c r="AT28" s="6">
        <v>28986</v>
      </c>
      <c r="AU28" s="6">
        <v>32671</v>
      </c>
      <c r="AV28" s="6">
        <v>46753</v>
      </c>
      <c r="AW28" s="6">
        <v>33555</v>
      </c>
      <c r="AX28" s="6"/>
      <c r="AY28" s="6">
        <f>IFERROR(AVERAGE(Table1[[#This Row],[Op Income 2020]:[Op Income 2022]]), "x")</f>
        <v>37659.666666666664</v>
      </c>
      <c r="AZ28" s="22">
        <f>IFERROR(Table1[[#This Row],[Avg Op Income]]/Table1[[#This Row],[EV]], "x")</f>
        <v>5.7906679111228654E-2</v>
      </c>
      <c r="BA28" s="25">
        <f>IFERROR((Table1[[#This Row],[Op Income/EV]]-MIN(AZ:AZ))/(MAX(AZ:AZ)-MIN(AZ:AZ)), "x")</f>
        <v>0.76897902760820247</v>
      </c>
      <c r="BB28" s="6">
        <v>14681</v>
      </c>
      <c r="BC28" s="6">
        <v>84524</v>
      </c>
      <c r="BD28" s="6">
        <v>97334</v>
      </c>
      <c r="BE28" s="6">
        <v>133376</v>
      </c>
      <c r="BF28" s="6">
        <v>159316</v>
      </c>
      <c r="BG28" s="6">
        <v>165987</v>
      </c>
      <c r="BH28" s="6">
        <v>185727</v>
      </c>
      <c r="BI28" s="22">
        <f>IFERROR(Table1[[#This Row],[Op Income 2017]]/Table1[[#This Row],[Total Assets 2017]], "x")</f>
        <v>0.23902086981212436</v>
      </c>
      <c r="BJ28" s="22">
        <f>IFERROR(Table1[[#This Row],[Op Income 2018]]/Table1[[#This Row],[Total Assets 2018]], "x")</f>
        <v>0.2559537263443401</v>
      </c>
      <c r="BK28" s="22">
        <f>IFERROR(Table1[[#This Row],[Op Income 2019]]/Table1[[#This Row],[Total Assets 2019]], "x")</f>
        <v>0.21732545585412669</v>
      </c>
      <c r="BL28" s="22">
        <f>IFERROR(Table1[[#This Row],[Op Income 2020]]/Table1[[#This Row],[Total Assets 2020]], "x")</f>
        <v>0.20507042607145548</v>
      </c>
      <c r="BM28" s="22">
        <f>IFERROR(Table1[[#This Row],[Op Income 2021]]/Table1[[#This Row],[Total Assets 2021]], "x")</f>
        <v>0.28166663654382573</v>
      </c>
      <c r="BN28" s="22">
        <f>IFERROR(Table1[[#This Row],[Op Income 2022]]/Table1[[#This Row],[Total Assets 2022]], "x")</f>
        <v>0.18066840039412688</v>
      </c>
      <c r="BP28" s="22">
        <f>IFERROR(MIN(Table1[[#This Row],[ROA 2017]:[ROA 2022]])*1.05, "x")</f>
        <v>0.18970182041383324</v>
      </c>
      <c r="BQ28" s="22">
        <f t="array" ref="BQ28">IFERROR(GEOMEAN(Table1[[#This Row],[ROA 2017]:[ROA 2022]]+ABS(Table1[[#This Row],[Min ROA]]))-ABS(Table1[[#This Row],[Min ROA]]), "x")</f>
        <v>0.22863274317736501</v>
      </c>
      <c r="BR28" s="29">
        <f>IFERROR((Table1[[#This Row],[Avg ROA]]-MIN(BQ:BQ))/(MAX(BQ:BQ)-MIN(BQ:BQ)), "x")</f>
        <v>0.28671696412206671</v>
      </c>
      <c r="BS28" s="6">
        <v>60014</v>
      </c>
      <c r="BT28" s="31">
        <f>IFERROR(SUM(0.35*Table1[[#This Row],[Norm 1/SMA Period]], 0.2*Table1[[#This Row],[Norm Avg RevG]], 0.2*Table1[[#This Row],[Norm Avg GPM]], 0.25*Table1[[#This Row],[Norm Op Income/EV]]), "x")</f>
        <v>0.47981582200754663</v>
      </c>
      <c r="BU28" s="1"/>
      <c r="BV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</row>
    <row r="29" spans="1:98" x14ac:dyDescent="0.25">
      <c r="A29" s="8" t="s">
        <v>66</v>
      </c>
      <c r="B29" s="1" t="s">
        <v>67</v>
      </c>
      <c r="C29" s="1" t="s">
        <v>57</v>
      </c>
      <c r="D29" s="1" t="s">
        <v>26</v>
      </c>
      <c r="E29" s="6">
        <v>5277</v>
      </c>
      <c r="F29" s="6">
        <f>IFERROR(Table1[[#This Row],[Market Capital]]+Table1[[#This Row],[Total Liabilities ttm]]-Table1[[#This Row],[Cash ttm]], "x")</f>
        <v>6066.9000000000005</v>
      </c>
      <c r="G29" s="6">
        <v>420</v>
      </c>
      <c r="H29" s="32">
        <f>IFERROR(1/Table1[[#This Row],[SMA Period]], "x")</f>
        <v>2.3809523809523812E-3</v>
      </c>
      <c r="I29" s="33">
        <f>IFERROR((Table1[[#This Row],[1/SMA Period]]-MIN(H:H))/(MAX(H:H)-MIN(H:H)), "x")</f>
        <v>0.21737213403880074</v>
      </c>
      <c r="J29" s="6">
        <v>977</v>
      </c>
      <c r="K29" s="6">
        <v>1078.8</v>
      </c>
      <c r="L29" s="6">
        <v>1136.5</v>
      </c>
      <c r="M29" s="6">
        <v>1267.9000000000001</v>
      </c>
      <c r="N29" s="6">
        <v>1573.2</v>
      </c>
      <c r="O29" s="6">
        <v>2116.1</v>
      </c>
      <c r="P29" s="6"/>
      <c r="Q29" s="13">
        <f>IFERROR((Table1[[#This Row],[Revenue 2018]]-Table1[[#This Row],[Revenue 2017]])/Table1[[#This Row],[Revenue 2017]], "x")</f>
        <v>0.10419651995905829</v>
      </c>
      <c r="R29" s="13">
        <f>IFERROR((Table1[[#This Row],[Revenue 2019]]-Table1[[#This Row],[Revenue 2018]])/Table1[[#This Row],[Revenue 2018]], "x")</f>
        <v>5.348535409714502E-2</v>
      </c>
      <c r="S29" s="13">
        <f>IFERROR((Table1[[#This Row],[Revenue 2020]]-Table1[[#This Row],[Revenue 2019]])/Table1[[#This Row],[Revenue 2019]], "x")</f>
        <v>0.11561812582490109</v>
      </c>
      <c r="T29" s="13">
        <f>IFERROR((Table1[[#This Row],[Revenue 2021]]-Table1[[#This Row],[Revenue 2020]])/Table1[[#This Row],[Revenue 2020]], "x")</f>
        <v>0.24079186055682619</v>
      </c>
      <c r="U29" s="13">
        <f>IFERROR((Table1[[#This Row],[Revenue 2022]]-Table1[[#This Row],[Revenue 2021]])/Table1[[#This Row],[Revenue 2021]], "x")</f>
        <v>0.34509280447495538</v>
      </c>
      <c r="V29" s="13"/>
      <c r="W29" s="18">
        <f>IFERROR(MIN(Table1[[#This Row],[RevG 2017-2018]:[RevG 2021-2022]])*1.5, "x")</f>
        <v>8.0228031145717527E-2</v>
      </c>
      <c r="X29" s="13">
        <f t="array" ref="X29">IFERROR(GEOMEAN(Table1[[#This Row],[RevG 2017-2018]:[RevG 2021-2022]]+ABS(Table1[[#This Row],[Min RevG]]))-ABS(Table1[[#This Row],[Min RevG]]), "x")</f>
        <v>0.15088873658346788</v>
      </c>
      <c r="Y29" s="13">
        <f>AVERAGE(Table1[[#This Row],[RevG 2017-2018]:[RevG 2021-2022]])</f>
        <v>0.17183693298257721</v>
      </c>
      <c r="Z29" s="14">
        <f>IFERROR((Table1[[#This Row],[Avg RevG]]-MIN(X:X))/(MAX(X:X)-MIN(X:X)), "x")</f>
        <v>0.4611139094737724</v>
      </c>
      <c r="AA29" s="16">
        <f>IFERROR(Table1[[#This Row],[EV]]/AVERAGE(Table1[[#This Row],[Revenue 2020]:[Revenue 2022]]), "x")</f>
        <v>3.6715686274509802</v>
      </c>
      <c r="AB29" s="6">
        <v>443.4</v>
      </c>
      <c r="AC29" s="6">
        <v>480.3</v>
      </c>
      <c r="AD29" s="6">
        <v>492.1</v>
      </c>
      <c r="AE29" s="6">
        <v>576.4</v>
      </c>
      <c r="AF29" s="6">
        <v>755</v>
      </c>
      <c r="AG29" s="6">
        <v>941</v>
      </c>
      <c r="AH29" s="22">
        <f>IFERROR(Table1[[#This Row],[Gross Profit 2017]]/Table1[[#This Row],[Revenue 2017]], "x")</f>
        <v>0.45383828045035823</v>
      </c>
      <c r="AI29" s="22">
        <f>IFERROR(Table1[[#This Row],[Gross Profit 2018]]/Table1[[#This Row],[Revenue 2018]], "x")</f>
        <v>0.44521690767519467</v>
      </c>
      <c r="AJ29" s="22">
        <f>IFERROR(Table1[[#This Row],[Gross Profit 2019]]/Table1[[#This Row],[Revenue 2019]], "x")</f>
        <v>0.43299604047514301</v>
      </c>
      <c r="AK29" s="22">
        <f>IFERROR(Table1[[#This Row],[Gross Profit 2020]]/Table1[[#This Row],[Revenue 2020]], "x")</f>
        <v>0.45460998501459099</v>
      </c>
      <c r="AL29" s="22">
        <f>IFERROR(Table1[[#This Row],[Gross Profit 2021]]/Table1[[#This Row],[Revenue 2021]], "x")</f>
        <v>0.47991355199593183</v>
      </c>
      <c r="AM29" s="22">
        <f>IFERROR(Table1[[#This Row],[Gross Profit 2022]]/Table1[[#This Row],[Revenue 2022]], "x")</f>
        <v>0.44468597892349132</v>
      </c>
      <c r="AO29" s="22">
        <f>IFERROR(MIN(Table1[[#This Row],[GPM 2017]:[GPM 2022]])*1.05, "x")</f>
        <v>0.45464584249890017</v>
      </c>
      <c r="AP29" s="22">
        <f t="array" ref="AP29">IFERROR(GEOMEAN(Table1[[#This Row],[GPM 2017]:[GPM 2022]]+ABS(Table1[[#This Row],[Min GPM]]))-ABS(Table1[[#This Row],[Min GPM]]), "x")</f>
        <v>0.45176284753418916</v>
      </c>
      <c r="AQ29" s="23">
        <f>IFERROR((Table1[[#This Row],[Avg GPM]]-MIN(AP:AP))/(MAX(AP:AP)-MIN(AP:AP)), "x")</f>
        <v>0.48624277913114472</v>
      </c>
      <c r="AR29" s="6">
        <v>138.1</v>
      </c>
      <c r="AS29" s="6">
        <v>168.7</v>
      </c>
      <c r="AT29" s="6">
        <v>175.2</v>
      </c>
      <c r="AU29" s="6">
        <v>252</v>
      </c>
      <c r="AV29" s="6">
        <v>367.5</v>
      </c>
      <c r="AW29" s="6">
        <v>488.7</v>
      </c>
      <c r="AX29" s="6"/>
      <c r="AY29" s="6">
        <f>IFERROR(AVERAGE(Table1[[#This Row],[Op Income 2020]:[Op Income 2022]]), "x")</f>
        <v>369.40000000000003</v>
      </c>
      <c r="AZ29" s="22">
        <f>IFERROR(Table1[[#This Row],[Avg Op Income]]/Table1[[#This Row],[EV]], "x")</f>
        <v>6.0887768052877086E-2</v>
      </c>
      <c r="BA29" s="25">
        <f>IFERROR((Table1[[#This Row],[Op Income/EV]]-MIN(AZ:AZ))/(MAX(AZ:AZ)-MIN(AZ:AZ)), "x")</f>
        <v>0.82062389299533223</v>
      </c>
      <c r="BB29" s="6">
        <v>300.7</v>
      </c>
      <c r="BC29" s="6">
        <v>1037.5</v>
      </c>
      <c r="BD29" s="6">
        <v>1021.7</v>
      </c>
      <c r="BE29" s="6">
        <v>1095.4000000000001</v>
      </c>
      <c r="BF29" s="6">
        <v>1232.5999999999999</v>
      </c>
      <c r="BG29" s="6">
        <v>1484.1</v>
      </c>
      <c r="BH29" s="6">
        <v>2504</v>
      </c>
      <c r="BI29" s="22">
        <f>IFERROR(Table1[[#This Row],[Op Income 2017]]/Table1[[#This Row],[Total Assets 2017]], "x")</f>
        <v>0.13310843373493975</v>
      </c>
      <c r="BJ29" s="22">
        <f>IFERROR(Table1[[#This Row],[Op Income 2018]]/Table1[[#This Row],[Total Assets 2018]], "x")</f>
        <v>0.1651169619262014</v>
      </c>
      <c r="BK29" s="22">
        <f>IFERROR(Table1[[#This Row],[Op Income 2019]]/Table1[[#This Row],[Total Assets 2019]], "x")</f>
        <v>0.15994157385429977</v>
      </c>
      <c r="BL29" s="22">
        <f>IFERROR(Table1[[#This Row],[Op Income 2020]]/Table1[[#This Row],[Total Assets 2020]], "x")</f>
        <v>0.20444588674346911</v>
      </c>
      <c r="BM29" s="22">
        <f>IFERROR(Table1[[#This Row],[Op Income 2021]]/Table1[[#This Row],[Total Assets 2021]], "x")</f>
        <v>0.24762482312512635</v>
      </c>
      <c r="BN29" s="22">
        <f>IFERROR(Table1[[#This Row],[Op Income 2022]]/Table1[[#This Row],[Total Assets 2022]], "x")</f>
        <v>0.19516773162939297</v>
      </c>
      <c r="BP29" s="22">
        <f>IFERROR(MIN(Table1[[#This Row],[ROA 2017]:[ROA 2022]])*1.05, "x")</f>
        <v>0.13976385542168673</v>
      </c>
      <c r="BQ29" s="22">
        <f t="array" ref="BQ29">IFERROR(GEOMEAN(Table1[[#This Row],[ROA 2017]:[ROA 2022]]+ABS(Table1[[#This Row],[Min ROA]]))-ABS(Table1[[#This Row],[Min ROA]]), "x")</f>
        <v>0.18218364360400591</v>
      </c>
      <c r="BR29" s="29">
        <f>IFERROR((Table1[[#This Row],[Avg ROA]]-MIN(BQ:BQ))/(MAX(BQ:BQ)-MIN(BQ:BQ)), "x")</f>
        <v>0.16422498463278712</v>
      </c>
      <c r="BS29" s="6">
        <v>1090.5999999999999</v>
      </c>
      <c r="BT29" s="31">
        <f>IFERROR(SUM(0.35*Table1[[#This Row],[Norm 1/SMA Period]], 0.2*Table1[[#This Row],[Norm Avg RevG]], 0.2*Table1[[#This Row],[Norm Avg GPM]], 0.25*Table1[[#This Row],[Norm Op Income/EV]]), "x")</f>
        <v>0.47070755788339674</v>
      </c>
      <c r="BU29" s="1"/>
      <c r="BV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</row>
    <row r="30" spans="1:98" x14ac:dyDescent="0.25">
      <c r="A30" s="8" t="s">
        <v>241</v>
      </c>
      <c r="B30" s="1" t="s">
        <v>242</v>
      </c>
      <c r="C30" s="1" t="s">
        <v>240</v>
      </c>
      <c r="D30" s="1" t="s">
        <v>37</v>
      </c>
      <c r="E30" s="6">
        <v>121847</v>
      </c>
      <c r="F30" s="6">
        <f>IFERROR(Table1[[#This Row],[Market Capital]]+Table1[[#This Row],[Total Liabilities ttm]]-Table1[[#This Row],[Cash ttm]], "x")</f>
        <v>178461</v>
      </c>
      <c r="G30" s="6">
        <v>300</v>
      </c>
      <c r="H30" s="32">
        <f>IFERROR(1/Table1[[#This Row],[SMA Period]], "x")</f>
        <v>3.3333333333333335E-3</v>
      </c>
      <c r="I30" s="33">
        <f>IFERROR((Table1[[#This Row],[1/SMA Period]]-MIN(H:H))/(MAX(H:H)-MIN(H:H)), "x")</f>
        <v>0.43024691358024691</v>
      </c>
      <c r="J30" s="6">
        <v>68619</v>
      </c>
      <c r="K30" s="6">
        <v>71309</v>
      </c>
      <c r="L30" s="6">
        <v>72148</v>
      </c>
      <c r="M30" s="6">
        <v>89597</v>
      </c>
      <c r="N30" s="6">
        <v>96250</v>
      </c>
      <c r="O30" s="6">
        <v>97059</v>
      </c>
      <c r="P30" s="6"/>
      <c r="Q30" s="13">
        <f>IFERROR((Table1[[#This Row],[Revenue 2018]]-Table1[[#This Row],[Revenue 2017]])/Table1[[#This Row],[Revenue 2017]], "x")</f>
        <v>3.9201970299771204E-2</v>
      </c>
      <c r="R30" s="13">
        <f>IFERROR((Table1[[#This Row],[Revenue 2019]]-Table1[[#This Row],[Revenue 2018]])/Table1[[#This Row],[Revenue 2018]], "x")</f>
        <v>1.1765695774726893E-2</v>
      </c>
      <c r="S30" s="13">
        <f>IFERROR((Table1[[#This Row],[Revenue 2020]]-Table1[[#This Row],[Revenue 2019]])/Table1[[#This Row],[Revenue 2019]], "x")</f>
        <v>0.24185008593446805</v>
      </c>
      <c r="T30" s="13">
        <f>IFERROR((Table1[[#This Row],[Revenue 2021]]-Table1[[#This Row],[Revenue 2020]])/Table1[[#This Row],[Revenue 2020]], "x")</f>
        <v>7.4254718349944751E-2</v>
      </c>
      <c r="U30" s="13">
        <f>IFERROR((Table1[[#This Row],[Revenue 2022]]-Table1[[#This Row],[Revenue 2021]])/Table1[[#This Row],[Revenue 2021]], "x")</f>
        <v>8.4051948051948044E-3</v>
      </c>
      <c r="V30" s="13"/>
      <c r="W30" s="18">
        <f>IFERROR(MIN(Table1[[#This Row],[RevG 2017-2018]:[RevG 2021-2022]])*1.5, "x")</f>
        <v>1.2607792207792207E-2</v>
      </c>
      <c r="X30" s="13">
        <f t="array" ref="X30">IFERROR(GEOMEAN(Table1[[#This Row],[RevG 2017-2018]:[RevG 2021-2022]]+ABS(Table1[[#This Row],[Min RevG]]))-ABS(Table1[[#This Row],[Min RevG]]), "x")</f>
        <v>4.410134909827209E-2</v>
      </c>
      <c r="Y30" s="13">
        <f>AVERAGE(Table1[[#This Row],[RevG 2017-2018]:[RevG 2021-2022]])</f>
        <v>7.5095533032821141E-2</v>
      </c>
      <c r="Z30" s="14">
        <f>IFERROR((Table1[[#This Row],[Avg RevG]]-MIN(X:X))/(MAX(X:X)-MIN(X:X)), "x")</f>
        <v>0.17744758620720036</v>
      </c>
      <c r="AA30" s="16">
        <f>IFERROR(Table1[[#This Row],[EV]]/AVERAGE(Table1[[#This Row],[Revenue 2020]:[Revenue 2022]]), "x")</f>
        <v>1.8924413055926703</v>
      </c>
      <c r="AB30" s="6">
        <v>22434</v>
      </c>
      <c r="AC30" s="6">
        <v>22908</v>
      </c>
      <c r="AD30" s="6">
        <v>22943</v>
      </c>
      <c r="AE30" s="6">
        <v>29582</v>
      </c>
      <c r="AF30" s="6">
        <v>32056</v>
      </c>
      <c r="AG30" s="6">
        <v>32257</v>
      </c>
      <c r="AH30" s="22">
        <f>IFERROR(Table1[[#This Row],[Gross Profit 2017]]/Table1[[#This Row],[Revenue 2017]], "x")</f>
        <v>0.32693568836619596</v>
      </c>
      <c r="AI30" s="22">
        <f>IFERROR(Table1[[#This Row],[Gross Profit 2018]]/Table1[[#This Row],[Revenue 2018]], "x")</f>
        <v>0.3212497721185264</v>
      </c>
      <c r="AJ30" s="22">
        <f>IFERROR(Table1[[#This Row],[Gross Profit 2019]]/Table1[[#This Row],[Revenue 2019]], "x")</f>
        <v>0.31799911293452349</v>
      </c>
      <c r="AK30" s="22">
        <f>IFERROR(Table1[[#This Row],[Gross Profit 2020]]/Table1[[#This Row],[Revenue 2020]], "x")</f>
        <v>0.33016730470886302</v>
      </c>
      <c r="AL30" s="22">
        <f>IFERROR(Table1[[#This Row],[Gross Profit 2021]]/Table1[[#This Row],[Revenue 2021]], "x")</f>
        <v>0.33304935064935065</v>
      </c>
      <c r="AM30" s="22">
        <f>IFERROR(Table1[[#This Row],[Gross Profit 2022]]/Table1[[#This Row],[Revenue 2022]], "x")</f>
        <v>0.33234424422258624</v>
      </c>
      <c r="AO30" s="22">
        <f>IFERROR(MIN(Table1[[#This Row],[GPM 2017]:[GPM 2022]])*1.05, "x")</f>
        <v>0.33389906858124968</v>
      </c>
      <c r="AP30" s="22">
        <f t="array" ref="AP30">IFERROR(GEOMEAN(Table1[[#This Row],[GPM 2017]:[GPM 2022]]+ABS(Table1[[#This Row],[Min GPM]]))-ABS(Table1[[#This Row],[Min GPM]]), "x")</f>
        <v>0.32693364985376144</v>
      </c>
      <c r="AQ30" s="23">
        <f>IFERROR((Table1[[#This Row],[Avg GPM]]-MIN(AP:AP))/(MAX(AP:AP)-MIN(AP:AP)), "x")</f>
        <v>0.33073735212935884</v>
      </c>
      <c r="AR30" s="6">
        <v>6586</v>
      </c>
      <c r="AS30" s="6">
        <v>4970</v>
      </c>
      <c r="AT30" s="6">
        <v>6422</v>
      </c>
      <c r="AU30" s="6">
        <v>10892</v>
      </c>
      <c r="AV30" s="6">
        <v>12255</v>
      </c>
      <c r="AW30" s="6">
        <v>10159</v>
      </c>
      <c r="AX30" s="6"/>
      <c r="AY30" s="6">
        <f>IFERROR(AVERAGE(Table1[[#This Row],[Op Income 2020]:[Op Income 2022]]), "x")</f>
        <v>11102</v>
      </c>
      <c r="AZ30" s="22">
        <f>IFERROR(Table1[[#This Row],[Avg Op Income]]/Table1[[#This Row],[EV]], "x")</f>
        <v>6.2209670460212599E-2</v>
      </c>
      <c r="BA30" s="25">
        <f>IFERROR((Table1[[#This Row],[Op Income/EV]]-MIN(AZ:AZ))/(MAX(AZ:AZ)-MIN(AZ:AZ)), "x")</f>
        <v>0.84352474339532557</v>
      </c>
      <c r="BB30" s="6">
        <v>1348</v>
      </c>
      <c r="BC30" s="6">
        <v>35291</v>
      </c>
      <c r="BD30" s="6">
        <v>34508</v>
      </c>
      <c r="BE30" s="6">
        <v>39471</v>
      </c>
      <c r="BF30" s="6">
        <v>46735</v>
      </c>
      <c r="BG30" s="6">
        <v>44640</v>
      </c>
      <c r="BH30" s="6">
        <v>43708</v>
      </c>
      <c r="BI30" s="22">
        <f>IFERROR(Table1[[#This Row],[Op Income 2017]]/Table1[[#This Row],[Total Assets 2017]], "x")</f>
        <v>0.18661981808393074</v>
      </c>
      <c r="BJ30" s="22">
        <f>IFERROR(Table1[[#This Row],[Op Income 2018]]/Table1[[#This Row],[Total Assets 2018]], "x")</f>
        <v>0.14402457401182334</v>
      </c>
      <c r="BK30" s="22">
        <f>IFERROR(Table1[[#This Row],[Op Income 2019]]/Table1[[#This Row],[Total Assets 2019]], "x")</f>
        <v>0.1627017303843328</v>
      </c>
      <c r="BL30" s="22">
        <f>IFERROR(Table1[[#This Row],[Op Income 2020]]/Table1[[#This Row],[Total Assets 2020]], "x")</f>
        <v>0.23305873542313041</v>
      </c>
      <c r="BM30" s="22">
        <f>IFERROR(Table1[[#This Row],[Op Income 2021]]/Table1[[#This Row],[Total Assets 2021]], "x")</f>
        <v>0.27452956989247312</v>
      </c>
      <c r="BN30" s="22">
        <f>IFERROR(Table1[[#This Row],[Op Income 2022]]/Table1[[#This Row],[Total Assets 2022]], "x")</f>
        <v>0.23242884597785302</v>
      </c>
      <c r="BP30" s="22">
        <f>IFERROR(MIN(Table1[[#This Row],[ROA 2017]:[ROA 2022]])*1.05, "x")</f>
        <v>0.15122580271241451</v>
      </c>
      <c r="BQ30" s="22">
        <f t="array" ref="BQ30">IFERROR(GEOMEAN(Table1[[#This Row],[ROA 2017]:[ROA 2022]]+ABS(Table1[[#This Row],[Min ROA]]))-ABS(Table1[[#This Row],[Min ROA]]), "x")</f>
        <v>0.2027024882943331</v>
      </c>
      <c r="BR30" s="29">
        <f>IFERROR((Table1[[#This Row],[Avg ROA]]-MIN(BQ:BQ))/(MAX(BQ:BQ)-MIN(BQ:BQ)), "x")</f>
        <v>0.2183356977798043</v>
      </c>
      <c r="BS30" s="6">
        <v>57962</v>
      </c>
      <c r="BT30" s="31">
        <f>IFERROR(SUM(0.35*Table1[[#This Row],[Norm 1/SMA Period]], 0.2*Table1[[#This Row],[Norm Avg RevG]], 0.2*Table1[[#This Row],[Norm Avg GPM]], 0.25*Table1[[#This Row],[Norm Op Income/EV]]), "x")</f>
        <v>0.46310459326922959</v>
      </c>
      <c r="BU30" s="1"/>
      <c r="BV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 spans="1:98" x14ac:dyDescent="0.25">
      <c r="A31" s="8" t="s">
        <v>204</v>
      </c>
      <c r="B31" s="1" t="s">
        <v>205</v>
      </c>
      <c r="C31" s="1" t="s">
        <v>203</v>
      </c>
      <c r="D31" s="1" t="s">
        <v>47</v>
      </c>
      <c r="E31" s="6">
        <v>71933</v>
      </c>
      <c r="F31" s="6">
        <f>IFERROR(Table1[[#This Row],[Market Capital]]+Table1[[#This Row],[Total Liabilities ttm]]-Table1[[#This Row],[Cash ttm]], "x")</f>
        <v>82218</v>
      </c>
      <c r="G31" s="6">
        <v>300</v>
      </c>
      <c r="H31" s="32">
        <f>IFERROR(1/Table1[[#This Row],[SMA Period]], "x")</f>
        <v>3.3333333333333335E-3</v>
      </c>
      <c r="I31" s="33">
        <f>IFERROR((Table1[[#This Row],[1/SMA Period]]-MIN(H:H))/(MAX(H:H)-MIN(H:H)), "x")</f>
        <v>0.43024691358024691</v>
      </c>
      <c r="J31" s="6">
        <v>11824</v>
      </c>
      <c r="K31" s="6">
        <v>13683</v>
      </c>
      <c r="L31" s="6">
        <v>14863</v>
      </c>
      <c r="M31" s="6">
        <v>14294</v>
      </c>
      <c r="N31" s="6">
        <v>16215</v>
      </c>
      <c r="O31" s="6">
        <v>17737</v>
      </c>
      <c r="P31" s="6"/>
      <c r="Q31" s="13">
        <f>IFERROR((Table1[[#This Row],[Revenue 2018]]-Table1[[#This Row],[Revenue 2017]])/Table1[[#This Row],[Revenue 2017]], "x")</f>
        <v>0.15722259810554803</v>
      </c>
      <c r="R31" s="13">
        <f>IFERROR((Table1[[#This Row],[Revenue 2019]]-Table1[[#This Row],[Revenue 2018]])/Table1[[#This Row],[Revenue 2018]], "x")</f>
        <v>8.6238398012131845E-2</v>
      </c>
      <c r="S31" s="13">
        <f>IFERROR((Table1[[#This Row],[Revenue 2020]]-Table1[[#This Row],[Revenue 2019]])/Table1[[#This Row],[Revenue 2019]], "x")</f>
        <v>-3.8282984592612528E-2</v>
      </c>
      <c r="T31" s="13">
        <f>IFERROR((Table1[[#This Row],[Revenue 2021]]-Table1[[#This Row],[Revenue 2020]])/Table1[[#This Row],[Revenue 2020]], "x")</f>
        <v>0.1343920526094865</v>
      </c>
      <c r="U31" s="13">
        <f>IFERROR((Table1[[#This Row],[Revenue 2022]]-Table1[[#This Row],[Revenue 2021]])/Table1[[#This Row],[Revenue 2021]], "x")</f>
        <v>9.3863706444650016E-2</v>
      </c>
      <c r="V31" s="13"/>
      <c r="W31" s="18">
        <f>IFERROR(MIN(Table1[[#This Row],[RevG 2017-2018]:[RevG 2021-2022]])*1.5, "x")</f>
        <v>-5.7424476888918788E-2</v>
      </c>
      <c r="X31" s="13">
        <f t="array" ref="X31">IFERROR(GEOMEAN(Table1[[#This Row],[RevG 2017-2018]:[RevG 2021-2022]]+ABS(Table1[[#This Row],[Min RevG]]))-ABS(Table1[[#This Row],[Min RevG]]), "x")</f>
        <v>5.3940151328002048E-2</v>
      </c>
      <c r="Y31" s="13">
        <f>AVERAGE(Table1[[#This Row],[RevG 2017-2018]:[RevG 2021-2022]])</f>
        <v>8.6686754115840772E-2</v>
      </c>
      <c r="Z31" s="14">
        <f>IFERROR((Table1[[#This Row],[Avg RevG]]-MIN(X:X))/(MAX(X:X)-MIN(X:X)), "x")</f>
        <v>0.20358304021146056</v>
      </c>
      <c r="AA31" s="16">
        <f>IFERROR(Table1[[#This Row],[EV]]/AVERAGE(Table1[[#This Row],[Revenue 2020]:[Revenue 2022]]), "x")</f>
        <v>5.1124238278821039</v>
      </c>
      <c r="AB31" s="6">
        <v>9405</v>
      </c>
      <c r="AC31" s="6">
        <v>10857</v>
      </c>
      <c r="AD31" s="6">
        <v>11498</v>
      </c>
      <c r="AE31" s="6">
        <v>10752</v>
      </c>
      <c r="AF31" s="6">
        <v>12391</v>
      </c>
      <c r="AG31" s="6">
        <v>13432</v>
      </c>
      <c r="AH31" s="22">
        <f>IFERROR(Table1[[#This Row],[Gross Profit 2017]]/Table1[[#This Row],[Revenue 2017]], "x")</f>
        <v>0.79541610284167796</v>
      </c>
      <c r="AI31" s="22">
        <f>IFERROR(Table1[[#This Row],[Gross Profit 2018]]/Table1[[#This Row],[Revenue 2018]], "x")</f>
        <v>0.79346634509975877</v>
      </c>
      <c r="AJ31" s="22">
        <f>IFERROR(Table1[[#This Row],[Gross Profit 2019]]/Table1[[#This Row],[Revenue 2019]], "x")</f>
        <v>0.77359886967637759</v>
      </c>
      <c r="AK31" s="22">
        <f>IFERROR(Table1[[#This Row],[Gross Profit 2020]]/Table1[[#This Row],[Revenue 2020]], "x")</f>
        <v>0.752203721841332</v>
      </c>
      <c r="AL31" s="22">
        <f>IFERROR(Table1[[#This Row],[Gross Profit 2021]]/Table1[[#This Row],[Revenue 2021]], "x")</f>
        <v>0.76416897934011718</v>
      </c>
      <c r="AM31" s="22">
        <f>IFERROR(Table1[[#This Row],[Gross Profit 2022]]/Table1[[#This Row],[Revenue 2022]], "x")</f>
        <v>0.75728702711845297</v>
      </c>
      <c r="AO31" s="22">
        <f>IFERROR(MIN(Table1[[#This Row],[GPM 2017]:[GPM 2022]])*1.05, "x")</f>
        <v>0.78981390793339867</v>
      </c>
      <c r="AP31" s="22">
        <f t="array" ref="AP31">IFERROR(GEOMEAN(Table1[[#This Row],[GPM 2017]:[GPM 2022]]+ABS(Table1[[#This Row],[Min GPM]]))-ABS(Table1[[#This Row],[Min GPM]]), "x")</f>
        <v>0.77260082759324933</v>
      </c>
      <c r="AQ31" s="23">
        <f>IFERROR((Table1[[#This Row],[Avg GPM]]-MIN(AP:AP))/(MAX(AP:AP)-MIN(AP:AP)), "x")</f>
        <v>0.88592528942975346</v>
      </c>
      <c r="AR31" s="6">
        <v>1876</v>
      </c>
      <c r="AS31" s="6">
        <v>2258</v>
      </c>
      <c r="AT31" s="6">
        <v>2602</v>
      </c>
      <c r="AU31" s="6">
        <v>2094</v>
      </c>
      <c r="AV31" s="6">
        <v>3046</v>
      </c>
      <c r="AW31" s="6">
        <v>3546</v>
      </c>
      <c r="AX31" s="6"/>
      <c r="AY31" s="6">
        <f>IFERROR(AVERAGE(Table1[[#This Row],[Op Income 2020]:[Op Income 2022]]), "x")</f>
        <v>2895.3333333333335</v>
      </c>
      <c r="AZ31" s="22">
        <f>IFERROR(Table1[[#This Row],[Avg Op Income]]/Table1[[#This Row],[EV]], "x")</f>
        <v>3.5215321867879706E-2</v>
      </c>
      <c r="BA31" s="25">
        <f>IFERROR((Table1[[#This Row],[Op Income/EV]]-MIN(AZ:AZ))/(MAX(AZ:AZ)-MIN(AZ:AZ)), "x")</f>
        <v>0.37587029679790535</v>
      </c>
      <c r="BB31" s="6">
        <v>3725</v>
      </c>
      <c r="BC31" s="6">
        <v>11568</v>
      </c>
      <c r="BD31" s="6">
        <v>12567</v>
      </c>
      <c r="BE31" s="6">
        <v>13156</v>
      </c>
      <c r="BF31" s="6">
        <v>17781</v>
      </c>
      <c r="BG31" s="6">
        <v>21971</v>
      </c>
      <c r="BH31" s="6">
        <v>20910</v>
      </c>
      <c r="BI31" s="22">
        <f>IFERROR(Table1[[#This Row],[Op Income 2017]]/Table1[[#This Row],[Total Assets 2017]], "x")</f>
        <v>0.16217150760719226</v>
      </c>
      <c r="BJ31" s="22">
        <f>IFERROR(Table1[[#This Row],[Op Income 2018]]/Table1[[#This Row],[Total Assets 2018]], "x")</f>
        <v>0.17967693164637544</v>
      </c>
      <c r="BK31" s="22">
        <f>IFERROR(Table1[[#This Row],[Op Income 2019]]/Table1[[#This Row],[Total Assets 2019]], "x")</f>
        <v>0.19778048038917603</v>
      </c>
      <c r="BL31" s="22">
        <f>IFERROR(Table1[[#This Row],[Op Income 2020]]/Table1[[#This Row],[Total Assets 2020]], "x")</f>
        <v>0.1177661548844272</v>
      </c>
      <c r="BM31" s="22">
        <f>IFERROR(Table1[[#This Row],[Op Income 2021]]/Table1[[#This Row],[Total Assets 2021]], "x")</f>
        <v>0.13863729461562968</v>
      </c>
      <c r="BN31" s="22">
        <f>IFERROR(Table1[[#This Row],[Op Income 2022]]/Table1[[#This Row],[Total Assets 2022]], "x")</f>
        <v>0.16958393113342898</v>
      </c>
      <c r="BP31" s="22">
        <f>IFERROR(MIN(Table1[[#This Row],[ROA 2017]:[ROA 2022]])*1.05, "x")</f>
        <v>0.12365446262864856</v>
      </c>
      <c r="BQ31" s="22">
        <f t="array" ref="BQ31">IFERROR(GEOMEAN(Table1[[#This Row],[ROA 2017]:[ROA 2022]]+ABS(Table1[[#This Row],[Min ROA]]))-ABS(Table1[[#This Row],[Min ROA]]), "x")</f>
        <v>0.1596903901096452</v>
      </c>
      <c r="BR31" s="29">
        <f>IFERROR((Table1[[#This Row],[Avg ROA]]-MIN(BQ:BQ))/(MAX(BQ:BQ)-MIN(BQ:BQ)), "x")</f>
        <v>0.10490751301362426</v>
      </c>
      <c r="BS31" s="6">
        <v>14010</v>
      </c>
      <c r="BT31" s="31">
        <f>IFERROR(SUM(0.35*Table1[[#This Row],[Norm 1/SMA Period]], 0.2*Table1[[#This Row],[Norm Avg RevG]], 0.2*Table1[[#This Row],[Norm Avg GPM]], 0.25*Table1[[#This Row],[Norm Op Income/EV]]), "x")</f>
        <v>0.4624556598808055</v>
      </c>
      <c r="BU31" s="1"/>
      <c r="BV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</row>
    <row r="32" spans="1:98" x14ac:dyDescent="0.25">
      <c r="A32" s="8" t="s">
        <v>232</v>
      </c>
      <c r="B32" s="1" t="s">
        <v>233</v>
      </c>
      <c r="C32" s="1" t="s">
        <v>27</v>
      </c>
      <c r="D32" s="1" t="s">
        <v>28</v>
      </c>
      <c r="E32" s="6">
        <v>18727</v>
      </c>
      <c r="F32" s="6">
        <f>IFERROR(Table1[[#This Row],[Market Capital]]+Table1[[#This Row],[Total Liabilities ttm]]-Table1[[#This Row],[Cash ttm]], "x")</f>
        <v>20847.899999999998</v>
      </c>
      <c r="G32" s="6">
        <v>240</v>
      </c>
      <c r="H32" s="32">
        <f>IFERROR(1/Table1[[#This Row],[SMA Period]], "x")</f>
        <v>4.1666666666666666E-3</v>
      </c>
      <c r="I32" s="33">
        <f>IFERROR((Table1[[#This Row],[1/SMA Period]]-MIN(H:H))/(MAX(H:H)-MIN(H:H)), "x")</f>
        <v>0.61651234567901236</v>
      </c>
      <c r="J32" s="6">
        <v>935</v>
      </c>
      <c r="K32" s="6">
        <v>1000.1</v>
      </c>
      <c r="L32" s="6">
        <v>1160.0999999999999</v>
      </c>
      <c r="M32" s="6">
        <v>1294.5999999999999</v>
      </c>
      <c r="N32" s="6">
        <v>1316.5</v>
      </c>
      <c r="O32" s="6">
        <v>1377.3</v>
      </c>
      <c r="P32" s="6"/>
      <c r="Q32" s="13">
        <f>IFERROR((Table1[[#This Row],[Revenue 2018]]-Table1[[#This Row],[Revenue 2017]])/Table1[[#This Row],[Revenue 2017]], "x")</f>
        <v>6.9625668449197889E-2</v>
      </c>
      <c r="R32" s="13">
        <f>IFERROR((Table1[[#This Row],[Revenue 2019]]-Table1[[#This Row],[Revenue 2018]])/Table1[[#This Row],[Revenue 2018]], "x")</f>
        <v>0.15998400159983989</v>
      </c>
      <c r="S32" s="13">
        <f>IFERROR((Table1[[#This Row],[Revenue 2020]]-Table1[[#This Row],[Revenue 2019]])/Table1[[#This Row],[Revenue 2019]], "x")</f>
        <v>0.11593828118265667</v>
      </c>
      <c r="T32" s="13">
        <f>IFERROR((Table1[[#This Row],[Revenue 2021]]-Table1[[#This Row],[Revenue 2020]])/Table1[[#This Row],[Revenue 2020]], "x")</f>
        <v>1.6916422060868293E-2</v>
      </c>
      <c r="U32" s="13">
        <f>IFERROR((Table1[[#This Row],[Revenue 2022]]-Table1[[#This Row],[Revenue 2021]])/Table1[[#This Row],[Revenue 2021]], "x")</f>
        <v>4.6183061146980599E-2</v>
      </c>
      <c r="V32" s="13"/>
      <c r="W32" s="18">
        <f>IFERROR(MIN(Table1[[#This Row],[RevG 2017-2018]:[RevG 2021-2022]])*1.5, "x")</f>
        <v>2.5374633091302438E-2</v>
      </c>
      <c r="X32" s="13">
        <f t="array" ref="X32">IFERROR(GEOMEAN(Table1[[#This Row],[RevG 2017-2018]:[RevG 2021-2022]]+ABS(Table1[[#This Row],[Min RevG]]))-ABS(Table1[[#This Row],[Min RevG]]), "x")</f>
        <v>6.9110809880740892E-2</v>
      </c>
      <c r="Y32" s="13">
        <f>AVERAGE(Table1[[#This Row],[RevG 2017-2018]:[RevG 2021-2022]])</f>
        <v>8.1729486887908681E-2</v>
      </c>
      <c r="Z32" s="14">
        <f>IFERROR((Table1[[#This Row],[Avg RevG]]-MIN(X:X))/(MAX(X:X)-MIN(X:X)), "x")</f>
        <v>0.24388185296951775</v>
      </c>
      <c r="AA32" s="16">
        <f>IFERROR(Table1[[#This Row],[EV]]/AVERAGE(Table1[[#This Row],[Revenue 2020]:[Revenue 2022]]), "x")</f>
        <v>15.681401063082941</v>
      </c>
      <c r="AB32" s="6">
        <v>647.4</v>
      </c>
      <c r="AC32" s="6">
        <v>687.2</v>
      </c>
      <c r="AD32" s="6">
        <v>823.2</v>
      </c>
      <c r="AE32" s="6">
        <v>933.4</v>
      </c>
      <c r="AF32" s="6">
        <v>984.1</v>
      </c>
      <c r="AG32" s="6">
        <v>1075.0999999999999</v>
      </c>
      <c r="AH32" s="22">
        <f>IFERROR(Table1[[#This Row],[Gross Profit 2017]]/Table1[[#This Row],[Revenue 2017]], "x")</f>
        <v>0.69240641711229944</v>
      </c>
      <c r="AI32" s="22">
        <f>IFERROR(Table1[[#This Row],[Gross Profit 2018]]/Table1[[#This Row],[Revenue 2018]], "x")</f>
        <v>0.68713128687131286</v>
      </c>
      <c r="AJ32" s="22">
        <f>IFERROR(Table1[[#This Row],[Gross Profit 2019]]/Table1[[#This Row],[Revenue 2019]], "x")</f>
        <v>0.7095940005171969</v>
      </c>
      <c r="AK32" s="22">
        <f>IFERROR(Table1[[#This Row],[Gross Profit 2020]]/Table1[[#This Row],[Revenue 2020]], "x")</f>
        <v>0.72099490190020088</v>
      </c>
      <c r="AL32" s="22">
        <f>IFERROR(Table1[[#This Row],[Gross Profit 2021]]/Table1[[#This Row],[Revenue 2021]], "x")</f>
        <v>0.74751234333459937</v>
      </c>
      <c r="AM32" s="22">
        <f>IFERROR(Table1[[#This Row],[Gross Profit 2022]]/Table1[[#This Row],[Revenue 2022]], "x")</f>
        <v>0.78058520293327516</v>
      </c>
      <c r="AO32" s="22">
        <f>IFERROR(MIN(Table1[[#This Row],[GPM 2017]:[GPM 2022]])*1.05, "x")</f>
        <v>0.72148785121487857</v>
      </c>
      <c r="AP32" s="22">
        <f t="array" ref="AP32">IFERROR(GEOMEAN(Table1[[#This Row],[GPM 2017]:[GPM 2022]]+ABS(Table1[[#This Row],[Min GPM]]))-ABS(Table1[[#This Row],[Min GPM]]), "x")</f>
        <v>0.72267583967782234</v>
      </c>
      <c r="AQ32" s="23">
        <f>IFERROR((Table1[[#This Row],[Avg GPM]]-MIN(AP:AP))/(MAX(AP:AP)-MIN(AP:AP)), "x")</f>
        <v>0.82373145410828574</v>
      </c>
      <c r="AR32" s="6">
        <v>186.6</v>
      </c>
      <c r="AS32" s="6">
        <v>175.4</v>
      </c>
      <c r="AT32" s="6">
        <v>253.5</v>
      </c>
      <c r="AU32" s="6">
        <v>341</v>
      </c>
      <c r="AV32" s="6">
        <v>413.3</v>
      </c>
      <c r="AW32" s="6">
        <v>542.4</v>
      </c>
      <c r="AX32" s="6"/>
      <c r="AY32" s="6">
        <f>IFERROR(AVERAGE(Table1[[#This Row],[Op Income 2020]:[Op Income 2022]]), "x")</f>
        <v>432.23333333333329</v>
      </c>
      <c r="AZ32" s="22">
        <f>IFERROR(Table1[[#This Row],[Avg Op Income]]/Table1[[#This Row],[EV]], "x")</f>
        <v>2.0732703693577451E-2</v>
      </c>
      <c r="BA32" s="25">
        <f>IFERROR((Table1[[#This Row],[Op Income/EV]]-MIN(AZ:AZ))/(MAX(AZ:AZ)-MIN(AZ:AZ)), "x")</f>
        <v>0.12497108489735469</v>
      </c>
      <c r="BB32" s="6">
        <v>139.9</v>
      </c>
      <c r="BC32" s="6">
        <v>1255.5999999999999</v>
      </c>
      <c r="BD32" s="6">
        <v>1330.5</v>
      </c>
      <c r="BE32" s="6">
        <v>1433.4</v>
      </c>
      <c r="BF32" s="6">
        <v>1606.2</v>
      </c>
      <c r="BG32" s="6">
        <v>1567.8</v>
      </c>
      <c r="BH32" s="6">
        <v>1442</v>
      </c>
      <c r="BI32" s="22">
        <f>IFERROR(Table1[[#This Row],[Op Income 2017]]/Table1[[#This Row],[Total Assets 2017]], "x")</f>
        <v>0.14861420834660721</v>
      </c>
      <c r="BJ32" s="22">
        <f>IFERROR(Table1[[#This Row],[Op Income 2018]]/Table1[[#This Row],[Total Assets 2018]], "x")</f>
        <v>0.13183013904547164</v>
      </c>
      <c r="BK32" s="22">
        <f>IFERROR(Table1[[#This Row],[Op Income 2019]]/Table1[[#This Row],[Total Assets 2019]], "x")</f>
        <v>0.17685223943072415</v>
      </c>
      <c r="BL32" s="22">
        <f>IFERROR(Table1[[#This Row],[Op Income 2020]]/Table1[[#This Row],[Total Assets 2020]], "x")</f>
        <v>0.21230232847715103</v>
      </c>
      <c r="BM32" s="22">
        <f>IFERROR(Table1[[#This Row],[Op Income 2021]]/Table1[[#This Row],[Total Assets 2021]], "x")</f>
        <v>0.26361780839392779</v>
      </c>
      <c r="BN32" s="22">
        <f>IFERROR(Table1[[#This Row],[Op Income 2022]]/Table1[[#This Row],[Total Assets 2022]], "x")</f>
        <v>0.37614424410540914</v>
      </c>
      <c r="BP32" s="22">
        <f>IFERROR(MIN(Table1[[#This Row],[ROA 2017]:[ROA 2022]])*1.05, "x")</f>
        <v>0.13842164599774523</v>
      </c>
      <c r="BQ32" s="22">
        <f t="array" ref="BQ32">IFERROR(GEOMEAN(Table1[[#This Row],[ROA 2017]:[ROA 2022]]+ABS(Table1[[#This Row],[Min ROA]]))-ABS(Table1[[#This Row],[Min ROA]]), "x")</f>
        <v>0.20952392042221776</v>
      </c>
      <c r="BR32" s="29">
        <f>IFERROR((Table1[[#This Row],[Avg ROA]]-MIN(BQ:BQ))/(MAX(BQ:BQ)-MIN(BQ:BQ)), "x")</f>
        <v>0.23632465196774732</v>
      </c>
      <c r="BS32" s="6">
        <v>2260.8000000000002</v>
      </c>
      <c r="BT32" s="31">
        <f>IFERROR(SUM(0.35*Table1[[#This Row],[Norm 1/SMA Period]], 0.2*Table1[[#This Row],[Norm Avg RevG]], 0.2*Table1[[#This Row],[Norm Avg GPM]], 0.25*Table1[[#This Row],[Norm Op Income/EV]]), "x")</f>
        <v>0.4605447536275537</v>
      </c>
      <c r="BU32" s="1"/>
      <c r="BV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 spans="1:98" x14ac:dyDescent="0.25">
      <c r="A33" s="8" t="s">
        <v>154</v>
      </c>
      <c r="B33" s="1" t="s">
        <v>155</v>
      </c>
      <c r="C33" s="1" t="s">
        <v>147</v>
      </c>
      <c r="D33" s="1" t="s">
        <v>37</v>
      </c>
      <c r="E33" s="6">
        <v>37288</v>
      </c>
      <c r="F33" s="6">
        <f>IFERROR(Table1[[#This Row],[Market Capital]]+Table1[[#This Row],[Total Liabilities ttm]]-Table1[[#This Row],[Cash ttm]], "x")</f>
        <v>44607.4</v>
      </c>
      <c r="G33" s="6">
        <v>470</v>
      </c>
      <c r="H33" s="32">
        <f>IFERROR(1/Table1[[#This Row],[SMA Period]], "x")</f>
        <v>2.1276595744680851E-3</v>
      </c>
      <c r="I33" s="33">
        <f>IFERROR((Table1[[#This Row],[1/SMA Period]]-MIN(H:H))/(MAX(H:H)-MIN(H:H)), "x")</f>
        <v>0.16075650118203308</v>
      </c>
      <c r="J33" s="6">
        <v>14091</v>
      </c>
      <c r="K33" s="6">
        <v>16068</v>
      </c>
      <c r="L33" s="6">
        <v>17592.900000000001</v>
      </c>
      <c r="M33" s="6">
        <v>20311.099999999999</v>
      </c>
      <c r="N33" s="6">
        <v>27774.2</v>
      </c>
      <c r="O33" s="6">
        <v>33480</v>
      </c>
      <c r="P33" s="6"/>
      <c r="Q33" s="13">
        <f>IFERROR((Table1[[#This Row],[Revenue 2018]]-Table1[[#This Row],[Revenue 2017]])/Table1[[#This Row],[Revenue 2017]], "x")</f>
        <v>0.14030232063018949</v>
      </c>
      <c r="R33" s="13">
        <f>IFERROR((Table1[[#This Row],[Revenue 2019]]-Table1[[#This Row],[Revenue 2018]])/Table1[[#This Row],[Revenue 2018]], "x")</f>
        <v>9.4902912621359317E-2</v>
      </c>
      <c r="S33" s="13">
        <f>IFERROR((Table1[[#This Row],[Revenue 2020]]-Table1[[#This Row],[Revenue 2019]])/Table1[[#This Row],[Revenue 2019]], "x")</f>
        <v>0.15450551074581206</v>
      </c>
      <c r="T33" s="13">
        <f>IFERROR((Table1[[#This Row],[Revenue 2021]]-Table1[[#This Row],[Revenue 2020]])/Table1[[#This Row],[Revenue 2020]], "x")</f>
        <v>0.36743947890562317</v>
      </c>
      <c r="U33" s="13">
        <f>IFERROR((Table1[[#This Row],[Revenue 2022]]-Table1[[#This Row],[Revenue 2021]])/Table1[[#This Row],[Revenue 2021]], "x")</f>
        <v>0.2054352600614959</v>
      </c>
      <c r="V33" s="13"/>
      <c r="W33" s="18">
        <f>IFERROR(MIN(Table1[[#This Row],[RevG 2017-2018]:[RevG 2021-2022]])*1.5, "x")</f>
        <v>0.14235436893203898</v>
      </c>
      <c r="X33" s="13">
        <f t="array" ref="X33">IFERROR(GEOMEAN(Table1[[#This Row],[RevG 2017-2018]:[RevG 2021-2022]]+ABS(Table1[[#This Row],[Min RevG]]))-ABS(Table1[[#This Row],[Min RevG]]), "x")</f>
        <v>0.18090290679156076</v>
      </c>
      <c r="Y33" s="13">
        <f>AVERAGE(Table1[[#This Row],[RevG 2017-2018]:[RevG 2021-2022]])</f>
        <v>0.19251709659289601</v>
      </c>
      <c r="Z33" s="14">
        <f>IFERROR((Table1[[#This Row],[Avg RevG]]-MIN(X:X))/(MAX(X:X)-MIN(X:X)), "x")</f>
        <v>0.54084251328484623</v>
      </c>
      <c r="AA33" s="16">
        <f>IFERROR(Table1[[#This Row],[EV]]/AVERAGE(Table1[[#This Row],[Revenue 2020]:[Revenue 2022]]), "x")</f>
        <v>1.6406756304457901</v>
      </c>
      <c r="AB33" s="6">
        <v>2834.8</v>
      </c>
      <c r="AC33" s="6">
        <v>3462.8</v>
      </c>
      <c r="AD33" s="6">
        <v>3650.6</v>
      </c>
      <c r="AE33" s="6">
        <v>4622</v>
      </c>
      <c r="AF33" s="6">
        <v>7444.6</v>
      </c>
      <c r="AG33" s="6">
        <v>10070.1</v>
      </c>
      <c r="AH33" s="22">
        <f>IFERROR(Table1[[#This Row],[Gross Profit 2017]]/Table1[[#This Row],[Revenue 2017]], "x")</f>
        <v>0.20117805691576185</v>
      </c>
      <c r="AI33" s="22">
        <f>IFERROR(Table1[[#This Row],[Gross Profit 2018]]/Table1[[#This Row],[Revenue 2018]], "x")</f>
        <v>0.21550908638287281</v>
      </c>
      <c r="AJ33" s="22">
        <f>IFERROR(Table1[[#This Row],[Gross Profit 2019]]/Table1[[#This Row],[Revenue 2019]], "x")</f>
        <v>0.20750416361145688</v>
      </c>
      <c r="AK33" s="22">
        <f>IFERROR(Table1[[#This Row],[Gross Profit 2020]]/Table1[[#This Row],[Revenue 2020]], "x")</f>
        <v>0.22756029954064527</v>
      </c>
      <c r="AL33" s="22">
        <f>IFERROR(Table1[[#This Row],[Gross Profit 2021]]/Table1[[#This Row],[Revenue 2021]], "x")</f>
        <v>0.26804012356791557</v>
      </c>
      <c r="AM33" s="22">
        <f>IFERROR(Table1[[#This Row],[Gross Profit 2022]]/Table1[[#This Row],[Revenue 2022]], "x")</f>
        <v>0.30077956989247312</v>
      </c>
      <c r="AO33" s="22">
        <f>IFERROR(MIN(Table1[[#This Row],[GPM 2017]:[GPM 2022]])*1.05, "x")</f>
        <v>0.21123695976154996</v>
      </c>
      <c r="AP33" s="22">
        <f t="array" ref="AP33">IFERROR(GEOMEAN(Table1[[#This Row],[GPM 2017]:[GPM 2022]]+ABS(Table1[[#This Row],[Min GPM]]))-ABS(Table1[[#This Row],[Min GPM]]), "x")</f>
        <v>0.23537535117890021</v>
      </c>
      <c r="AQ33" s="23">
        <f>IFERROR((Table1[[#This Row],[Avg GPM]]-MIN(AP:AP))/(MAX(AP:AP)-MIN(AP:AP)), "x")</f>
        <v>0.21667900203532692</v>
      </c>
      <c r="AR33" s="6">
        <v>1602.5</v>
      </c>
      <c r="AS33" s="6">
        <v>2058.6</v>
      </c>
      <c r="AT33" s="6">
        <v>2111.1</v>
      </c>
      <c r="AU33" s="6">
        <v>2938.9</v>
      </c>
      <c r="AV33" s="6">
        <v>5376.7</v>
      </c>
      <c r="AW33" s="6">
        <v>7684</v>
      </c>
      <c r="AX33" s="6"/>
      <c r="AY33" s="6">
        <f>IFERROR(AVERAGE(Table1[[#This Row],[Op Income 2020]:[Op Income 2022]]), "x")</f>
        <v>5333.2</v>
      </c>
      <c r="AZ33" s="22">
        <v>7.1241868600514902E-2</v>
      </c>
      <c r="BA33" s="25">
        <f>IFERROR((Table1[[#This Row],[Op Income/EV]]-MIN(AZ:AZ))/(MAX(AZ:AZ)-MIN(AZ:AZ)), "x")</f>
        <v>1</v>
      </c>
      <c r="BB33" s="6">
        <v>2392.6999999999998</v>
      </c>
      <c r="BC33" s="6">
        <v>12184.6</v>
      </c>
      <c r="BD33" s="6">
        <v>14114.6</v>
      </c>
      <c r="BE33" s="6">
        <v>15606.6</v>
      </c>
      <c r="BF33" s="6">
        <v>18912.3</v>
      </c>
      <c r="BG33" s="6">
        <v>24015.9</v>
      </c>
      <c r="BH33" s="6">
        <v>30351.1</v>
      </c>
      <c r="BI33" s="22">
        <f>IFERROR(Table1[[#This Row],[Op Income 2017]]/Table1[[#This Row],[Total Assets 2017]], "x")</f>
        <v>0.13151847413948756</v>
      </c>
      <c r="BJ33" s="22">
        <f>IFERROR(Table1[[#This Row],[Op Income 2018]]/Table1[[#This Row],[Total Assets 2018]], "x")</f>
        <v>0.14584897907131622</v>
      </c>
      <c r="BK33" s="22">
        <f>IFERROR(Table1[[#This Row],[Op Income 2019]]/Table1[[#This Row],[Total Assets 2019]], "x")</f>
        <v>0.13526969359117297</v>
      </c>
      <c r="BL33" s="22">
        <f>IFERROR(Table1[[#This Row],[Op Income 2020]]/Table1[[#This Row],[Total Assets 2020]], "x")</f>
        <v>0.15539622362166422</v>
      </c>
      <c r="BM33" s="22">
        <f>IFERROR(Table1[[#This Row],[Op Income 2021]]/Table1[[#This Row],[Total Assets 2021]], "x")</f>
        <v>0.22388084560645238</v>
      </c>
      <c r="BN33" s="22">
        <f>IFERROR(Table1[[#This Row],[Op Income 2022]]/Table1[[#This Row],[Total Assets 2022]], "x")</f>
        <v>0.25317039580114065</v>
      </c>
      <c r="BP33" s="22">
        <f>IFERROR(MIN(Table1[[#This Row],[ROA 2017]:[ROA 2022]])*1.05, "x")</f>
        <v>0.13809439784646194</v>
      </c>
      <c r="BQ33" s="22">
        <f t="array" ref="BQ33">IFERROR(GEOMEAN(Table1[[#This Row],[ROA 2017]:[ROA 2022]]+ABS(Table1[[#This Row],[Min ROA]]))-ABS(Table1[[#This Row],[Min ROA]]), "x")</f>
        <v>0.17087083829620714</v>
      </c>
      <c r="BR33" s="29">
        <f>IFERROR((Table1[[#This Row],[Avg ROA]]-MIN(BQ:BQ))/(MAX(BQ:BQ)-MIN(BQ:BQ)), "x")</f>
        <v>0.1343917278321777</v>
      </c>
      <c r="BS33" s="6">
        <v>9712.1</v>
      </c>
      <c r="BT33" s="31">
        <f>IFERROR(SUM(0.35*Table1[[#This Row],[Norm 1/SMA Period]], 0.2*Table1[[#This Row],[Norm Avg RevG]], 0.2*Table1[[#This Row],[Norm Avg GPM]], 0.25*Table1[[#This Row],[Norm Op Income/EV]]), "x")</f>
        <v>0.45776907847774623</v>
      </c>
      <c r="BU33" s="1"/>
      <c r="BV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</row>
    <row r="34" spans="1:98" x14ac:dyDescent="0.25">
      <c r="A34" s="8" t="s">
        <v>68</v>
      </c>
      <c r="B34" s="1" t="s">
        <v>69</v>
      </c>
      <c r="C34" s="1" t="s">
        <v>57</v>
      </c>
      <c r="D34" s="1" t="s">
        <v>26</v>
      </c>
      <c r="E34" s="6">
        <v>6320</v>
      </c>
      <c r="F34" s="6">
        <f>IFERROR(Table1[[#This Row],[Market Capital]]+Table1[[#This Row],[Total Liabilities ttm]]-Table1[[#This Row],[Cash ttm]], "x")</f>
        <v>6723.0999999999995</v>
      </c>
      <c r="G34" s="6">
        <v>260</v>
      </c>
      <c r="H34" s="32">
        <f>IFERROR(1/Table1[[#This Row],[SMA Period]], "x")</f>
        <v>3.8461538461538464E-3</v>
      </c>
      <c r="I34" s="33">
        <f>IFERROR((Table1[[#This Row],[1/SMA Period]]-MIN(H:H))/(MAX(H:H)-MIN(H:H)), "x")</f>
        <v>0.54487179487179493</v>
      </c>
      <c r="J34" s="6">
        <v>565.20000000000005</v>
      </c>
      <c r="K34" s="6">
        <v>684.3</v>
      </c>
      <c r="L34" s="6">
        <v>745.3</v>
      </c>
      <c r="M34" s="6">
        <v>880.8</v>
      </c>
      <c r="N34" s="6">
        <v>1197</v>
      </c>
      <c r="O34" s="6">
        <v>1106</v>
      </c>
      <c r="P34" s="6"/>
      <c r="Q34" s="13">
        <f>IFERROR((Table1[[#This Row],[Revenue 2018]]-Table1[[#This Row],[Revenue 2017]])/Table1[[#This Row],[Revenue 2017]], "x")</f>
        <v>0.21072186836518028</v>
      </c>
      <c r="R34" s="13">
        <f>IFERROR((Table1[[#This Row],[Revenue 2019]]-Table1[[#This Row],[Revenue 2018]])/Table1[[#This Row],[Revenue 2018]], "x")</f>
        <v>8.9142189098348687E-2</v>
      </c>
      <c r="S34" s="13">
        <f>IFERROR((Table1[[#This Row],[Revenue 2020]]-Table1[[#This Row],[Revenue 2019]])/Table1[[#This Row],[Revenue 2019]], "x")</f>
        <v>0.18180598416744936</v>
      </c>
      <c r="T34" s="13">
        <f>IFERROR((Table1[[#This Row],[Revenue 2021]]-Table1[[#This Row],[Revenue 2020]])/Table1[[#This Row],[Revenue 2020]], "x")</f>
        <v>0.35899182561307907</v>
      </c>
      <c r="U34" s="13">
        <f>IFERROR((Table1[[#This Row],[Revenue 2022]]-Table1[[#This Row],[Revenue 2021]])/Table1[[#This Row],[Revenue 2021]], "x")</f>
        <v>-7.6023391812865493E-2</v>
      </c>
      <c r="V34" s="13"/>
      <c r="W34" s="18">
        <f>IFERROR(MIN(Table1[[#This Row],[RevG 2017-2018]:[RevG 2021-2022]])*1.5, "x")</f>
        <v>-0.11403508771929824</v>
      </c>
      <c r="X34" s="13">
        <f t="array" ref="X34">IFERROR(GEOMEAN(Table1[[#This Row],[RevG 2017-2018]:[RevG 2021-2022]]+ABS(Table1[[#This Row],[Min RevG]]))-ABS(Table1[[#This Row],[Min RevG]]), "x")</f>
        <v>8.9696810859163839E-2</v>
      </c>
      <c r="Y34" s="13">
        <f>AVERAGE(Table1[[#This Row],[RevG 2017-2018]:[RevG 2021-2022]])</f>
        <v>0.15292769508623838</v>
      </c>
      <c r="Z34" s="14">
        <f>IFERROR((Table1[[#This Row],[Avg RevG]]-MIN(X:X))/(MAX(X:X)-MIN(X:X)), "x")</f>
        <v>0.29856579407745848</v>
      </c>
      <c r="AA34" s="16">
        <f>IFERROR(Table1[[#This Row],[EV]]/AVERAGE(Table1[[#This Row],[Revenue 2020]:[Revenue 2022]]), "x")</f>
        <v>6.3349770714240838</v>
      </c>
      <c r="AB34" s="6">
        <v>243.4</v>
      </c>
      <c r="AC34" s="6">
        <v>294.89999999999998</v>
      </c>
      <c r="AD34" s="6">
        <v>306.5</v>
      </c>
      <c r="AE34" s="6">
        <v>359.5</v>
      </c>
      <c r="AF34" s="6">
        <v>460.5</v>
      </c>
      <c r="AG34" s="6">
        <v>404</v>
      </c>
      <c r="AH34" s="22">
        <f>IFERROR(Table1[[#This Row],[Gross Profit 2017]]/Table1[[#This Row],[Revenue 2017]], "x")</f>
        <v>0.43064401981599432</v>
      </c>
      <c r="AI34" s="22">
        <f>IFERROR(Table1[[#This Row],[Gross Profit 2018]]/Table1[[#This Row],[Revenue 2018]], "x")</f>
        <v>0.43095133713283645</v>
      </c>
      <c r="AJ34" s="22">
        <f>IFERROR(Table1[[#This Row],[Gross Profit 2019]]/Table1[[#This Row],[Revenue 2019]], "x")</f>
        <v>0.41124379444518988</v>
      </c>
      <c r="AK34" s="22">
        <f>IFERROR(Table1[[#This Row],[Gross Profit 2020]]/Table1[[#This Row],[Revenue 2020]], "x")</f>
        <v>0.40815168029064491</v>
      </c>
      <c r="AL34" s="22">
        <f>IFERROR(Table1[[#This Row],[Gross Profit 2021]]/Table1[[#This Row],[Revenue 2021]], "x")</f>
        <v>0.38471177944862156</v>
      </c>
      <c r="AM34" s="22">
        <f>IFERROR(Table1[[#This Row],[Gross Profit 2022]]/Table1[[#This Row],[Revenue 2022]], "x")</f>
        <v>0.36528028933092227</v>
      </c>
      <c r="AO34" s="22">
        <f>IFERROR(MIN(Table1[[#This Row],[GPM 2017]:[GPM 2022]])*1.05, "x")</f>
        <v>0.3835443037974684</v>
      </c>
      <c r="AP34" s="22">
        <f t="array" ref="AP34">IFERROR(GEOMEAN(Table1[[#This Row],[GPM 2017]:[GPM 2022]]+ABS(Table1[[#This Row],[Min GPM]]))-ABS(Table1[[#This Row],[Min GPM]]), "x")</f>
        <v>0.40480421569762493</v>
      </c>
      <c r="AQ34" s="23">
        <f>IFERROR((Table1[[#This Row],[Avg GPM]]-MIN(AP:AP))/(MAX(AP:AP)-MIN(AP:AP)), "x")</f>
        <v>0.42774426891994333</v>
      </c>
      <c r="AR34" s="6">
        <v>142.4</v>
      </c>
      <c r="AS34" s="6">
        <v>176.7</v>
      </c>
      <c r="AT34" s="6">
        <v>188.2</v>
      </c>
      <c r="AU34" s="6">
        <v>233.6</v>
      </c>
      <c r="AV34" s="6">
        <v>320.89999999999998</v>
      </c>
      <c r="AW34" s="6">
        <v>262.2</v>
      </c>
      <c r="AX34" s="6"/>
      <c r="AY34" s="6">
        <f>IFERROR(AVERAGE(Table1[[#This Row],[Op Income 2020]:[Op Income 2022]]), "x")</f>
        <v>272.23333333333335</v>
      </c>
      <c r="AZ34" s="22">
        <f>IFERROR(Table1[[#This Row],[Avg Op Income]]/Table1[[#This Row],[EV]], "x")</f>
        <v>4.0492233245576201E-2</v>
      </c>
      <c r="BA34" s="25">
        <f>IFERROR((Table1[[#This Row],[Op Income/EV]]-MIN(AZ:AZ))/(MAX(AZ:AZ)-MIN(AZ:AZ)), "x")</f>
        <v>0.46728836016177538</v>
      </c>
      <c r="BB34" s="6">
        <v>12.3</v>
      </c>
      <c r="BC34" s="6">
        <v>326.2</v>
      </c>
      <c r="BD34" s="6">
        <v>465.1</v>
      </c>
      <c r="BE34" s="6">
        <v>592.20000000000005</v>
      </c>
      <c r="BF34" s="6">
        <v>770.5</v>
      </c>
      <c r="BG34" s="6">
        <v>920.3</v>
      </c>
      <c r="BH34" s="6">
        <v>933.7</v>
      </c>
      <c r="BI34" s="22">
        <f>IFERROR(Table1[[#This Row],[Op Income 2017]]/Table1[[#This Row],[Total Assets 2017]], "x")</f>
        <v>0.43654199877375849</v>
      </c>
      <c r="BJ34" s="22">
        <f>IFERROR(Table1[[#This Row],[Op Income 2018]]/Table1[[#This Row],[Total Assets 2018]], "x")</f>
        <v>0.37991829714039987</v>
      </c>
      <c r="BK34" s="22">
        <f>IFERROR(Table1[[#This Row],[Op Income 2019]]/Table1[[#This Row],[Total Assets 2019]], "x")</f>
        <v>0.31779804120229649</v>
      </c>
      <c r="BL34" s="22">
        <f>IFERROR(Table1[[#This Row],[Op Income 2020]]/Table1[[#This Row],[Total Assets 2020]], "x")</f>
        <v>0.30317975340687864</v>
      </c>
      <c r="BM34" s="22">
        <f>IFERROR(Table1[[#This Row],[Op Income 2021]]/Table1[[#This Row],[Total Assets 2021]], "x")</f>
        <v>0.34869064435510161</v>
      </c>
      <c r="BN34" s="22">
        <f>IFERROR(Table1[[#This Row],[Op Income 2022]]/Table1[[#This Row],[Total Assets 2022]], "x")</f>
        <v>0.2808182499732248</v>
      </c>
      <c r="BP34" s="22">
        <f>IFERROR(MIN(Table1[[#This Row],[ROA 2017]:[ROA 2022]])*1.05, "x")</f>
        <v>0.29485916247188604</v>
      </c>
      <c r="BQ34" s="22">
        <f t="array" ref="BQ34">IFERROR(GEOMEAN(Table1[[#This Row],[ROA 2017]:[ROA 2022]]+ABS(Table1[[#This Row],[Min ROA]]))-ABS(Table1[[#This Row],[Min ROA]]), "x")</f>
        <v>0.34243131034092167</v>
      </c>
      <c r="BR34" s="29">
        <f>IFERROR((Table1[[#This Row],[Avg ROA]]-MIN(BQ:BQ))/(MAX(BQ:BQ)-MIN(BQ:BQ)), "x")</f>
        <v>0.58681776011042952</v>
      </c>
      <c r="BS34" s="6">
        <v>415.4</v>
      </c>
      <c r="BT34" s="31">
        <f>IFERROR(SUM(0.35*Table1[[#This Row],[Norm 1/SMA Period]], 0.2*Table1[[#This Row],[Norm Avg RevG]], 0.2*Table1[[#This Row],[Norm Avg GPM]], 0.25*Table1[[#This Row],[Norm Op Income/EV]]), "x")</f>
        <v>0.45278923084505246</v>
      </c>
      <c r="BU34" s="1"/>
      <c r="BV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</row>
    <row r="35" spans="1:98" x14ac:dyDescent="0.25">
      <c r="A35" s="8" t="s">
        <v>265</v>
      </c>
      <c r="B35" s="1" t="s">
        <v>266</v>
      </c>
      <c r="C35" s="1" t="s">
        <v>264</v>
      </c>
      <c r="D35" s="1" t="s">
        <v>26</v>
      </c>
      <c r="E35" s="6">
        <v>9224</v>
      </c>
      <c r="F35" s="6">
        <f>IFERROR(Table1[[#This Row],[Market Capital]]+Table1[[#This Row],[Total Liabilities ttm]]-Table1[[#This Row],[Cash ttm]], "x")</f>
        <v>10676.5</v>
      </c>
      <c r="G35" s="6">
        <v>450</v>
      </c>
      <c r="H35" s="32">
        <f>IFERROR(1/Table1[[#This Row],[SMA Period]], "x")</f>
        <v>2.2222222222222222E-3</v>
      </c>
      <c r="I35" s="33">
        <f>IFERROR((Table1[[#This Row],[1/SMA Period]]-MIN(H:H))/(MAX(H:H)-MIN(H:H)), "x")</f>
        <v>0.18189300411522633</v>
      </c>
      <c r="J35" s="6">
        <v>562.20000000000005</v>
      </c>
      <c r="K35" s="6">
        <v>645.4</v>
      </c>
      <c r="L35" s="6">
        <v>757.3</v>
      </c>
      <c r="M35" s="6">
        <v>486.5</v>
      </c>
      <c r="N35" s="6">
        <v>762.4</v>
      </c>
      <c r="O35" s="6">
        <v>1405</v>
      </c>
      <c r="P35" s="6"/>
      <c r="Q35" s="13">
        <f>IFERROR((Table1[[#This Row],[Revenue 2018]]-Table1[[#This Row],[Revenue 2017]])/Table1[[#This Row],[Revenue 2017]], "x")</f>
        <v>0.14799003913198136</v>
      </c>
      <c r="R35" s="13">
        <f>IFERROR((Table1[[#This Row],[Revenue 2019]]-Table1[[#This Row],[Revenue 2018]])/Table1[[#This Row],[Revenue 2018]], "x")</f>
        <v>0.1733808490858382</v>
      </c>
      <c r="S35" s="13">
        <f>IFERROR((Table1[[#This Row],[Revenue 2020]]-Table1[[#This Row],[Revenue 2019]])/Table1[[#This Row],[Revenue 2019]], "x")</f>
        <v>-0.35758616136273602</v>
      </c>
      <c r="T35" s="13">
        <f>IFERROR((Table1[[#This Row],[Revenue 2021]]-Table1[[#This Row],[Revenue 2020]])/Table1[[#This Row],[Revenue 2020]], "x")</f>
        <v>0.56711202466598143</v>
      </c>
      <c r="U35" s="13">
        <f>IFERROR((Table1[[#This Row],[Revenue 2022]]-Table1[[#This Row],[Revenue 2021]])/Table1[[#This Row],[Revenue 2021]], "x")</f>
        <v>0.84286463798530964</v>
      </c>
      <c r="V35" s="13"/>
      <c r="W35" s="18">
        <f>IFERROR(MIN(Table1[[#This Row],[RevG 2017-2018]:[RevG 2021-2022]])*1.5, "x")</f>
        <v>-0.53637924204410403</v>
      </c>
      <c r="X35" s="13">
        <f t="array" ref="X35">IFERROR(GEOMEAN(Table1[[#This Row],[RevG 2017-2018]:[RevG 2021-2022]]+ABS(Table1[[#This Row],[Min RevG]]))-ABS(Table1[[#This Row],[Min RevG]]), "x")</f>
        <v>0.13078467734199706</v>
      </c>
      <c r="Y35" s="13">
        <f>AVERAGE(Table1[[#This Row],[RevG 2017-2018]:[RevG 2021-2022]])</f>
        <v>0.27475227790127493</v>
      </c>
      <c r="Z35" s="14">
        <f>IFERROR((Table1[[#This Row],[Avg RevG]]-MIN(X:X))/(MAX(X:X)-MIN(X:X)), "x")</f>
        <v>0.40771018172968859</v>
      </c>
      <c r="AA35" s="16">
        <f>IFERROR(Table1[[#This Row],[EV]]/AVERAGE(Table1[[#This Row],[Revenue 2020]:[Revenue 2022]]), "x")</f>
        <v>12.068842081465014</v>
      </c>
      <c r="AB35" s="6">
        <v>437.1</v>
      </c>
      <c r="AC35" s="6">
        <v>500.1</v>
      </c>
      <c r="AD35" s="6">
        <v>588.6</v>
      </c>
      <c r="AE35" s="6">
        <v>342.7</v>
      </c>
      <c r="AF35" s="6">
        <v>592.6</v>
      </c>
      <c r="AG35" s="6">
        <v>1405</v>
      </c>
      <c r="AH35" s="22">
        <f>IFERROR(Table1[[#This Row],[Gross Profit 2017]]/Table1[[#This Row],[Revenue 2017]], "x")</f>
        <v>0.77748132337246534</v>
      </c>
      <c r="AI35" s="22">
        <f>IFERROR(Table1[[#This Row],[Gross Profit 2018]]/Table1[[#This Row],[Revenue 2018]], "x")</f>
        <v>0.77486829872947016</v>
      </c>
      <c r="AJ35" s="22">
        <f>IFERROR(Table1[[#This Row],[Gross Profit 2019]]/Table1[[#This Row],[Revenue 2019]], "x")</f>
        <v>0.77723491350851714</v>
      </c>
      <c r="AK35" s="22">
        <f>IFERROR(Table1[[#This Row],[Gross Profit 2020]]/Table1[[#This Row],[Revenue 2020]], "x")</f>
        <v>0.70441932168550869</v>
      </c>
      <c r="AL35" s="22">
        <f>IFERROR(Table1[[#This Row],[Gross Profit 2021]]/Table1[[#This Row],[Revenue 2021]], "x")</f>
        <v>0.77728226652675769</v>
      </c>
      <c r="AM35" s="22">
        <f>IFERROR(Table1[[#This Row],[Gross Profit 2022]]/Table1[[#This Row],[Revenue 2022]], "x")</f>
        <v>1</v>
      </c>
      <c r="AO35" s="22">
        <f>IFERROR(MIN(Table1[[#This Row],[GPM 2017]:[GPM 2022]])*1.05, "x")</f>
        <v>0.73964028776978419</v>
      </c>
      <c r="AP35" s="22">
        <f t="array" ref="AP35">IFERROR(GEOMEAN(Table1[[#This Row],[GPM 2017]:[GPM 2022]]+ABS(Table1[[#This Row],[Min GPM]]))-ABS(Table1[[#This Row],[Min GPM]]), "x")</f>
        <v>0.79925237406513194</v>
      </c>
      <c r="AQ35" s="23">
        <f>IFERROR((Table1[[#This Row],[Avg GPM]]-MIN(AP:AP))/(MAX(AP:AP)-MIN(AP:AP)), "x")</f>
        <v>0.91912633687202072</v>
      </c>
      <c r="AR35" s="6">
        <v>315</v>
      </c>
      <c r="AS35" s="6">
        <v>366</v>
      </c>
      <c r="AT35" s="6">
        <v>423.7</v>
      </c>
      <c r="AU35" s="6">
        <v>191.5</v>
      </c>
      <c r="AV35" s="6">
        <v>431.7</v>
      </c>
      <c r="AW35" s="6">
        <v>708.6</v>
      </c>
      <c r="AX35" s="6"/>
      <c r="AY35" s="6">
        <f>IFERROR(AVERAGE(Table1[[#This Row],[Op Income 2020]:[Op Income 2022]]), "x")</f>
        <v>443.93333333333339</v>
      </c>
      <c r="AZ35" s="22">
        <f>IFERROR(Table1[[#This Row],[Avg Op Income]]/Table1[[#This Row],[EV]], "x")</f>
        <v>4.1580418052108221E-2</v>
      </c>
      <c r="BA35" s="25">
        <f>IFERROR((Table1[[#This Row],[Op Income/EV]]-MIN(AZ:AZ))/(MAX(AZ:AZ)-MIN(AZ:AZ)), "x")</f>
        <v>0.48614024916935056</v>
      </c>
      <c r="BB35" s="6">
        <v>634.79999999999995</v>
      </c>
      <c r="BC35" s="6">
        <v>2009.9</v>
      </c>
      <c r="BD35" s="6">
        <v>2012.8</v>
      </c>
      <c r="BE35" s="6">
        <v>2199</v>
      </c>
      <c r="BF35" s="6">
        <v>2582.9</v>
      </c>
      <c r="BG35" s="6">
        <v>2695.9</v>
      </c>
      <c r="BH35" s="6">
        <v>3104.8</v>
      </c>
      <c r="BI35" s="22">
        <f>IFERROR(Table1[[#This Row],[Op Income 2017]]/Table1[[#This Row],[Total Assets 2017]], "x")</f>
        <v>0.15672421513508134</v>
      </c>
      <c r="BJ35" s="22">
        <f>IFERROR(Table1[[#This Row],[Op Income 2018]]/Table1[[#This Row],[Total Assets 2018]], "x")</f>
        <v>0.18183624801271861</v>
      </c>
      <c r="BK35" s="22">
        <f>IFERROR(Table1[[#This Row],[Op Income 2019]]/Table1[[#This Row],[Total Assets 2019]], "x")</f>
        <v>0.19267849022282854</v>
      </c>
      <c r="BL35" s="22">
        <f>IFERROR(Table1[[#This Row],[Op Income 2020]]/Table1[[#This Row],[Total Assets 2020]], "x")</f>
        <v>7.4141468891555998E-2</v>
      </c>
      <c r="BM35" s="22">
        <f>IFERROR(Table1[[#This Row],[Op Income 2021]]/Table1[[#This Row],[Total Assets 2021]], "x")</f>
        <v>0.16013205237582995</v>
      </c>
      <c r="BN35" s="22">
        <f>IFERROR(Table1[[#This Row],[Op Income 2022]]/Table1[[#This Row],[Total Assets 2022]], "x")</f>
        <v>0.22822726101520227</v>
      </c>
      <c r="BP35" s="22">
        <f>IFERROR(MIN(Table1[[#This Row],[ROA 2017]:[ROA 2022]])*1.05, "x")</f>
        <v>7.7848542336133794E-2</v>
      </c>
      <c r="BQ35" s="22">
        <f t="array" ref="BQ35">IFERROR(GEOMEAN(Table1[[#This Row],[ROA 2017]:[ROA 2022]]+ABS(Table1[[#This Row],[Min ROA]]))-ABS(Table1[[#This Row],[Min ROA]]), "x")</f>
        <v>0.16030299593791586</v>
      </c>
      <c r="BR35" s="29">
        <f>IFERROR((Table1[[#This Row],[Avg ROA]]-MIN(BQ:BQ))/(MAX(BQ:BQ)-MIN(BQ:BQ)), "x")</f>
        <v>0.10652302981030684</v>
      </c>
      <c r="BS35" s="6">
        <v>2087.3000000000002</v>
      </c>
      <c r="BT35" s="31">
        <f>IFERROR(SUM(0.35*Table1[[#This Row],[Norm 1/SMA Period]], 0.2*Table1[[#This Row],[Norm Avg RevG]], 0.2*Table1[[#This Row],[Norm Avg GPM]], 0.25*Table1[[#This Row],[Norm Op Income/EV]]), "x")</f>
        <v>0.4505649174530087</v>
      </c>
      <c r="BU35" s="1"/>
      <c r="BV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</row>
    <row r="36" spans="1:98" x14ac:dyDescent="0.25">
      <c r="A36" s="8" t="s">
        <v>141</v>
      </c>
      <c r="B36" s="1" t="s">
        <v>142</v>
      </c>
      <c r="C36" s="1" t="s">
        <v>140</v>
      </c>
      <c r="D36" s="1" t="s">
        <v>37</v>
      </c>
      <c r="E36" s="6">
        <v>216590</v>
      </c>
      <c r="F36" s="6">
        <f>IFERROR(Table1[[#This Row],[Market Capital]]+Table1[[#This Row],[Total Liabilities ttm]]-Table1[[#This Row],[Cash ttm]], "x")</f>
        <v>270445.2</v>
      </c>
      <c r="G36" s="6">
        <v>220</v>
      </c>
      <c r="H36" s="32">
        <f>IFERROR(1/Table1[[#This Row],[SMA Period]], "x")</f>
        <v>4.5454545454545452E-3</v>
      </c>
      <c r="I36" s="33">
        <f>IFERROR((Table1[[#This Row],[1/SMA Period]]-MIN(H:H))/(MAX(H:H)-MIN(H:H)), "x")</f>
        <v>0.70117845117845112</v>
      </c>
      <c r="J36" s="6">
        <v>22820.400000000001</v>
      </c>
      <c r="K36" s="6">
        <v>21257.9</v>
      </c>
      <c r="L36" s="6">
        <v>21364.400000000001</v>
      </c>
      <c r="M36" s="6">
        <v>19207.8</v>
      </c>
      <c r="N36" s="6">
        <v>23222.9</v>
      </c>
      <c r="O36" s="6">
        <v>23182.6</v>
      </c>
      <c r="P36" s="6"/>
      <c r="Q36" s="13">
        <f>IFERROR((Table1[[#This Row],[Revenue 2018]]-Table1[[#This Row],[Revenue 2017]])/Table1[[#This Row],[Revenue 2017]], "x")</f>
        <v>-6.8469439624195896E-2</v>
      </c>
      <c r="R36" s="13">
        <f>IFERROR((Table1[[#This Row],[Revenue 2019]]-Table1[[#This Row],[Revenue 2018]])/Table1[[#This Row],[Revenue 2018]], "x")</f>
        <v>5.0099022010640743E-3</v>
      </c>
      <c r="S36" s="13">
        <f>IFERROR((Table1[[#This Row],[Revenue 2020]]-Table1[[#This Row],[Revenue 2019]])/Table1[[#This Row],[Revenue 2019]], "x")</f>
        <v>-0.10094362584486351</v>
      </c>
      <c r="T36" s="13">
        <f>IFERROR((Table1[[#This Row],[Revenue 2021]]-Table1[[#This Row],[Revenue 2020]])/Table1[[#This Row],[Revenue 2020]], "x")</f>
        <v>0.20903487125022138</v>
      </c>
      <c r="U36" s="13">
        <f>IFERROR((Table1[[#This Row],[Revenue 2022]]-Table1[[#This Row],[Revenue 2021]])/Table1[[#This Row],[Revenue 2021]], "x")</f>
        <v>-1.7353560494168647E-3</v>
      </c>
      <c r="V36" s="13"/>
      <c r="W36" s="18">
        <f>IFERROR(MIN(Table1[[#This Row],[RevG 2017-2018]:[RevG 2021-2022]])*1.5, "x")</f>
        <v>-0.15141543876729527</v>
      </c>
      <c r="X36" s="13">
        <f t="array" ref="X36">IFERROR(GEOMEAN(Table1[[#This Row],[RevG 2017-2018]:[RevG 2021-2022]]+ABS(Table1[[#This Row],[Min RevG]]))-ABS(Table1[[#This Row],[Min RevG]]), "x")</f>
        <v>-2.2699545447160907E-2</v>
      </c>
      <c r="Y36" s="13">
        <f>AVERAGE(Table1[[#This Row],[RevG 2017-2018]:[RevG 2021-2022]])</f>
        <v>8.5792703865618415E-3</v>
      </c>
      <c r="Z36" s="14">
        <f>IFERROR((Table1[[#This Row],[Avg RevG]]-MIN(X:X))/(MAX(X:X)-MIN(X:X)), "x")</f>
        <v>0</v>
      </c>
      <c r="AA36" s="16">
        <f>IFERROR(Table1[[#This Row],[EV]]/AVERAGE(Table1[[#This Row],[Revenue 2020]:[Revenue 2022]]), "x")</f>
        <v>12.365413719474562</v>
      </c>
      <c r="AB36" s="6">
        <v>10620.8</v>
      </c>
      <c r="AC36" s="6">
        <v>10832.6</v>
      </c>
      <c r="AD36" s="6">
        <v>11179.4</v>
      </c>
      <c r="AE36" s="6">
        <v>9752.1</v>
      </c>
      <c r="AF36" s="6">
        <v>12580.2</v>
      </c>
      <c r="AG36" s="6">
        <v>13207.2</v>
      </c>
      <c r="AH36" s="22">
        <f>IFERROR(Table1[[#This Row],[Gross Profit 2017]]/Table1[[#This Row],[Revenue 2017]], "x")</f>
        <v>0.46540814359082217</v>
      </c>
      <c r="AI36" s="22">
        <f>IFERROR(Table1[[#This Row],[Gross Profit 2018]]/Table1[[#This Row],[Revenue 2018]], "x")</f>
        <v>0.50957996791780935</v>
      </c>
      <c r="AJ36" s="22">
        <f>IFERROR(Table1[[#This Row],[Gross Profit 2019]]/Table1[[#This Row],[Revenue 2019]], "x")</f>
        <v>0.52327235962629415</v>
      </c>
      <c r="AK36" s="22">
        <f>IFERROR(Table1[[#This Row],[Gross Profit 2020]]/Table1[[#This Row],[Revenue 2020]], "x")</f>
        <v>0.50771561553119049</v>
      </c>
      <c r="AL36" s="22">
        <f>IFERROR(Table1[[#This Row],[Gross Profit 2021]]/Table1[[#This Row],[Revenue 2021]], "x")</f>
        <v>0.54171528964944082</v>
      </c>
      <c r="AM36" s="22">
        <f>IFERROR(Table1[[#This Row],[Gross Profit 2022]]/Table1[[#This Row],[Revenue 2022]], "x")</f>
        <v>0.56970313942353323</v>
      </c>
      <c r="AO36" s="22">
        <f>IFERROR(MIN(Table1[[#This Row],[GPM 2017]:[GPM 2022]])*1.05, "x")</f>
        <v>0.48867855077036332</v>
      </c>
      <c r="AP36" s="22">
        <f t="array" ref="AP36">IFERROR(GEOMEAN(Table1[[#This Row],[GPM 2017]:[GPM 2022]]+ABS(Table1[[#This Row],[Min GPM]]))-ABS(Table1[[#This Row],[Min GPM]]), "x")</f>
        <v>0.51905219632049637</v>
      </c>
      <c r="AQ36" s="23">
        <f>IFERROR((Table1[[#This Row],[Avg GPM]]-MIN(AP:AP))/(MAX(AP:AP)-MIN(AP:AP)), "x")</f>
        <v>0.57006819105500472</v>
      </c>
      <c r="AR36" s="6">
        <v>8392.2999999999993</v>
      </c>
      <c r="AS36" s="6">
        <v>8625.7000000000007</v>
      </c>
      <c r="AT36" s="6">
        <v>8954.7000000000007</v>
      </c>
      <c r="AU36" s="6">
        <v>7213.3</v>
      </c>
      <c r="AV36" s="6">
        <v>9873.1</v>
      </c>
      <c r="AW36" s="6">
        <v>10344.799999999999</v>
      </c>
      <c r="AX36" s="6"/>
      <c r="AY36" s="6">
        <f>IFERROR(AVERAGE(Table1[[#This Row],[Op Income 2020]:[Op Income 2022]]), "x")</f>
        <v>9143.7333333333336</v>
      </c>
      <c r="AZ36" s="22">
        <f>IFERROR(Table1[[#This Row],[Avg Op Income]]/Table1[[#This Row],[EV]], "x")</f>
        <v>3.3809930194114497E-2</v>
      </c>
      <c r="BA36" s="25">
        <f>IFERROR((Table1[[#This Row],[Op Income/EV]]-MIN(AZ:AZ))/(MAX(AZ:AZ)-MIN(AZ:AZ)), "x")</f>
        <v>0.35152306488752083</v>
      </c>
      <c r="BB36" s="6">
        <v>2583.8000000000002</v>
      </c>
      <c r="BC36" s="6">
        <v>33803.699999999997</v>
      </c>
      <c r="BD36" s="6">
        <v>32811.199999999997</v>
      </c>
      <c r="BE36" s="6">
        <v>47510.8</v>
      </c>
      <c r="BF36" s="6">
        <v>52626.8</v>
      </c>
      <c r="BG36" s="6">
        <v>53854.3</v>
      </c>
      <c r="BH36" s="6">
        <v>50435.6</v>
      </c>
      <c r="BI36" s="22">
        <f>IFERROR(Table1[[#This Row],[Op Income 2017]]/Table1[[#This Row],[Total Assets 2017]], "x")</f>
        <v>0.24826572239133585</v>
      </c>
      <c r="BJ36" s="22">
        <f>IFERROR(Table1[[#This Row],[Op Income 2018]]/Table1[[#This Row],[Total Assets 2018]], "x")</f>
        <v>0.26288889159799095</v>
      </c>
      <c r="BK36" s="22">
        <f>IFERROR(Table1[[#This Row],[Op Income 2019]]/Table1[[#This Row],[Total Assets 2019]], "x")</f>
        <v>0.18847714624885289</v>
      </c>
      <c r="BL36" s="22">
        <f>IFERROR(Table1[[#This Row],[Op Income 2020]]/Table1[[#This Row],[Total Assets 2020]], "x")</f>
        <v>0.13706514551521279</v>
      </c>
      <c r="BM36" s="22">
        <f>IFERROR(Table1[[#This Row],[Op Income 2021]]/Table1[[#This Row],[Total Assets 2021]], "x")</f>
        <v>0.18332983624334548</v>
      </c>
      <c r="BN36" s="22">
        <f>IFERROR(Table1[[#This Row],[Op Income 2022]]/Table1[[#This Row],[Total Assets 2022]], "x")</f>
        <v>0.20510908961130628</v>
      </c>
      <c r="BP36" s="22">
        <f>IFERROR(MIN(Table1[[#This Row],[ROA 2017]:[ROA 2022]])*1.05, "x")</f>
        <v>0.14391840279097343</v>
      </c>
      <c r="BQ36" s="22">
        <f t="array" ref="BQ36">IFERROR(GEOMEAN(Table1[[#This Row],[ROA 2017]:[ROA 2022]]+ABS(Table1[[#This Row],[Min ROA]]))-ABS(Table1[[#This Row],[Min ROA]]), "x")</f>
        <v>0.20161653382026565</v>
      </c>
      <c r="BR36" s="29">
        <f>IFERROR((Table1[[#This Row],[Avg ROA]]-MIN(BQ:BQ))/(MAX(BQ:BQ)-MIN(BQ:BQ)), "x")</f>
        <v>0.21547190247729953</v>
      </c>
      <c r="BS36" s="6">
        <v>56439</v>
      </c>
      <c r="BT36" s="31">
        <f>IFERROR(SUM(0.35*Table1[[#This Row],[Norm 1/SMA Period]], 0.2*Table1[[#This Row],[Norm Avg RevG]], 0.2*Table1[[#This Row],[Norm Avg GPM]], 0.25*Table1[[#This Row],[Norm Op Income/EV]]), "x")</f>
        <v>0.44730686234533901</v>
      </c>
      <c r="BU36" s="1"/>
      <c r="BV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</row>
    <row r="37" spans="1:98" x14ac:dyDescent="0.25">
      <c r="A37" s="8" t="s">
        <v>48</v>
      </c>
      <c r="B37" s="1" t="s">
        <v>49</v>
      </c>
      <c r="C37" s="1" t="s">
        <v>46</v>
      </c>
      <c r="D37" s="1" t="s">
        <v>47</v>
      </c>
      <c r="E37" s="6">
        <v>2193</v>
      </c>
      <c r="F37" s="6">
        <f>IFERROR(Table1[[#This Row],[Market Capital]]+Table1[[#This Row],[Total Liabilities ttm]]-Table1[[#This Row],[Cash ttm]], "x")</f>
        <v>2557.6999999999998</v>
      </c>
      <c r="G37" s="6">
        <v>230</v>
      </c>
      <c r="H37" s="32">
        <f>IFERROR(1/Table1[[#This Row],[SMA Period]], "x")</f>
        <v>4.3478260869565218E-3</v>
      </c>
      <c r="I37" s="33">
        <f>IFERROR((Table1[[#This Row],[1/SMA Period]]-MIN(H:H))/(MAX(H:H)-MIN(H:H)), "x")</f>
        <v>0.65700483091787443</v>
      </c>
      <c r="J37" s="6">
        <v>347.4</v>
      </c>
      <c r="K37" s="6">
        <v>376.1</v>
      </c>
      <c r="L37" s="6">
        <v>362.7</v>
      </c>
      <c r="M37" s="6">
        <v>395.5</v>
      </c>
      <c r="N37" s="6">
        <v>626.70000000000005</v>
      </c>
      <c r="O37" s="6">
        <v>782.4</v>
      </c>
      <c r="P37" s="6"/>
      <c r="Q37" s="13">
        <f>IFERROR((Table1[[#This Row],[Revenue 2018]]-Table1[[#This Row],[Revenue 2017]])/Table1[[#This Row],[Revenue 2017]], "x")</f>
        <v>8.2613701784686383E-2</v>
      </c>
      <c r="R37" s="13">
        <f>IFERROR((Table1[[#This Row],[Revenue 2019]]-Table1[[#This Row],[Revenue 2018]])/Table1[[#This Row],[Revenue 2018]], "x")</f>
        <v>-3.5628822121776212E-2</v>
      </c>
      <c r="S37" s="13">
        <f>IFERROR((Table1[[#This Row],[Revenue 2020]]-Table1[[#This Row],[Revenue 2019]])/Table1[[#This Row],[Revenue 2019]], "x")</f>
        <v>9.0432864626413048E-2</v>
      </c>
      <c r="T37" s="13">
        <f>IFERROR((Table1[[#This Row],[Revenue 2021]]-Table1[[#This Row],[Revenue 2020]])/Table1[[#This Row],[Revenue 2020]], "x")</f>
        <v>0.58457648546144136</v>
      </c>
      <c r="U37" s="13">
        <f>IFERROR((Table1[[#This Row],[Revenue 2022]]-Table1[[#This Row],[Revenue 2021]])/Table1[[#This Row],[Revenue 2021]], "x")</f>
        <v>0.24844423168980362</v>
      </c>
      <c r="V37" s="13"/>
      <c r="W37" s="18">
        <f>IFERROR(MIN(Table1[[#This Row],[RevG 2017-2018]:[RevG 2021-2022]])*1.5, "x")</f>
        <v>-5.3443233182664321E-2</v>
      </c>
      <c r="X37" s="13">
        <f t="array" ref="X37">IFERROR(GEOMEAN(Table1[[#This Row],[RevG 2017-2018]:[RevG 2021-2022]]+ABS(Table1[[#This Row],[Min RevG]]))-ABS(Table1[[#This Row],[Min RevG]]), "x")</f>
        <v>9.2920000792753574E-2</v>
      </c>
      <c r="Y37" s="13">
        <f>AVERAGE(Table1[[#This Row],[RevG 2017-2018]:[RevG 2021-2022]])</f>
        <v>0.19408769228811362</v>
      </c>
      <c r="Z37" s="14">
        <f>IFERROR((Table1[[#This Row],[Avg RevG]]-MIN(X:X))/(MAX(X:X)-MIN(X:X)), "x")</f>
        <v>0.30712776435487515</v>
      </c>
      <c r="AA37" s="16">
        <f>IFERROR(Table1[[#This Row],[EV]]/AVERAGE(Table1[[#This Row],[Revenue 2020]:[Revenue 2022]]), "x")</f>
        <v>4.2519671949462481</v>
      </c>
      <c r="AB37" s="6">
        <v>76</v>
      </c>
      <c r="AC37" s="6">
        <v>83.6</v>
      </c>
      <c r="AD37" s="6">
        <v>76.5</v>
      </c>
      <c r="AE37" s="6">
        <v>95.1</v>
      </c>
      <c r="AF37" s="6">
        <v>177.7</v>
      </c>
      <c r="AG37" s="6">
        <v>253.3</v>
      </c>
      <c r="AH37" s="22">
        <f>IFERROR(Table1[[#This Row],[Gross Profit 2017]]/Table1[[#This Row],[Revenue 2017]], "x")</f>
        <v>0.2187679907887162</v>
      </c>
      <c r="AI37" s="22">
        <f>IFERROR(Table1[[#This Row],[Gross Profit 2018]]/Table1[[#This Row],[Revenue 2018]], "x")</f>
        <v>0.22228130816272265</v>
      </c>
      <c r="AJ37" s="22">
        <f>IFERROR(Table1[[#This Row],[Gross Profit 2019]]/Table1[[#This Row],[Revenue 2019]], "x")</f>
        <v>0.21091811414392062</v>
      </c>
      <c r="AK37" s="22">
        <f>IFERROR(Table1[[#This Row],[Gross Profit 2020]]/Table1[[#This Row],[Revenue 2020]], "x")</f>
        <v>0.24045512010113779</v>
      </c>
      <c r="AL37" s="22">
        <f>IFERROR(Table1[[#This Row],[Gross Profit 2021]]/Table1[[#This Row],[Revenue 2021]], "x")</f>
        <v>0.28354874740705277</v>
      </c>
      <c r="AM37" s="22">
        <f>IFERROR(Table1[[#This Row],[Gross Profit 2022]]/Table1[[#This Row],[Revenue 2022]], "x")</f>
        <v>0.3237474437627812</v>
      </c>
      <c r="AO37" s="22">
        <f>IFERROR(MIN(Table1[[#This Row],[GPM 2017]:[GPM 2022]])*1.05, "x")</f>
        <v>0.22146401985111666</v>
      </c>
      <c r="AP37" s="22">
        <f t="array" ref="AP37">IFERROR(GEOMEAN(Table1[[#This Row],[GPM 2017]:[GPM 2022]]+ABS(Table1[[#This Row],[Min GPM]]))-ABS(Table1[[#This Row],[Min GPM]]), "x")</f>
        <v>0.24827078592279231</v>
      </c>
      <c r="AQ37" s="23">
        <f>IFERROR((Table1[[#This Row],[Avg GPM]]-MIN(AP:AP))/(MAX(AP:AP)-MIN(AP:AP)), "x")</f>
        <v>0.23274343346231047</v>
      </c>
      <c r="AR37" s="6">
        <v>42.9</v>
      </c>
      <c r="AS37" s="6">
        <v>50.1</v>
      </c>
      <c r="AT37" s="6">
        <v>47.2</v>
      </c>
      <c r="AU37" s="6">
        <v>50.5</v>
      </c>
      <c r="AV37" s="6">
        <v>97.7</v>
      </c>
      <c r="AW37" s="6">
        <v>149</v>
      </c>
      <c r="AX37" s="6"/>
      <c r="AY37" s="6">
        <f>IFERROR(AVERAGE(Table1[[#This Row],[Op Income 2020]:[Op Income 2022]]), "x")</f>
        <v>99.066666666666663</v>
      </c>
      <c r="AZ37" s="22">
        <f>IFERROR(Table1[[#This Row],[Avg Op Income]]/Table1[[#This Row],[EV]], "x")</f>
        <v>3.8732715590830302E-2</v>
      </c>
      <c r="BA37" s="25">
        <f>IFERROR((Table1[[#This Row],[Op Income/EV]]-MIN(AZ:AZ))/(MAX(AZ:AZ)-MIN(AZ:AZ)), "x")</f>
        <v>0.43680619267052895</v>
      </c>
      <c r="BB37" s="6">
        <v>47.9</v>
      </c>
      <c r="BC37" s="6">
        <v>240.3</v>
      </c>
      <c r="BD37" s="6">
        <v>277.89999999999998</v>
      </c>
      <c r="BE37" s="6">
        <v>322.60000000000002</v>
      </c>
      <c r="BF37" s="6">
        <v>366.6</v>
      </c>
      <c r="BG37" s="6">
        <v>1041.5</v>
      </c>
      <c r="BH37" s="6">
        <v>1158.2</v>
      </c>
      <c r="BI37" s="22">
        <f>IFERROR(Table1[[#This Row],[Op Income 2017]]/Table1[[#This Row],[Total Assets 2017]], "x")</f>
        <v>0.17852684144818975</v>
      </c>
      <c r="BJ37" s="22">
        <f>IFERROR(Table1[[#This Row],[Op Income 2018]]/Table1[[#This Row],[Total Assets 2018]], "x")</f>
        <v>0.180280676502339</v>
      </c>
      <c r="BK37" s="22">
        <f>IFERROR(Table1[[#This Row],[Op Income 2019]]/Table1[[#This Row],[Total Assets 2019]], "x")</f>
        <v>0.14631122132672039</v>
      </c>
      <c r="BL37" s="22">
        <f>IFERROR(Table1[[#This Row],[Op Income 2020]]/Table1[[#This Row],[Total Assets 2020]], "x")</f>
        <v>0.13775231860338241</v>
      </c>
      <c r="BM37" s="22">
        <f>IFERROR(Table1[[#This Row],[Op Income 2021]]/Table1[[#This Row],[Total Assets 2021]], "x")</f>
        <v>9.3807009121459436E-2</v>
      </c>
      <c r="BN37" s="22">
        <f>IFERROR(Table1[[#This Row],[Op Income 2022]]/Table1[[#This Row],[Total Assets 2022]], "x")</f>
        <v>0.12864790191676739</v>
      </c>
      <c r="BP37" s="22">
        <f>IFERROR(MIN(Table1[[#This Row],[ROA 2017]:[ROA 2022]])*1.05, "x")</f>
        <v>9.8497359577532417E-2</v>
      </c>
      <c r="BQ37" s="22">
        <f t="array" ref="BQ37">IFERROR(GEOMEAN(Table1[[#This Row],[ROA 2017]:[ROA 2022]]+ABS(Table1[[#This Row],[Min ROA]]))-ABS(Table1[[#This Row],[Min ROA]]), "x")</f>
        <v>0.1423329588245946</v>
      </c>
      <c r="BR37" s="29">
        <f>IFERROR((Table1[[#This Row],[Avg ROA]]-MIN(BQ:BQ))/(MAX(BQ:BQ)-MIN(BQ:BQ)), "x")</f>
        <v>5.9133835235498936E-2</v>
      </c>
      <c r="BS37" s="6">
        <v>412.6</v>
      </c>
      <c r="BT37" s="31">
        <f>IFERROR(SUM(0.35*Table1[[#This Row],[Norm 1/SMA Period]], 0.2*Table1[[#This Row],[Norm Avg RevG]], 0.2*Table1[[#This Row],[Norm Avg GPM]], 0.25*Table1[[#This Row],[Norm Op Income/EV]]), "x")</f>
        <v>0.44712747855232537</v>
      </c>
      <c r="BU37" s="1"/>
      <c r="BV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</row>
    <row r="38" spans="1:98" x14ac:dyDescent="0.25">
      <c r="A38" s="8" t="s">
        <v>228</v>
      </c>
      <c r="B38" s="1" t="s">
        <v>229</v>
      </c>
      <c r="C38" s="1" t="s">
        <v>215</v>
      </c>
      <c r="D38" s="1" t="s">
        <v>28</v>
      </c>
      <c r="E38" s="6">
        <v>70862</v>
      </c>
      <c r="F38" s="6">
        <f>IFERROR(Table1[[#This Row],[Market Capital]]+Table1[[#This Row],[Total Liabilities ttm]]-Table1[[#This Row],[Cash ttm]], "x")</f>
        <v>77279</v>
      </c>
      <c r="G38" s="6">
        <v>370</v>
      </c>
      <c r="H38" s="32">
        <f>IFERROR(1/Table1[[#This Row],[SMA Period]], "x")</f>
        <v>2.7027027027027029E-3</v>
      </c>
      <c r="I38" s="33">
        <f>IFERROR((Table1[[#This Row],[1/SMA Period]]-MIN(H:H))/(MAX(H:H)-MIN(H:H)), "x")</f>
        <v>0.28928928928928932</v>
      </c>
      <c r="J38" s="6">
        <v>8013.6</v>
      </c>
      <c r="K38" s="6">
        <v>11077</v>
      </c>
      <c r="L38" s="6">
        <v>9653.6</v>
      </c>
      <c r="M38" s="6">
        <v>10044.700000000001</v>
      </c>
      <c r="N38" s="6">
        <v>14626.1</v>
      </c>
      <c r="O38" s="6">
        <v>17227</v>
      </c>
      <c r="P38" s="6"/>
      <c r="Q38" s="13">
        <f>IFERROR((Table1[[#This Row],[Revenue 2018]]-Table1[[#This Row],[Revenue 2017]])/Table1[[#This Row],[Revenue 2017]], "x")</f>
        <v>0.38227513227513221</v>
      </c>
      <c r="R38" s="13">
        <f>IFERROR((Table1[[#This Row],[Revenue 2019]]-Table1[[#This Row],[Revenue 2018]])/Table1[[#This Row],[Revenue 2018]], "x")</f>
        <v>-0.12850049652432965</v>
      </c>
      <c r="S38" s="13">
        <f>IFERROR((Table1[[#This Row],[Revenue 2020]]-Table1[[#This Row],[Revenue 2019]])/Table1[[#This Row],[Revenue 2019]], "x")</f>
        <v>4.0513383608187653E-2</v>
      </c>
      <c r="T38" s="13">
        <f>IFERROR((Table1[[#This Row],[Revenue 2021]]-Table1[[#This Row],[Revenue 2020]])/Table1[[#This Row],[Revenue 2020]], "x")</f>
        <v>0.45610122751301674</v>
      </c>
      <c r="U38" s="13">
        <f>IFERROR((Table1[[#This Row],[Revenue 2022]]-Table1[[#This Row],[Revenue 2021]])/Table1[[#This Row],[Revenue 2021]], "x")</f>
        <v>0.17782594129672294</v>
      </c>
      <c r="V38" s="13"/>
      <c r="W38" s="18">
        <f>IFERROR(MIN(Table1[[#This Row],[RevG 2017-2018]:[RevG 2021-2022]])*1.5, "x")</f>
        <v>-0.19275074478649448</v>
      </c>
      <c r="X38" s="13">
        <f t="array" ref="X38">IFERROR(GEOMEAN(Table1[[#This Row],[RevG 2017-2018]:[RevG 2021-2022]]+ABS(Table1[[#This Row],[Min RevG]]))-ABS(Table1[[#This Row],[Min RevG]]), "x")</f>
        <v>9.784334408675241E-2</v>
      </c>
      <c r="Y38" s="13">
        <f>AVERAGE(Table1[[#This Row],[RevG 2017-2018]:[RevG 2021-2022]])</f>
        <v>0.18564303763374596</v>
      </c>
      <c r="Z38" s="14">
        <f>IFERROR((Table1[[#This Row],[Avg RevG]]-MIN(X:X))/(MAX(X:X)-MIN(X:X)), "x")</f>
        <v>0.32020596322533068</v>
      </c>
      <c r="AA38" s="16">
        <f>IFERROR(Table1[[#This Row],[EV]]/AVERAGE(Table1[[#This Row],[Revenue 2020]:[Revenue 2022]]), "x")</f>
        <v>5.5333931614547778</v>
      </c>
      <c r="AB38" s="6">
        <v>3603.4</v>
      </c>
      <c r="AC38" s="6">
        <v>5165</v>
      </c>
      <c r="AD38" s="6">
        <v>4358.5</v>
      </c>
      <c r="AE38" s="6">
        <v>4608.7</v>
      </c>
      <c r="AF38" s="6">
        <v>6805.3</v>
      </c>
      <c r="AG38" s="6">
        <v>7871.8</v>
      </c>
      <c r="AH38" s="22">
        <f>IFERROR(Table1[[#This Row],[Gross Profit 2017]]/Table1[[#This Row],[Revenue 2017]], "x")</f>
        <v>0.44966057701906759</v>
      </c>
      <c r="AI38" s="22">
        <f>IFERROR(Table1[[#This Row],[Gross Profit 2018]]/Table1[[#This Row],[Revenue 2018]], "x")</f>
        <v>0.46628148415636</v>
      </c>
      <c r="AJ38" s="22">
        <f>IFERROR(Table1[[#This Row],[Gross Profit 2019]]/Table1[[#This Row],[Revenue 2019]], "x")</f>
        <v>0.45148959973481395</v>
      </c>
      <c r="AK38" s="22">
        <f>IFERROR(Table1[[#This Row],[Gross Profit 2020]]/Table1[[#This Row],[Revenue 2020]], "x")</f>
        <v>0.45881907871812988</v>
      </c>
      <c r="AL38" s="22">
        <f>IFERROR(Table1[[#This Row],[Gross Profit 2021]]/Table1[[#This Row],[Revenue 2021]], "x")</f>
        <v>0.46528466235018223</v>
      </c>
      <c r="AM38" s="22">
        <f>IFERROR(Table1[[#This Row],[Gross Profit 2022]]/Table1[[#This Row],[Revenue 2022]], "x")</f>
        <v>0.45694549254077904</v>
      </c>
      <c r="AO38" s="22">
        <f>IFERROR(MIN(Table1[[#This Row],[GPM 2017]:[GPM 2022]])*1.05, "x")</f>
        <v>0.47214360587002097</v>
      </c>
      <c r="AP38" s="22">
        <f t="array" ref="AP38">IFERROR(GEOMEAN(Table1[[#This Row],[GPM 2017]:[GPM 2022]]+ABS(Table1[[#This Row],[Min GPM]]))-ABS(Table1[[#This Row],[Min GPM]]), "x")</f>
        <v>0.45805906986365102</v>
      </c>
      <c r="AQ38" s="23">
        <f>IFERROR((Table1[[#This Row],[Avg GPM]]-MIN(AP:AP))/(MAX(AP:AP)-MIN(AP:AP)), "x")</f>
        <v>0.49408627055810805</v>
      </c>
      <c r="AR38" s="6">
        <v>1911.9</v>
      </c>
      <c r="AS38" s="6">
        <v>3213.3</v>
      </c>
      <c r="AT38" s="6">
        <v>2464.6999999999998</v>
      </c>
      <c r="AU38" s="6">
        <v>2673.8</v>
      </c>
      <c r="AV38" s="6">
        <v>4482</v>
      </c>
      <c r="AW38" s="6">
        <v>5381.8</v>
      </c>
      <c r="AX38" s="6"/>
      <c r="AY38" s="6">
        <f>IFERROR(AVERAGE(Table1[[#This Row],[Op Income 2020]:[Op Income 2022]]), "x")</f>
        <v>4179.2</v>
      </c>
      <c r="AZ38" s="22">
        <f>IFERROR(Table1[[#This Row],[Avg Op Income]]/Table1[[#This Row],[EV]], "x")</f>
        <v>5.4079374733109899E-2</v>
      </c>
      <c r="BA38" s="25">
        <f>IFERROR((Table1[[#This Row],[Op Income/EV]]-MIN(AZ:AZ))/(MAX(AZ:AZ)-MIN(AZ:AZ)), "x")</f>
        <v>0.70267418958675909</v>
      </c>
      <c r="BB38" s="6">
        <v>4484.7</v>
      </c>
      <c r="BC38" s="6">
        <v>12122.8</v>
      </c>
      <c r="BD38" s="6">
        <v>12479.5</v>
      </c>
      <c r="BE38" s="6">
        <v>12001.3</v>
      </c>
      <c r="BF38" s="6">
        <v>14559</v>
      </c>
      <c r="BG38" s="6">
        <v>15892.2</v>
      </c>
      <c r="BH38" s="6">
        <v>17195.599999999999</v>
      </c>
      <c r="BI38" s="22">
        <f>IFERROR(Table1[[#This Row],[Op Income 2017]]/Table1[[#This Row],[Total Assets 2017]], "x")</f>
        <v>0.15771108984723003</v>
      </c>
      <c r="BJ38" s="22">
        <f>IFERROR(Table1[[#This Row],[Op Income 2018]]/Table1[[#This Row],[Total Assets 2018]], "x")</f>
        <v>0.25748627749509195</v>
      </c>
      <c r="BK38" s="22">
        <f>IFERROR(Table1[[#This Row],[Op Income 2019]]/Table1[[#This Row],[Total Assets 2019]], "x")</f>
        <v>0.20536941831301608</v>
      </c>
      <c r="BL38" s="22">
        <f>IFERROR(Table1[[#This Row],[Op Income 2020]]/Table1[[#This Row],[Total Assets 2020]], "x")</f>
        <v>0.18365272340133251</v>
      </c>
      <c r="BM38" s="22">
        <f>IFERROR(Table1[[#This Row],[Op Income 2021]]/Table1[[#This Row],[Total Assets 2021]], "x")</f>
        <v>0.2820251444104655</v>
      </c>
      <c r="BN38" s="22">
        <f>IFERROR(Table1[[#This Row],[Op Income 2022]]/Table1[[#This Row],[Total Assets 2022]], "x")</f>
        <v>0.31297541231477821</v>
      </c>
      <c r="BP38" s="22">
        <f>IFERROR(MIN(Table1[[#This Row],[ROA 2017]:[ROA 2022]])*1.05, "x")</f>
        <v>0.16559664433959154</v>
      </c>
      <c r="BQ38" s="22">
        <f t="array" ref="BQ38">IFERROR(GEOMEAN(Table1[[#This Row],[ROA 2017]:[ROA 2022]]+ABS(Table1[[#This Row],[Min ROA]]))-ABS(Table1[[#This Row],[Min ROA]]), "x")</f>
        <v>0.22937112652898012</v>
      </c>
      <c r="BR38" s="29">
        <f>IFERROR((Table1[[#This Row],[Avg ROA]]-MIN(BQ:BQ))/(MAX(BQ:BQ)-MIN(BQ:BQ)), "x")</f>
        <v>0.28866417169319342</v>
      </c>
      <c r="BS38" s="6">
        <v>10901.7</v>
      </c>
      <c r="BT38" s="31">
        <f>IFERROR(SUM(0.35*Table1[[#This Row],[Norm 1/SMA Period]], 0.2*Table1[[#This Row],[Norm Avg RevG]], 0.2*Table1[[#This Row],[Norm Avg GPM]], 0.25*Table1[[#This Row],[Norm Op Income/EV]]), "x")</f>
        <v>0.43977824540462884</v>
      </c>
      <c r="BU38" s="1"/>
      <c r="BV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</row>
    <row r="39" spans="1:98" x14ac:dyDescent="0.25">
      <c r="A39" s="8" t="s">
        <v>218</v>
      </c>
      <c r="B39" s="1" t="s">
        <v>219</v>
      </c>
      <c r="C39" s="1" t="s">
        <v>215</v>
      </c>
      <c r="D39" s="1" t="s">
        <v>28</v>
      </c>
      <c r="E39" s="6">
        <v>19727</v>
      </c>
      <c r="F39" s="6">
        <f>IFERROR(Table1[[#This Row],[Market Capital]]+Table1[[#This Row],[Total Liabilities ttm]]-Table1[[#This Row],[Cash ttm]], "x")</f>
        <v>19828.7</v>
      </c>
      <c r="G39" s="6">
        <v>320</v>
      </c>
      <c r="H39" s="32">
        <f>IFERROR(1/Table1[[#This Row],[SMA Period]], "x")</f>
        <v>3.1250000000000002E-3</v>
      </c>
      <c r="I39" s="33">
        <f>IFERROR((Table1[[#This Row],[1/SMA Period]]-MIN(H:H))/(MAX(H:H)-MIN(H:H)), "x")</f>
        <v>0.38368055555555558</v>
      </c>
      <c r="J39" s="6">
        <v>470.9</v>
      </c>
      <c r="K39" s="6">
        <v>582.4</v>
      </c>
      <c r="L39" s="6">
        <v>627.9</v>
      </c>
      <c r="M39" s="6">
        <v>844.5</v>
      </c>
      <c r="N39" s="6">
        <v>1207.8</v>
      </c>
      <c r="O39" s="6">
        <v>1794.1</v>
      </c>
      <c r="P39" s="6"/>
      <c r="Q39" s="13">
        <f>IFERROR((Table1[[#This Row],[Revenue 2018]]-Table1[[#This Row],[Revenue 2017]])/Table1[[#This Row],[Revenue 2017]], "x")</f>
        <v>0.23678063283074963</v>
      </c>
      <c r="R39" s="13">
        <f>IFERROR((Table1[[#This Row],[Revenue 2019]]-Table1[[#This Row],[Revenue 2018]])/Table1[[#This Row],[Revenue 2018]], "x")</f>
        <v>7.8125E-2</v>
      </c>
      <c r="S39" s="13">
        <f>IFERROR((Table1[[#This Row],[Revenue 2020]]-Table1[[#This Row],[Revenue 2019]])/Table1[[#This Row],[Revenue 2019]], "x")</f>
        <v>0.34495938843764934</v>
      </c>
      <c r="T39" s="13">
        <f>IFERROR((Table1[[#This Row],[Revenue 2021]]-Table1[[#This Row],[Revenue 2020]])/Table1[[#This Row],[Revenue 2020]], "x")</f>
        <v>0.43019538188277084</v>
      </c>
      <c r="U39" s="13">
        <f>IFERROR((Table1[[#This Row],[Revenue 2022]]-Table1[[#This Row],[Revenue 2021]])/Table1[[#This Row],[Revenue 2021]], "x")</f>
        <v>0.48542805100182146</v>
      </c>
      <c r="V39" s="13"/>
      <c r="W39" s="18">
        <f>IFERROR(MIN(Table1[[#This Row],[RevG 2017-2018]:[RevG 2021-2022]])*1.5, "x")</f>
        <v>0.1171875</v>
      </c>
      <c r="X39" s="13">
        <f t="array" ref="X39">IFERROR(GEOMEAN(Table1[[#This Row],[RevG 2017-2018]:[RevG 2021-2022]]+ABS(Table1[[#This Row],[Min RevG]]))-ABS(Table1[[#This Row],[Min RevG]]), "x")</f>
        <v>0.28512280481973756</v>
      </c>
      <c r="Y39" s="13">
        <f>AVERAGE(Table1[[#This Row],[RevG 2017-2018]:[RevG 2021-2022]])</f>
        <v>0.31509769083059824</v>
      </c>
      <c r="Z39" s="14">
        <f>IFERROR((Table1[[#This Row],[Avg RevG]]-MIN(X:X))/(MAX(X:X)-MIN(X:X)), "x")</f>
        <v>0.8176886463449744</v>
      </c>
      <c r="AA39" s="16">
        <f>IFERROR(Table1[[#This Row],[EV]]/AVERAGE(Table1[[#This Row],[Revenue 2020]:[Revenue 2022]]), "x")</f>
        <v>15.465396214642261</v>
      </c>
      <c r="AB39" s="6">
        <v>258.3</v>
      </c>
      <c r="AC39" s="6">
        <v>322.7</v>
      </c>
      <c r="AD39" s="6">
        <v>346.3</v>
      </c>
      <c r="AE39" s="6">
        <v>466</v>
      </c>
      <c r="AF39" s="6">
        <v>685.5</v>
      </c>
      <c r="AG39" s="6">
        <v>1048.5999999999999</v>
      </c>
      <c r="AH39" s="22">
        <f>IFERROR(Table1[[#This Row],[Gross Profit 2017]]/Table1[[#This Row],[Revenue 2017]], "x")</f>
        <v>0.548524102781907</v>
      </c>
      <c r="AI39" s="22">
        <f>IFERROR(Table1[[#This Row],[Gross Profit 2018]]/Table1[[#This Row],[Revenue 2018]], "x")</f>
        <v>0.55408653846153844</v>
      </c>
      <c r="AJ39" s="22">
        <f>IFERROR(Table1[[#This Row],[Gross Profit 2019]]/Table1[[#This Row],[Revenue 2019]], "x")</f>
        <v>0.55152094282529074</v>
      </c>
      <c r="AK39" s="22">
        <f>IFERROR(Table1[[#This Row],[Gross Profit 2020]]/Table1[[#This Row],[Revenue 2020]], "x")</f>
        <v>0.55180580224985198</v>
      </c>
      <c r="AL39" s="22">
        <f>IFERROR(Table1[[#This Row],[Gross Profit 2021]]/Table1[[#This Row],[Revenue 2021]], "x")</f>
        <v>0.56756085444610038</v>
      </c>
      <c r="AM39" s="22">
        <f>IFERROR(Table1[[#This Row],[Gross Profit 2022]]/Table1[[#This Row],[Revenue 2022]], "x")</f>
        <v>0.58447132266874757</v>
      </c>
      <c r="AO39" s="22">
        <f>IFERROR(MIN(Table1[[#This Row],[GPM 2017]:[GPM 2022]])*1.05, "x")</f>
        <v>0.57595030792100232</v>
      </c>
      <c r="AP39" s="22">
        <f t="array" ref="AP39">IFERROR(GEOMEAN(Table1[[#This Row],[GPM 2017]:[GPM 2022]]+ABS(Table1[[#This Row],[Min GPM]]))-ABS(Table1[[#This Row],[Min GPM]]), "x")</f>
        <v>0.55959163048699401</v>
      </c>
      <c r="AQ39" s="23">
        <f>IFERROR((Table1[[#This Row],[Avg GPM]]-MIN(AP:AP))/(MAX(AP:AP)-MIN(AP:AP)), "x")</f>
        <v>0.62057001384658428</v>
      </c>
      <c r="AR39" s="6">
        <v>78.7</v>
      </c>
      <c r="AS39" s="6">
        <v>115.4</v>
      </c>
      <c r="AT39" s="6">
        <v>105</v>
      </c>
      <c r="AU39" s="6">
        <v>166.7</v>
      </c>
      <c r="AV39" s="6">
        <v>268.60000000000002</v>
      </c>
      <c r="AW39" s="6">
        <v>534.79999999999995</v>
      </c>
      <c r="AX39" s="6"/>
      <c r="AY39" s="6">
        <f>IFERROR(AVERAGE(Table1[[#This Row],[Op Income 2020]:[Op Income 2022]]), "x")</f>
        <v>323.36666666666662</v>
      </c>
      <c r="AZ39" s="22">
        <f>IFERROR(Table1[[#This Row],[Avg Op Income]]/Table1[[#This Row],[EV]], "x")</f>
        <v>1.6308011451414698E-2</v>
      </c>
      <c r="BA39" s="25">
        <f>IFERROR((Table1[[#This Row],[Op Income/EV]]-MIN(AZ:AZ))/(MAX(AZ:AZ)-MIN(AZ:AZ)), "x")</f>
        <v>4.8317003218190352E-2</v>
      </c>
      <c r="BB39" s="6">
        <v>288.60000000000002</v>
      </c>
      <c r="BC39" s="6">
        <v>652.6</v>
      </c>
      <c r="BD39" s="6">
        <v>793.4</v>
      </c>
      <c r="BE39" s="6">
        <v>956.4</v>
      </c>
      <c r="BF39" s="6">
        <v>1208.5</v>
      </c>
      <c r="BG39" s="6">
        <v>1585.8</v>
      </c>
      <c r="BH39" s="6">
        <v>2058.9</v>
      </c>
      <c r="BI39" s="22">
        <f>IFERROR(Table1[[#This Row],[Op Income 2017]]/Table1[[#This Row],[Total Assets 2017]], "x")</f>
        <v>0.12059454489733375</v>
      </c>
      <c r="BJ39" s="22">
        <f>IFERROR(Table1[[#This Row],[Op Income 2018]]/Table1[[#This Row],[Total Assets 2018]], "x")</f>
        <v>0.14544996218805142</v>
      </c>
      <c r="BK39" s="22">
        <f>IFERROR(Table1[[#This Row],[Op Income 2019]]/Table1[[#This Row],[Total Assets 2019]], "x")</f>
        <v>0.10978670012547052</v>
      </c>
      <c r="BL39" s="22">
        <f>IFERROR(Table1[[#This Row],[Op Income 2020]]/Table1[[#This Row],[Total Assets 2020]], "x")</f>
        <v>0.13793959453868432</v>
      </c>
      <c r="BM39" s="22">
        <f>IFERROR(Table1[[#This Row],[Op Income 2021]]/Table1[[#This Row],[Total Assets 2021]], "x")</f>
        <v>0.16937823180728973</v>
      </c>
      <c r="BN39" s="22">
        <f>IFERROR(Table1[[#This Row],[Op Income 2022]]/Table1[[#This Row],[Total Assets 2022]], "x")</f>
        <v>0.25975035212977798</v>
      </c>
      <c r="BP39" s="22">
        <f>IFERROR(MIN(Table1[[#This Row],[ROA 2017]:[ROA 2022]])*1.05, "x")</f>
        <v>0.11527603513174406</v>
      </c>
      <c r="BQ39" s="22">
        <f t="array" ref="BQ39">IFERROR(GEOMEAN(Table1[[#This Row],[ROA 2017]:[ROA 2022]]+ABS(Table1[[#This Row],[Min ROA]]))-ABS(Table1[[#This Row],[Min ROA]]), "x")</f>
        <v>0.15315864483829011</v>
      </c>
      <c r="BR39" s="29">
        <f>IFERROR((Table1[[#This Row],[Avg ROA]]-MIN(BQ:BQ))/(MAX(BQ:BQ)-MIN(BQ:BQ)), "x")</f>
        <v>8.7682498639676837E-2</v>
      </c>
      <c r="BS39" s="6">
        <v>390.3</v>
      </c>
      <c r="BT39" s="31">
        <f>IFERROR(SUM(0.35*Table1[[#This Row],[Norm 1/SMA Period]], 0.2*Table1[[#This Row],[Norm Avg RevG]], 0.2*Table1[[#This Row],[Norm Avg GPM]], 0.25*Table1[[#This Row],[Norm Op Income/EV]]), "x")</f>
        <v>0.43401917728730383</v>
      </c>
      <c r="BU39" s="1"/>
      <c r="BV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</row>
    <row r="40" spans="1:98" x14ac:dyDescent="0.25">
      <c r="A40" s="8" t="s">
        <v>64</v>
      </c>
      <c r="B40" s="1" t="s">
        <v>65</v>
      </c>
      <c r="C40" s="1" t="s">
        <v>57</v>
      </c>
      <c r="D40" s="1" t="s">
        <v>26</v>
      </c>
      <c r="E40" s="6">
        <v>5071</v>
      </c>
      <c r="F40" s="6">
        <f>IFERROR(Table1[[#This Row],[Market Capital]]+Table1[[#This Row],[Total Liabilities ttm]]-Table1[[#This Row],[Cash ttm]], "x")</f>
        <v>5580</v>
      </c>
      <c r="G40" s="6">
        <v>390</v>
      </c>
      <c r="H40" s="32">
        <f>IFERROR(1/Table1[[#This Row],[SMA Period]], "x")</f>
        <v>2.5641025641025641E-3</v>
      </c>
      <c r="I40" s="33">
        <f>IFERROR((Table1[[#This Row],[1/SMA Period]]-MIN(H:H))/(MAX(H:H)-MIN(H:H)), "x")</f>
        <v>0.25830959164292494</v>
      </c>
      <c r="J40" s="6">
        <v>3941.2</v>
      </c>
      <c r="K40" s="6">
        <v>4489.2</v>
      </c>
      <c r="L40" s="6">
        <v>4416</v>
      </c>
      <c r="M40" s="6">
        <v>5154</v>
      </c>
      <c r="N40" s="6">
        <v>8636.1</v>
      </c>
      <c r="O40" s="6">
        <v>9626.7000000000007</v>
      </c>
      <c r="P40" s="6"/>
      <c r="Q40" s="13">
        <f>IFERROR((Table1[[#This Row],[Revenue 2018]]-Table1[[#This Row],[Revenue 2017]])/Table1[[#This Row],[Revenue 2017]], "x")</f>
        <v>0.1390439460062925</v>
      </c>
      <c r="R40" s="13">
        <f>IFERROR((Table1[[#This Row],[Revenue 2019]]-Table1[[#This Row],[Revenue 2018]])/Table1[[#This Row],[Revenue 2018]], "x")</f>
        <v>-1.6305800588078016E-2</v>
      </c>
      <c r="S40" s="13">
        <f>IFERROR((Table1[[#This Row],[Revenue 2020]]-Table1[[#This Row],[Revenue 2019]])/Table1[[#This Row],[Revenue 2019]], "x")</f>
        <v>0.1671195652173913</v>
      </c>
      <c r="T40" s="13">
        <f>IFERROR((Table1[[#This Row],[Revenue 2021]]-Table1[[#This Row],[Revenue 2020]])/Table1[[#This Row],[Revenue 2020]], "x")</f>
        <v>0.67561117578579755</v>
      </c>
      <c r="U40" s="13">
        <f>IFERROR((Table1[[#This Row],[Revenue 2022]]-Table1[[#This Row],[Revenue 2021]])/Table1[[#This Row],[Revenue 2021]], "x")</f>
        <v>0.11470455413902113</v>
      </c>
      <c r="V40" s="13"/>
      <c r="W40" s="18">
        <f>IFERROR(MIN(Table1[[#This Row],[RevG 2017-2018]:[RevG 2021-2022]])*1.5, "x")</f>
        <v>-2.4458700882117025E-2</v>
      </c>
      <c r="X40" s="13">
        <f t="array" ref="X40">IFERROR(GEOMEAN(Table1[[#This Row],[RevG 2017-2018]:[RevG 2021-2022]]+ABS(Table1[[#This Row],[Min RevG]]))-ABS(Table1[[#This Row],[Min RevG]]), "x")</f>
        <v>9.5538143476755072E-2</v>
      </c>
      <c r="Y40" s="13">
        <f>AVERAGE(Table1[[#This Row],[RevG 2017-2018]:[RevG 2021-2022]])</f>
        <v>0.21603468811208487</v>
      </c>
      <c r="Z40" s="14">
        <f>IFERROR((Table1[[#This Row],[Avg RevG]]-MIN(X:X))/(MAX(X:X)-MIN(X:X)), "x")</f>
        <v>0.31408250804181986</v>
      </c>
      <c r="AA40" s="16">
        <f>IFERROR(Table1[[#This Row],[EV]]/AVERAGE(Table1[[#This Row],[Revenue 2020]:[Revenue 2022]]), "x")</f>
        <v>0.71487137439786808</v>
      </c>
      <c r="AB40" s="6">
        <v>542.79999999999995</v>
      </c>
      <c r="AC40" s="6">
        <v>592.9</v>
      </c>
      <c r="AD40" s="6">
        <v>685.5</v>
      </c>
      <c r="AE40" s="6">
        <v>800.3</v>
      </c>
      <c r="AF40" s="6">
        <v>1407</v>
      </c>
      <c r="AG40" s="6">
        <v>1789.5</v>
      </c>
      <c r="AH40" s="22">
        <f>IFERROR(Table1[[#This Row],[Gross Profit 2017]]/Table1[[#This Row],[Revenue 2017]], "x")</f>
        <v>0.1377245508982036</v>
      </c>
      <c r="AI40" s="22">
        <f>IFERROR(Table1[[#This Row],[Gross Profit 2018]]/Table1[[#This Row],[Revenue 2018]], "x")</f>
        <v>0.13207252962665955</v>
      </c>
      <c r="AJ40" s="22">
        <f>IFERROR(Table1[[#This Row],[Gross Profit 2019]]/Table1[[#This Row],[Revenue 2019]], "x")</f>
        <v>0.15523097826086957</v>
      </c>
      <c r="AK40" s="22">
        <f>IFERROR(Table1[[#This Row],[Gross Profit 2020]]/Table1[[#This Row],[Revenue 2020]], "x")</f>
        <v>0.15527745440434612</v>
      </c>
      <c r="AL40" s="22">
        <f>IFERROR(Table1[[#This Row],[Gross Profit 2021]]/Table1[[#This Row],[Revenue 2021]], "x")</f>
        <v>0.16292076284433946</v>
      </c>
      <c r="AM40" s="22">
        <f>IFERROR(Table1[[#This Row],[Gross Profit 2022]]/Table1[[#This Row],[Revenue 2022]], "x")</f>
        <v>0.1858892455358534</v>
      </c>
      <c r="AO40" s="22">
        <f>IFERROR(MIN(Table1[[#This Row],[GPM 2017]:[GPM 2022]])*1.05, "x")</f>
        <v>0.13867615610799253</v>
      </c>
      <c r="AP40" s="22">
        <f t="array" ref="AP40">IFERROR(GEOMEAN(Table1[[#This Row],[GPM 2017]:[GPM 2022]]+ABS(Table1[[#This Row],[Min GPM]]))-ABS(Table1[[#This Row],[Min GPM]]), "x")</f>
        <v>0.15433709389602349</v>
      </c>
      <c r="AQ40" s="23">
        <f>IFERROR((Table1[[#This Row],[Avg GPM]]-MIN(AP:AP))/(MAX(AP:AP)-MIN(AP:AP)), "x")</f>
        <v>0.11572594749021857</v>
      </c>
      <c r="AR40" s="6">
        <v>180.6</v>
      </c>
      <c r="AS40" s="6">
        <v>200.7</v>
      </c>
      <c r="AT40" s="6">
        <v>246.5</v>
      </c>
      <c r="AU40" s="6">
        <v>358.8</v>
      </c>
      <c r="AV40" s="6">
        <v>725.6</v>
      </c>
      <c r="AW40" s="6">
        <v>950.2</v>
      </c>
      <c r="AX40" s="6"/>
      <c r="AY40" s="6">
        <f>IFERROR(AVERAGE(Table1[[#This Row],[Op Income 2020]:[Op Income 2022]]), "x")</f>
        <v>678.2</v>
      </c>
      <c r="AZ40" s="22">
        <v>7.1241868600514902E-2</v>
      </c>
      <c r="BA40" s="25">
        <f>IFERROR((Table1[[#This Row],[Op Income/EV]]-MIN(AZ:AZ))/(MAX(AZ:AZ)-MIN(AZ:AZ)), "x")</f>
        <v>1</v>
      </c>
      <c r="BB40" s="6">
        <v>559.4</v>
      </c>
      <c r="BC40" s="6">
        <v>1464.7</v>
      </c>
      <c r="BD40" s="6">
        <v>1647.5</v>
      </c>
      <c r="BE40" s="6">
        <v>1889.5</v>
      </c>
      <c r="BF40" s="6">
        <v>2404.9</v>
      </c>
      <c r="BG40" s="6">
        <v>3245.3</v>
      </c>
      <c r="BH40" s="6">
        <v>3672.1</v>
      </c>
      <c r="BI40" s="22">
        <f>IFERROR(Table1[[#This Row],[Op Income 2017]]/Table1[[#This Row],[Total Assets 2017]], "x")</f>
        <v>0.12330170000682733</v>
      </c>
      <c r="BJ40" s="22">
        <f>IFERROR(Table1[[#This Row],[Op Income 2018]]/Table1[[#This Row],[Total Assets 2018]], "x")</f>
        <v>0.12182094081942337</v>
      </c>
      <c r="BK40" s="22">
        <f>IFERROR(Table1[[#This Row],[Op Income 2019]]/Table1[[#This Row],[Total Assets 2019]], "x")</f>
        <v>0.13045779306694893</v>
      </c>
      <c r="BL40" s="22">
        <f>IFERROR(Table1[[#This Row],[Op Income 2020]]/Table1[[#This Row],[Total Assets 2020]], "x")</f>
        <v>0.14919539273982285</v>
      </c>
      <c r="BM40" s="22">
        <f>IFERROR(Table1[[#This Row],[Op Income 2021]]/Table1[[#This Row],[Total Assets 2021]], "x")</f>
        <v>0.22358487659076201</v>
      </c>
      <c r="BN40" s="22">
        <f>IFERROR(Table1[[#This Row],[Op Income 2022]]/Table1[[#This Row],[Total Assets 2022]], "x")</f>
        <v>0.2587620162849596</v>
      </c>
      <c r="BP40" s="22">
        <f>IFERROR(MIN(Table1[[#This Row],[ROA 2017]:[ROA 2022]])*1.05, "x")</f>
        <v>0.12791198786039454</v>
      </c>
      <c r="BQ40" s="22">
        <f t="array" ref="BQ40">IFERROR(GEOMEAN(Table1[[#This Row],[ROA 2017]:[ROA 2022]]+ABS(Table1[[#This Row],[Min ROA]]))-ABS(Table1[[#This Row],[Min ROA]]), "x")</f>
        <v>0.16334692561260483</v>
      </c>
      <c r="BR40" s="29">
        <f>IFERROR((Table1[[#This Row],[Avg ROA]]-MIN(BQ:BQ))/(MAX(BQ:BQ)-MIN(BQ:BQ)), "x")</f>
        <v>0.11455024615472578</v>
      </c>
      <c r="BS40" s="6">
        <v>1068.4000000000001</v>
      </c>
      <c r="BT40" s="31">
        <f>IFERROR(SUM(0.35*Table1[[#This Row],[Norm 1/SMA Period]], 0.2*Table1[[#This Row],[Norm Avg RevG]], 0.2*Table1[[#This Row],[Norm Avg GPM]], 0.25*Table1[[#This Row],[Norm Op Income/EV]]), "x")</f>
        <v>0.42637004818143143</v>
      </c>
      <c r="BU40" s="1"/>
      <c r="BV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  <row r="41" spans="1:98" x14ac:dyDescent="0.25">
      <c r="A41" s="8" t="s">
        <v>86</v>
      </c>
      <c r="B41" s="1" t="s">
        <v>87</v>
      </c>
      <c r="C41" s="1" t="s">
        <v>85</v>
      </c>
      <c r="D41" s="1" t="s">
        <v>28</v>
      </c>
      <c r="E41" s="6">
        <v>10811</v>
      </c>
      <c r="F41" s="6">
        <f>IFERROR(Table1[[#This Row],[Market Capital]]+Table1[[#This Row],[Total Liabilities ttm]]-Table1[[#This Row],[Cash ttm]], "x")</f>
        <v>12168.1</v>
      </c>
      <c r="G41" s="6">
        <v>330</v>
      </c>
      <c r="H41" s="32">
        <f>IFERROR(1/Table1[[#This Row],[SMA Period]], "x")</f>
        <v>3.0303030303030303E-3</v>
      </c>
      <c r="I41" s="33">
        <f>IFERROR((Table1[[#This Row],[1/SMA Period]]-MIN(H:H))/(MAX(H:H)-MIN(H:H)), "x")</f>
        <v>0.36251402918069581</v>
      </c>
      <c r="J41" s="6">
        <v>865.3</v>
      </c>
      <c r="K41" s="6">
        <v>1016.9</v>
      </c>
      <c r="L41" s="6">
        <v>1161.7</v>
      </c>
      <c r="M41" s="6">
        <v>1284.5</v>
      </c>
      <c r="N41" s="6">
        <v>1898.1</v>
      </c>
      <c r="O41" s="6">
        <v>1691.7</v>
      </c>
      <c r="P41" s="6"/>
      <c r="Q41" s="13">
        <f>IFERROR((Table1[[#This Row],[Revenue 2018]]-Table1[[#This Row],[Revenue 2017]])/Table1[[#This Row],[Revenue 2017]], "x")</f>
        <v>0.17519935282560964</v>
      </c>
      <c r="R41" s="13">
        <f>IFERROR((Table1[[#This Row],[Revenue 2019]]-Table1[[#This Row],[Revenue 2018]])/Table1[[#This Row],[Revenue 2018]], "x")</f>
        <v>0.14239354902153611</v>
      </c>
      <c r="S41" s="13">
        <f>IFERROR((Table1[[#This Row],[Revenue 2020]]-Table1[[#This Row],[Revenue 2019]])/Table1[[#This Row],[Revenue 2019]], "x")</f>
        <v>0.10570715330980456</v>
      </c>
      <c r="T41" s="13">
        <f>IFERROR((Table1[[#This Row],[Revenue 2021]]-Table1[[#This Row],[Revenue 2020]])/Table1[[#This Row],[Revenue 2020]], "x")</f>
        <v>0.47769560140132339</v>
      </c>
      <c r="U41" s="13">
        <f>IFERROR((Table1[[#This Row],[Revenue 2022]]-Table1[[#This Row],[Revenue 2021]])/Table1[[#This Row],[Revenue 2021]], "x")</f>
        <v>-0.10874031926663499</v>
      </c>
      <c r="V41" s="13"/>
      <c r="W41" s="18">
        <f>IFERROR(MIN(Table1[[#This Row],[RevG 2017-2018]:[RevG 2021-2022]])*1.5, "x")</f>
        <v>-0.1631104788999525</v>
      </c>
      <c r="X41" s="13">
        <f t="array" ref="X41">IFERROR(GEOMEAN(Table1[[#This Row],[RevG 2017-2018]:[RevG 2021-2022]]+ABS(Table1[[#This Row],[Min RevG]]))-ABS(Table1[[#This Row],[Min RevG]]), "x")</f>
        <v>8.644971169190796E-2</v>
      </c>
      <c r="Y41" s="13">
        <f>AVERAGE(Table1[[#This Row],[RevG 2017-2018]:[RevG 2021-2022]])</f>
        <v>0.15845106745832777</v>
      </c>
      <c r="Z41" s="14">
        <f>IFERROR((Table1[[#This Row],[Avg RevG]]-MIN(X:X))/(MAX(X:X)-MIN(X:X)), "x")</f>
        <v>0.28994031213854393</v>
      </c>
      <c r="AA41" s="16">
        <f>IFERROR(Table1[[#This Row],[EV]]/AVERAGE(Table1[[#This Row],[Revenue 2020]:[Revenue 2022]]), "x")</f>
        <v>7.4891369017089637</v>
      </c>
      <c r="AB41" s="6">
        <v>403</v>
      </c>
      <c r="AC41" s="6">
        <v>449</v>
      </c>
      <c r="AD41" s="6">
        <v>535.9</v>
      </c>
      <c r="AE41" s="6">
        <v>606.79999999999995</v>
      </c>
      <c r="AF41" s="6">
        <v>912.3</v>
      </c>
      <c r="AG41" s="6">
        <v>669</v>
      </c>
      <c r="AH41" s="22">
        <f>IFERROR(Table1[[#This Row],[Gross Profit 2017]]/Table1[[#This Row],[Revenue 2017]], "x")</f>
        <v>0.46573442736623138</v>
      </c>
      <c r="AI41" s="22">
        <f>IFERROR(Table1[[#This Row],[Gross Profit 2018]]/Table1[[#This Row],[Revenue 2018]], "x")</f>
        <v>0.44153800767037077</v>
      </c>
      <c r="AJ41" s="22">
        <f>IFERROR(Table1[[#This Row],[Gross Profit 2019]]/Table1[[#This Row],[Revenue 2019]], "x")</f>
        <v>0.46130670568993715</v>
      </c>
      <c r="AK41" s="22">
        <f>IFERROR(Table1[[#This Row],[Gross Profit 2020]]/Table1[[#This Row],[Revenue 2020]], "x")</f>
        <v>0.47240171272868819</v>
      </c>
      <c r="AL41" s="22">
        <f>IFERROR(Table1[[#This Row],[Gross Profit 2021]]/Table1[[#This Row],[Revenue 2021]], "x")</f>
        <v>0.48063853327011219</v>
      </c>
      <c r="AM41" s="22">
        <f>IFERROR(Table1[[#This Row],[Gross Profit 2022]]/Table1[[#This Row],[Revenue 2022]], "x")</f>
        <v>0.3954601879765916</v>
      </c>
      <c r="AO41" s="22">
        <f>IFERROR(MIN(Table1[[#This Row],[GPM 2017]:[GPM 2022]])*1.05, "x")</f>
        <v>0.41523319737542119</v>
      </c>
      <c r="AP41" s="22">
        <f t="array" ref="AP41">IFERROR(GEOMEAN(Table1[[#This Row],[GPM 2017]:[GPM 2022]]+ABS(Table1[[#This Row],[Min GPM]]))-ABS(Table1[[#This Row],[Min GPM]]), "x")</f>
        <v>0.45237215601672887</v>
      </c>
      <c r="AQ41" s="23">
        <f>IFERROR((Table1[[#This Row],[Avg GPM]]-MIN(AP:AP))/(MAX(AP:AP)-MIN(AP:AP)), "x")</f>
        <v>0.48700182250812546</v>
      </c>
      <c r="AR41" s="6">
        <v>289.8</v>
      </c>
      <c r="AS41" s="6">
        <v>326.10000000000002</v>
      </c>
      <c r="AT41" s="6">
        <v>412.3</v>
      </c>
      <c r="AU41" s="6">
        <v>478.2</v>
      </c>
      <c r="AV41" s="6">
        <v>742.6</v>
      </c>
      <c r="AW41" s="6">
        <v>462.3</v>
      </c>
      <c r="AX41" s="6"/>
      <c r="AY41" s="6">
        <f>IFERROR(AVERAGE(Table1[[#This Row],[Op Income 2020]:[Op Income 2022]]), "x")</f>
        <v>561.0333333333333</v>
      </c>
      <c r="AZ41" s="22">
        <f>IFERROR(Table1[[#This Row],[Avg Op Income]]/Table1[[#This Row],[EV]], "x")</f>
        <v>4.6106896995696395E-2</v>
      </c>
      <c r="BA41" s="25">
        <f>IFERROR((Table1[[#This Row],[Op Income/EV]]-MIN(AZ:AZ))/(MAX(AZ:AZ)-MIN(AZ:AZ)), "x")</f>
        <v>0.56455770007238282</v>
      </c>
      <c r="BB41" s="6">
        <v>159.5</v>
      </c>
      <c r="BC41" s="6">
        <v>972.7</v>
      </c>
      <c r="BD41" s="6">
        <v>1022.6</v>
      </c>
      <c r="BE41" s="6">
        <v>875.9</v>
      </c>
      <c r="BF41" s="6">
        <v>737.5</v>
      </c>
      <c r="BG41" s="6">
        <v>891</v>
      </c>
      <c r="BH41" s="6">
        <v>844.7</v>
      </c>
      <c r="BI41" s="22">
        <f>IFERROR(Table1[[#This Row],[Op Income 2017]]/Table1[[#This Row],[Total Assets 2017]], "x")</f>
        <v>0.29793358692299782</v>
      </c>
      <c r="BJ41" s="22">
        <f>IFERROR(Table1[[#This Row],[Op Income 2018]]/Table1[[#This Row],[Total Assets 2018]], "x")</f>
        <v>0.31889301779777041</v>
      </c>
      <c r="BK41" s="22">
        <f>IFERROR(Table1[[#This Row],[Op Income 2019]]/Table1[[#This Row],[Total Assets 2019]], "x")</f>
        <v>0.47071583514099785</v>
      </c>
      <c r="BL41" s="22">
        <f>IFERROR(Table1[[#This Row],[Op Income 2020]]/Table1[[#This Row],[Total Assets 2020]], "x")</f>
        <v>0.6484067796610169</v>
      </c>
      <c r="BM41" s="22">
        <f>IFERROR(Table1[[#This Row],[Op Income 2021]]/Table1[[#This Row],[Total Assets 2021]], "x")</f>
        <v>0.83344556677890014</v>
      </c>
      <c r="BN41" s="22">
        <f>IFERROR(Table1[[#This Row],[Op Income 2022]]/Table1[[#This Row],[Total Assets 2022]], "x")</f>
        <v>0.54729489759677996</v>
      </c>
      <c r="BP41" s="22">
        <f>IFERROR(MIN(Table1[[#This Row],[ROA 2017]:[ROA 2022]])*1.05, "x")</f>
        <v>0.31283026626914773</v>
      </c>
      <c r="BQ41" s="22">
        <f t="array" ref="BQ41">IFERROR(GEOMEAN(Table1[[#This Row],[ROA 2017]:[ROA 2022]]+ABS(Table1[[#This Row],[Min ROA]]))-ABS(Table1[[#This Row],[Min ROA]]), "x")</f>
        <v>0.49911049115417544</v>
      </c>
      <c r="BR41" s="29">
        <f>IFERROR((Table1[[#This Row],[Avg ROA]]-MIN(BQ:BQ))/(MAX(BQ:BQ)-MIN(BQ:BQ)), "x")</f>
        <v>1</v>
      </c>
      <c r="BS41" s="6">
        <v>1516.6</v>
      </c>
      <c r="BT41" s="31">
        <f>IFERROR(SUM(0.35*Table1[[#This Row],[Norm 1/SMA Period]], 0.2*Table1[[#This Row],[Norm Avg RevG]], 0.2*Table1[[#This Row],[Norm Avg GPM]], 0.25*Table1[[#This Row],[Norm Op Income/EV]]), "x")</f>
        <v>0.42340776216067311</v>
      </c>
      <c r="BU41" s="1"/>
      <c r="BV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</row>
    <row r="42" spans="1:98" x14ac:dyDescent="0.25">
      <c r="A42" s="8" t="s">
        <v>29</v>
      </c>
      <c r="B42" s="1" t="s">
        <v>30</v>
      </c>
      <c r="C42" s="1" t="s">
        <v>25</v>
      </c>
      <c r="D42" s="1" t="s">
        <v>26</v>
      </c>
      <c r="E42" s="6">
        <v>20478</v>
      </c>
      <c r="F42" s="6">
        <f>IFERROR(Table1[[#This Row],[Market Capital]]+Table1[[#This Row],[Total Liabilities ttm]]-Table1[[#This Row],[Cash ttm]], "x")</f>
        <v>22055.600000000002</v>
      </c>
      <c r="G42" s="6">
        <v>200</v>
      </c>
      <c r="H42" s="32">
        <f>IFERROR(1/Table1[[#This Row],[SMA Period]], "x")</f>
        <v>5.0000000000000001E-3</v>
      </c>
      <c r="I42" s="33">
        <f>IFERROR((Table1[[#This Row],[1/SMA Period]]-MIN(H:H))/(MAX(H:H)-MIN(H:H)), "x")</f>
        <v>0.80277777777777781</v>
      </c>
      <c r="J42" s="6">
        <v>1524.8</v>
      </c>
      <c r="K42" s="6">
        <v>1777.7</v>
      </c>
      <c r="L42" s="6">
        <v>2055.6</v>
      </c>
      <c r="M42" s="6">
        <v>1787</v>
      </c>
      <c r="N42" s="6">
        <v>1865.7</v>
      </c>
      <c r="O42" s="6">
        <v>2208.3000000000002</v>
      </c>
      <c r="P42" s="6"/>
      <c r="Q42" s="13">
        <f>IFERROR((Table1[[#This Row],[Revenue 2018]]-Table1[[#This Row],[Revenue 2017]])/Table1[[#This Row],[Revenue 2017]], "x")</f>
        <v>0.16585781741867792</v>
      </c>
      <c r="R42" s="13">
        <f>IFERROR((Table1[[#This Row],[Revenue 2019]]-Table1[[#This Row],[Revenue 2018]])/Table1[[#This Row],[Revenue 2018]], "x")</f>
        <v>0.15632558924452936</v>
      </c>
      <c r="S42" s="13">
        <f>IFERROR((Table1[[#This Row],[Revenue 2020]]-Table1[[#This Row],[Revenue 2019]])/Table1[[#This Row],[Revenue 2019]], "x")</f>
        <v>-0.13066744502821556</v>
      </c>
      <c r="T42" s="13">
        <f>IFERROR((Table1[[#This Row],[Revenue 2021]]-Table1[[#This Row],[Revenue 2020]])/Table1[[#This Row],[Revenue 2020]], "x")</f>
        <v>4.4040290990486876E-2</v>
      </c>
      <c r="U42" s="13">
        <f>IFERROR((Table1[[#This Row],[Revenue 2022]]-Table1[[#This Row],[Revenue 2021]])/Table1[[#This Row],[Revenue 2021]], "x")</f>
        <v>0.18363080881170613</v>
      </c>
      <c r="V42" s="13"/>
      <c r="W42" s="18">
        <f>IFERROR(MIN(Table1[[#This Row],[RevG 2017-2018]:[RevG 2021-2022]])*1.5, "x")</f>
        <v>-0.19600116754232333</v>
      </c>
      <c r="X42" s="13">
        <f t="array" ref="X42">IFERROR(GEOMEAN(Table1[[#This Row],[RevG 2017-2018]:[RevG 2021-2022]]+ABS(Table1[[#This Row],[Min RevG]]))-ABS(Table1[[#This Row],[Min RevG]]), "x")</f>
        <v>4.1712573388162061E-2</v>
      </c>
      <c r="Y42" s="13">
        <f>AVERAGE(Table1[[#This Row],[RevG 2017-2018]:[RevG 2021-2022]])</f>
        <v>8.3837412287436935E-2</v>
      </c>
      <c r="Z42" s="14">
        <f>IFERROR((Table1[[#This Row],[Avg RevG]]-MIN(X:X))/(MAX(X:X)-MIN(X:X)), "x")</f>
        <v>0.17110212501788766</v>
      </c>
      <c r="AA42" s="16">
        <f>IFERROR(Table1[[#This Row],[EV]]/AVERAGE(Table1[[#This Row],[Revenue 2020]:[Revenue 2022]]), "x")</f>
        <v>11.28933629073537</v>
      </c>
      <c r="AB42" s="6">
        <v>574.70000000000005</v>
      </c>
      <c r="AC42" s="6">
        <v>690.7</v>
      </c>
      <c r="AD42" s="6">
        <v>813.8</v>
      </c>
      <c r="AE42" s="6">
        <v>682.1</v>
      </c>
      <c r="AF42" s="6">
        <v>727.4</v>
      </c>
      <c r="AG42" s="6">
        <v>862.8</v>
      </c>
      <c r="AH42" s="22">
        <f>IFERROR(Table1[[#This Row],[Gross Profit 2017]]/Table1[[#This Row],[Revenue 2017]], "x")</f>
        <v>0.37690188877229802</v>
      </c>
      <c r="AI42" s="22">
        <f>IFERROR(Table1[[#This Row],[Gross Profit 2018]]/Table1[[#This Row],[Revenue 2018]], "x")</f>
        <v>0.38853574843899424</v>
      </c>
      <c r="AJ42" s="22">
        <f>IFERROR(Table1[[#This Row],[Gross Profit 2019]]/Table1[[#This Row],[Revenue 2019]], "x")</f>
        <v>0.39589414282934421</v>
      </c>
      <c r="AK42" s="22">
        <f>IFERROR(Table1[[#This Row],[Gross Profit 2020]]/Table1[[#This Row],[Revenue 2020]], "x")</f>
        <v>0.38170117515388924</v>
      </c>
      <c r="AL42" s="22">
        <f>IFERROR(Table1[[#This Row],[Gross Profit 2021]]/Table1[[#This Row],[Revenue 2021]], "x")</f>
        <v>0.38988047381679797</v>
      </c>
      <c r="AM42" s="22">
        <f>IFERROR(Table1[[#This Row],[Gross Profit 2022]]/Table1[[#This Row],[Revenue 2022]], "x")</f>
        <v>0.39070778426844172</v>
      </c>
      <c r="AO42" s="22">
        <f>IFERROR(MIN(Table1[[#This Row],[GPM 2017]:[GPM 2022]])*1.05, "x")</f>
        <v>0.39574698321091295</v>
      </c>
      <c r="AP42" s="22">
        <f t="array" ref="AP42">IFERROR(GEOMEAN(Table1[[#This Row],[GPM 2017]:[GPM 2022]]+ABS(Table1[[#This Row],[Min GPM]]))-ABS(Table1[[#This Row],[Min GPM]]), "x")</f>
        <v>0.38724533790431104</v>
      </c>
      <c r="AQ42" s="23">
        <f>IFERROR((Table1[[#This Row],[Avg GPM]]-MIN(AP:AP))/(MAX(AP:AP)-MIN(AP:AP)), "x")</f>
        <v>0.40587037371225532</v>
      </c>
      <c r="AR42" s="6">
        <v>307.8</v>
      </c>
      <c r="AS42" s="6">
        <v>374.9</v>
      </c>
      <c r="AT42" s="6">
        <v>459.7</v>
      </c>
      <c r="AU42" s="6">
        <v>377.2</v>
      </c>
      <c r="AV42" s="6">
        <v>394.1</v>
      </c>
      <c r="AW42" s="6">
        <v>489.2</v>
      </c>
      <c r="AX42" s="6"/>
      <c r="AY42" s="6">
        <f>IFERROR(AVERAGE(Table1[[#This Row],[Op Income 2020]:[Op Income 2022]]), "x")</f>
        <v>420.16666666666669</v>
      </c>
      <c r="AZ42" s="22">
        <f>IFERROR(Table1[[#This Row],[Avg Op Income]]/Table1[[#This Row],[EV]], "x")</f>
        <v>1.9050339445159808E-2</v>
      </c>
      <c r="BA42" s="25">
        <f>IFERROR((Table1[[#This Row],[Op Income/EV]]-MIN(AZ:AZ))/(MAX(AZ:AZ)-MIN(AZ:AZ)), "x")</f>
        <v>9.5825535454739152E-2</v>
      </c>
      <c r="BB42" s="6">
        <v>142.6</v>
      </c>
      <c r="BC42" s="6">
        <v>2512.4</v>
      </c>
      <c r="BD42" s="6">
        <v>2653.4</v>
      </c>
      <c r="BE42" s="6">
        <v>2969.2</v>
      </c>
      <c r="BF42" s="6">
        <v>3547.7</v>
      </c>
      <c r="BG42" s="6">
        <v>3498.4</v>
      </c>
      <c r="BH42" s="6">
        <v>4095.5</v>
      </c>
      <c r="BI42" s="22">
        <f>IFERROR(Table1[[#This Row],[Op Income 2017]]/Table1[[#This Row],[Total Assets 2017]], "x")</f>
        <v>0.12251233879955421</v>
      </c>
      <c r="BJ42" s="22">
        <f>IFERROR(Table1[[#This Row],[Op Income 2018]]/Table1[[#This Row],[Total Assets 2018]], "x")</f>
        <v>0.1412904198386975</v>
      </c>
      <c r="BK42" s="22">
        <f>IFERROR(Table1[[#This Row],[Op Income 2019]]/Table1[[#This Row],[Total Assets 2019]], "x")</f>
        <v>0.15482284790515966</v>
      </c>
      <c r="BL42" s="22">
        <f>IFERROR(Table1[[#This Row],[Op Income 2020]]/Table1[[#This Row],[Total Assets 2020]], "x")</f>
        <v>0.10632240606590185</v>
      </c>
      <c r="BM42" s="22">
        <f>IFERROR(Table1[[#This Row],[Op Income 2021]]/Table1[[#This Row],[Total Assets 2021]], "x")</f>
        <v>0.11265149782757833</v>
      </c>
      <c r="BN42" s="22">
        <f>IFERROR(Table1[[#This Row],[Op Income 2022]]/Table1[[#This Row],[Total Assets 2022]], "x")</f>
        <v>0.11944817482602857</v>
      </c>
      <c r="BP42" s="22">
        <f>IFERROR(MIN(Table1[[#This Row],[ROA 2017]:[ROA 2022]])*1.05, "x")</f>
        <v>0.11163852636919694</v>
      </c>
      <c r="BQ42" s="22">
        <f t="array" ref="BQ42">IFERROR(GEOMEAN(Table1[[#This Row],[ROA 2017]:[ROA 2022]]+ABS(Table1[[#This Row],[Min ROA]]))-ABS(Table1[[#This Row],[Min ROA]]), "x")</f>
        <v>0.12559825438366304</v>
      </c>
      <c r="BR42" s="29">
        <f>IFERROR((Table1[[#This Row],[Avg ROA]]-MIN(BQ:BQ))/(MAX(BQ:BQ)-MIN(BQ:BQ)), "x")</f>
        <v>1.500236461570147E-2</v>
      </c>
      <c r="BS42" s="6">
        <v>1720.2</v>
      </c>
      <c r="BT42" s="31">
        <f>IFERROR(SUM(0.35*Table1[[#This Row],[Norm 1/SMA Period]], 0.2*Table1[[#This Row],[Norm Avg RevG]], 0.2*Table1[[#This Row],[Norm Avg GPM]], 0.25*Table1[[#This Row],[Norm Op Income/EV]]), "x")</f>
        <v>0.42032310583193566</v>
      </c>
      <c r="BU42" s="1"/>
      <c r="BV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</row>
    <row r="43" spans="1:98" x14ac:dyDescent="0.25">
      <c r="A43" s="8" t="s">
        <v>129</v>
      </c>
      <c r="B43" s="1" t="s">
        <v>130</v>
      </c>
      <c r="C43" s="1" t="s">
        <v>125</v>
      </c>
      <c r="D43" s="1" t="s">
        <v>53</v>
      </c>
      <c r="E43" s="6">
        <v>34693</v>
      </c>
      <c r="F43" s="6">
        <f>IFERROR(Table1[[#This Row],[Market Capital]]+Table1[[#This Row],[Total Liabilities ttm]]-Table1[[#This Row],[Cash ttm]], "x")</f>
        <v>37377.800000000003</v>
      </c>
      <c r="G43" s="6">
        <v>280</v>
      </c>
      <c r="H43" s="32">
        <f>IFERROR(1/Table1[[#This Row],[SMA Period]], "x")</f>
        <v>3.5714285714285713E-3</v>
      </c>
      <c r="I43" s="33">
        <f>IFERROR((Table1[[#This Row],[1/SMA Period]]-MIN(H:H))/(MAX(H:H)-MIN(H:H)), "x")</f>
        <v>0.48346560846560838</v>
      </c>
      <c r="J43" s="6">
        <v>2066.6999999999998</v>
      </c>
      <c r="K43" s="6">
        <v>2340.1999999999998</v>
      </c>
      <c r="L43" s="6">
        <v>2606.6</v>
      </c>
      <c r="M43" s="6">
        <v>2957</v>
      </c>
      <c r="N43" s="6">
        <v>3196.8</v>
      </c>
      <c r="O43" s="6">
        <v>3578.1</v>
      </c>
      <c r="P43" s="6"/>
      <c r="Q43" s="13">
        <f>IFERROR((Table1[[#This Row],[Revenue 2018]]-Table1[[#This Row],[Revenue 2017]])/Table1[[#This Row],[Revenue 2017]], "x")</f>
        <v>0.13233657521652878</v>
      </c>
      <c r="R43" s="13">
        <f>IFERROR((Table1[[#This Row],[Revenue 2019]]-Table1[[#This Row],[Revenue 2018]])/Table1[[#This Row],[Revenue 2018]], "x")</f>
        <v>0.11383642423724473</v>
      </c>
      <c r="S43" s="13">
        <f>IFERROR((Table1[[#This Row],[Revenue 2020]]-Table1[[#This Row],[Revenue 2019]])/Table1[[#This Row],[Revenue 2019]], "x")</f>
        <v>0.13442799048569021</v>
      </c>
      <c r="T43" s="13">
        <f>IFERROR((Table1[[#This Row],[Revenue 2021]]-Table1[[#This Row],[Revenue 2020]])/Table1[[#This Row],[Revenue 2020]], "x")</f>
        <v>8.1095705106526944E-2</v>
      </c>
      <c r="U43" s="13">
        <f>IFERROR((Table1[[#This Row],[Revenue 2022]]-Table1[[#This Row],[Revenue 2021]])/Table1[[#This Row],[Revenue 2021]], "x")</f>
        <v>0.11927552552552544</v>
      </c>
      <c r="V43" s="13"/>
      <c r="W43" s="18">
        <f>IFERROR(MIN(Table1[[#This Row],[RevG 2017-2018]:[RevG 2021-2022]])*1.5, "x")</f>
        <v>0.12164355765979042</v>
      </c>
      <c r="X43" s="13">
        <f t="array" ref="X43">IFERROR(GEOMEAN(Table1[[#This Row],[RevG 2017-2018]:[RevG 2021-2022]]+ABS(Table1[[#This Row],[Min RevG]]))-ABS(Table1[[#This Row],[Min RevG]]), "x")</f>
        <v>0.11537635094934055</v>
      </c>
      <c r="Y43" s="13">
        <f>AVERAGE(Table1[[#This Row],[RevG 2017-2018]:[RevG 2021-2022]])</f>
        <v>0.11619444411430321</v>
      </c>
      <c r="Z43" s="14">
        <f>IFERROR((Table1[[#This Row],[Avg RevG]]-MIN(X:X))/(MAX(X:X)-MIN(X:X)), "x")</f>
        <v>0.36678003634054246</v>
      </c>
      <c r="AA43" s="16">
        <f>IFERROR(Table1[[#This Row],[EV]]/AVERAGE(Table1[[#This Row],[Revenue 2020]:[Revenue 2022]]), "x")</f>
        <v>11.52225156444271</v>
      </c>
      <c r="AB43" s="6">
        <v>1201.7</v>
      </c>
      <c r="AC43" s="6">
        <v>1362.2</v>
      </c>
      <c r="AD43" s="6">
        <v>1536.6</v>
      </c>
      <c r="AE43" s="6">
        <v>1767.4</v>
      </c>
      <c r="AF43" s="6">
        <v>1889.5</v>
      </c>
      <c r="AG43" s="6">
        <v>2064</v>
      </c>
      <c r="AH43" s="22">
        <f>IFERROR(Table1[[#This Row],[Gross Profit 2017]]/Table1[[#This Row],[Revenue 2017]], "x")</f>
        <v>0.58145836357478109</v>
      </c>
      <c r="AI43" s="22">
        <f>IFERROR(Table1[[#This Row],[Gross Profit 2018]]/Table1[[#This Row],[Revenue 2018]], "x")</f>
        <v>0.58208700111101619</v>
      </c>
      <c r="AJ43" s="22">
        <f>IFERROR(Table1[[#This Row],[Gross Profit 2019]]/Table1[[#This Row],[Revenue 2019]], "x")</f>
        <v>0.58950356786618585</v>
      </c>
      <c r="AK43" s="22">
        <f>IFERROR(Table1[[#This Row],[Gross Profit 2020]]/Table1[[#This Row],[Revenue 2020]], "x")</f>
        <v>0.59770037199864734</v>
      </c>
      <c r="AL43" s="22">
        <f>IFERROR(Table1[[#This Row],[Gross Profit 2021]]/Table1[[#This Row],[Revenue 2021]], "x")</f>
        <v>0.59105980980980977</v>
      </c>
      <c r="AM43" s="22">
        <f>IFERROR(Table1[[#This Row],[Gross Profit 2022]]/Table1[[#This Row],[Revenue 2022]], "x")</f>
        <v>0.57684245828791814</v>
      </c>
      <c r="AO43" s="22">
        <f>IFERROR(MIN(Table1[[#This Row],[GPM 2017]:[GPM 2022]])*1.05, "x")</f>
        <v>0.60568458120231405</v>
      </c>
      <c r="AP43" s="22">
        <f t="array" ref="AP43">IFERROR(GEOMEAN(Table1[[#This Row],[GPM 2017]:[GPM 2022]]+ABS(Table1[[#This Row],[Min GPM]]))-ABS(Table1[[#This Row],[Min GPM]]), "x")</f>
        <v>0.58642143670172631</v>
      </c>
      <c r="AQ43" s="23">
        <f>IFERROR((Table1[[#This Row],[Avg GPM]]-MIN(AP:AP))/(MAX(AP:AP)-MIN(AP:AP)), "x")</f>
        <v>0.65399312758379025</v>
      </c>
      <c r="AR43" s="6">
        <v>456.7</v>
      </c>
      <c r="AS43" s="6">
        <v>560.29999999999995</v>
      </c>
      <c r="AT43" s="6">
        <v>636</v>
      </c>
      <c r="AU43" s="6">
        <v>809.1</v>
      </c>
      <c r="AV43" s="6">
        <v>917.6</v>
      </c>
      <c r="AW43" s="6">
        <v>1000.3</v>
      </c>
      <c r="AX43" s="6"/>
      <c r="AY43" s="6">
        <f>IFERROR(AVERAGE(Table1[[#This Row],[Op Income 2020]:[Op Income 2022]]), "x")</f>
        <v>909</v>
      </c>
      <c r="AZ43" s="22">
        <f>IFERROR(Table1[[#This Row],[Avg Op Income]]/Table1[[#This Row],[EV]], "x")</f>
        <v>2.4319248323871386E-2</v>
      </c>
      <c r="BA43" s="25">
        <f>IFERROR((Table1[[#This Row],[Op Income/EV]]-MIN(AZ:AZ))/(MAX(AZ:AZ)-MIN(AZ:AZ)), "x")</f>
        <v>0.18710496223616355</v>
      </c>
      <c r="BB43" s="6">
        <v>253.2</v>
      </c>
      <c r="BC43" s="6">
        <v>3468.5</v>
      </c>
      <c r="BD43" s="6">
        <v>3063.9</v>
      </c>
      <c r="BE43" s="6">
        <v>4107.7</v>
      </c>
      <c r="BF43" s="6">
        <v>4587.3999999999996</v>
      </c>
      <c r="BG43" s="6">
        <v>4728.1000000000004</v>
      </c>
      <c r="BH43" s="6">
        <v>5095.8999999999996</v>
      </c>
      <c r="BI43" s="22">
        <f>IFERROR(Table1[[#This Row],[Op Income 2017]]/Table1[[#This Row],[Total Assets 2017]], "x")</f>
        <v>0.13167075104512035</v>
      </c>
      <c r="BJ43" s="22">
        <f>IFERROR(Table1[[#This Row],[Op Income 2018]]/Table1[[#This Row],[Total Assets 2018]], "x")</f>
        <v>0.18287150363915269</v>
      </c>
      <c r="BK43" s="22">
        <f>IFERROR(Table1[[#This Row],[Op Income 2019]]/Table1[[#This Row],[Total Assets 2019]], "x")</f>
        <v>0.1548311707281447</v>
      </c>
      <c r="BL43" s="22">
        <f>IFERROR(Table1[[#This Row],[Op Income 2020]]/Table1[[#This Row],[Total Assets 2020]], "x")</f>
        <v>0.17637441688102196</v>
      </c>
      <c r="BM43" s="22">
        <f>IFERROR(Table1[[#This Row],[Op Income 2021]]/Table1[[#This Row],[Total Assets 2021]], "x")</f>
        <v>0.19407372940504641</v>
      </c>
      <c r="BN43" s="22">
        <f>IFERROR(Table1[[#This Row],[Op Income 2022]]/Table1[[#This Row],[Total Assets 2022]], "x")</f>
        <v>0.19629506073510078</v>
      </c>
      <c r="BP43" s="22">
        <f>IFERROR(MIN(Table1[[#This Row],[ROA 2017]:[ROA 2022]])*1.05, "x")</f>
        <v>0.13825428859737637</v>
      </c>
      <c r="BQ43" s="22">
        <f t="array" ref="BQ43">IFERROR(GEOMEAN(Table1[[#This Row],[ROA 2017]:[ROA 2022]]+ABS(Table1[[#This Row],[Min ROA]]))-ABS(Table1[[#This Row],[Min ROA]]), "x")</f>
        <v>0.17181328750375502</v>
      </c>
      <c r="BR43" s="29">
        <f>IFERROR((Table1[[#This Row],[Avg ROA]]-MIN(BQ:BQ))/(MAX(BQ:BQ)-MIN(BQ:BQ)), "x")</f>
        <v>0.13687708212453203</v>
      </c>
      <c r="BS43" s="6">
        <v>2938</v>
      </c>
      <c r="BT43" s="31">
        <f>IFERROR(SUM(0.35*Table1[[#This Row],[Norm 1/SMA Period]], 0.2*Table1[[#This Row],[Norm Avg RevG]], 0.2*Table1[[#This Row],[Norm Avg GPM]], 0.25*Table1[[#This Row],[Norm Op Income/EV]]), "x")</f>
        <v>0.42014383630687041</v>
      </c>
      <c r="BU43" s="1"/>
      <c r="BV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</row>
    <row r="44" spans="1:98" x14ac:dyDescent="0.25">
      <c r="A44" s="8" t="s">
        <v>88</v>
      </c>
      <c r="B44" s="1" t="s">
        <v>89</v>
      </c>
      <c r="C44" s="1" t="s">
        <v>85</v>
      </c>
      <c r="D44" s="1" t="s">
        <v>28</v>
      </c>
      <c r="E44" s="6">
        <v>48373</v>
      </c>
      <c r="F44" s="6">
        <f>IFERROR(Table1[[#This Row],[Market Capital]]+Table1[[#This Row],[Total Liabilities ttm]]-Table1[[#This Row],[Cash ttm]], "x")</f>
        <v>59731</v>
      </c>
      <c r="G44" s="6">
        <v>250</v>
      </c>
      <c r="H44" s="32">
        <f>IFERROR(1/Table1[[#This Row],[SMA Period]], "x")</f>
        <v>4.0000000000000001E-3</v>
      </c>
      <c r="I44" s="33">
        <f>IFERROR((Table1[[#This Row],[1/SMA Period]]-MIN(H:H))/(MAX(H:H)-MIN(H:H)), "x")</f>
        <v>0.57925925925925925</v>
      </c>
      <c r="J44" s="6">
        <v>6380</v>
      </c>
      <c r="K44" s="6">
        <v>7343</v>
      </c>
      <c r="L44" s="6">
        <v>7887</v>
      </c>
      <c r="M44" s="6">
        <v>7414</v>
      </c>
      <c r="N44" s="6">
        <v>8171</v>
      </c>
      <c r="O44" s="6">
        <v>9112</v>
      </c>
      <c r="P44" s="6"/>
      <c r="Q44" s="13">
        <f>IFERROR((Table1[[#This Row],[Revenue 2018]]-Table1[[#This Row],[Revenue 2017]])/Table1[[#This Row],[Revenue 2017]], "x")</f>
        <v>0.15094043887147335</v>
      </c>
      <c r="R44" s="13">
        <f>IFERROR((Table1[[#This Row],[Revenue 2019]]-Table1[[#This Row],[Revenue 2018]])/Table1[[#This Row],[Revenue 2018]], "x")</f>
        <v>7.4084161786735672E-2</v>
      </c>
      <c r="S44" s="13">
        <f>IFERROR((Table1[[#This Row],[Revenue 2020]]-Table1[[#This Row],[Revenue 2019]])/Table1[[#This Row],[Revenue 2019]], "x")</f>
        <v>-5.9972105997210597E-2</v>
      </c>
      <c r="T44" s="13">
        <f>IFERROR((Table1[[#This Row],[Revenue 2021]]-Table1[[#This Row],[Revenue 2020]])/Table1[[#This Row],[Revenue 2020]], "x")</f>
        <v>0.10210412732667926</v>
      </c>
      <c r="U44" s="13">
        <f>IFERROR((Table1[[#This Row],[Revenue 2022]]-Table1[[#This Row],[Revenue 2021]])/Table1[[#This Row],[Revenue 2021]], "x")</f>
        <v>0.11516338269489658</v>
      </c>
      <c r="V44" s="13"/>
      <c r="W44" s="18">
        <f>IFERROR(MIN(Table1[[#This Row],[RevG 2017-2018]:[RevG 2021-2022]])*1.5, "x")</f>
        <v>-8.9958158995815898E-2</v>
      </c>
      <c r="X44" s="13">
        <f t="array" ref="X44">IFERROR(GEOMEAN(Table1[[#This Row],[RevG 2017-2018]:[RevG 2021-2022]]+ABS(Table1[[#This Row],[Min RevG]]))-ABS(Table1[[#This Row],[Min RevG]]), "x")</f>
        <v>4.6133832561108631E-2</v>
      </c>
      <c r="Y44" s="13">
        <f>AVERAGE(Table1[[#This Row],[RevG 2017-2018]:[RevG 2021-2022]])</f>
        <v>7.6464000936514842E-2</v>
      </c>
      <c r="Z44" s="14">
        <f>IFERROR((Table1[[#This Row],[Avg RevG]]-MIN(X:X))/(MAX(X:X)-MIN(X:X)), "x")</f>
        <v>0.18284660499191291</v>
      </c>
      <c r="AA44" s="16">
        <f>IFERROR(Table1[[#This Row],[EV]]/AVERAGE(Table1[[#This Row],[Revenue 2020]:[Revenue 2022]]), "x")</f>
        <v>7.2556585820140089</v>
      </c>
      <c r="AB44" s="6">
        <v>3033</v>
      </c>
      <c r="AC44" s="6">
        <v>3539</v>
      </c>
      <c r="AD44" s="6">
        <v>3948</v>
      </c>
      <c r="AE44" s="6">
        <v>3637</v>
      </c>
      <c r="AF44" s="6">
        <v>4048</v>
      </c>
      <c r="AG44" s="6">
        <v>4394</v>
      </c>
      <c r="AH44" s="22">
        <f>IFERROR(Table1[[#This Row],[Gross Profit 2017]]/Table1[[#This Row],[Revenue 2017]], "x")</f>
        <v>0.47539184952978059</v>
      </c>
      <c r="AI44" s="22">
        <f>IFERROR(Table1[[#This Row],[Gross Profit 2018]]/Table1[[#This Row],[Revenue 2018]], "x")</f>
        <v>0.48195560397657633</v>
      </c>
      <c r="AJ44" s="22">
        <f>IFERROR(Table1[[#This Row],[Gross Profit 2019]]/Table1[[#This Row],[Revenue 2019]], "x")</f>
        <v>0.500570559147965</v>
      </c>
      <c r="AK44" s="22">
        <f>IFERROR(Table1[[#This Row],[Gross Profit 2020]]/Table1[[#This Row],[Revenue 2020]], "x")</f>
        <v>0.49055840302131104</v>
      </c>
      <c r="AL44" s="22">
        <f>IFERROR(Table1[[#This Row],[Gross Profit 2021]]/Table1[[#This Row],[Revenue 2021]], "x")</f>
        <v>0.49541059845796109</v>
      </c>
      <c r="AM44" s="22">
        <f>IFERROR(Table1[[#This Row],[Gross Profit 2022]]/Table1[[#This Row],[Revenue 2022]], "x")</f>
        <v>0.48222124670763827</v>
      </c>
      <c r="AO44" s="22">
        <f>IFERROR(MIN(Table1[[#This Row],[GPM 2017]:[GPM 2022]])*1.05, "x")</f>
        <v>0.49916144200626966</v>
      </c>
      <c r="AP44" s="22">
        <f t="array" ref="AP44">IFERROR(GEOMEAN(Table1[[#This Row],[GPM 2017]:[GPM 2022]]+ABS(Table1[[#This Row],[Min GPM]]))-ABS(Table1[[#This Row],[Min GPM]]), "x")</f>
        <v>0.48764691985598108</v>
      </c>
      <c r="AQ44" s="23">
        <f>IFERROR((Table1[[#This Row],[Avg GPM]]-MIN(AP:AP))/(MAX(AP:AP)-MIN(AP:AP)), "x")</f>
        <v>0.53094520526744715</v>
      </c>
      <c r="AR44" s="6">
        <v>1335</v>
      </c>
      <c r="AS44" s="6">
        <v>1535</v>
      </c>
      <c r="AT44" s="6">
        <v>1728</v>
      </c>
      <c r="AU44" s="6">
        <v>1524</v>
      </c>
      <c r="AV44" s="6">
        <v>1848</v>
      </c>
      <c r="AW44" s="6">
        <v>2064</v>
      </c>
      <c r="AX44" s="6"/>
      <c r="AY44" s="6">
        <f>IFERROR(AVERAGE(Table1[[#This Row],[Op Income 2020]:[Op Income 2022]]), "x")</f>
        <v>1812</v>
      </c>
      <c r="AZ44" s="22">
        <f>IFERROR(Table1[[#This Row],[Avg Op Income]]/Table1[[#This Row],[EV]], "x")</f>
        <v>3.0336006428822556E-2</v>
      </c>
      <c r="BA44" s="25">
        <f>IFERROR((Table1[[#This Row],[Op Income/EV]]-MIN(AZ:AZ))/(MAX(AZ:AZ)-MIN(AZ:AZ)), "x")</f>
        <v>0.29134024956888566</v>
      </c>
      <c r="BB44" s="6">
        <v>1325</v>
      </c>
      <c r="BC44" s="6">
        <v>8208</v>
      </c>
      <c r="BD44" s="6">
        <v>9409</v>
      </c>
      <c r="BE44" s="6">
        <v>10642</v>
      </c>
      <c r="BF44" s="6">
        <v>10876</v>
      </c>
      <c r="BG44" s="6">
        <v>12189</v>
      </c>
      <c r="BH44" s="6">
        <v>12814</v>
      </c>
      <c r="BI44" s="22">
        <f>IFERROR(Table1[[#This Row],[Op Income 2017]]/Table1[[#This Row],[Total Assets 2017]], "x")</f>
        <v>0.16264619883040934</v>
      </c>
      <c r="BJ44" s="22">
        <f>IFERROR(Table1[[#This Row],[Op Income 2018]]/Table1[[#This Row],[Total Assets 2018]], "x")</f>
        <v>0.16314167286640452</v>
      </c>
      <c r="BK44" s="22">
        <f>IFERROR(Table1[[#This Row],[Op Income 2019]]/Table1[[#This Row],[Total Assets 2019]], "x")</f>
        <v>0.16237549332832174</v>
      </c>
      <c r="BL44" s="22">
        <f>IFERROR(Table1[[#This Row],[Op Income 2020]]/Table1[[#This Row],[Total Assets 2020]], "x")</f>
        <v>0.14012504597278411</v>
      </c>
      <c r="BM44" s="22">
        <f>IFERROR(Table1[[#This Row],[Op Income 2021]]/Table1[[#This Row],[Total Assets 2021]], "x")</f>
        <v>0.15161210927885799</v>
      </c>
      <c r="BN44" s="22">
        <f>IFERROR(Table1[[#This Row],[Op Income 2022]]/Table1[[#This Row],[Total Assets 2022]], "x")</f>
        <v>0.16107382550335569</v>
      </c>
      <c r="BP44" s="22">
        <f>IFERROR(MIN(Table1[[#This Row],[ROA 2017]:[ROA 2022]])*1.05, "x")</f>
        <v>0.14713129827142332</v>
      </c>
      <c r="BQ44" s="22">
        <f t="array" ref="BQ44">IFERROR(GEOMEAN(Table1[[#This Row],[ROA 2017]:[ROA 2022]]+ABS(Table1[[#This Row],[Min ROA]]))-ABS(Table1[[#This Row],[Min ROA]]), "x")</f>
        <v>0.15670894937256749</v>
      </c>
      <c r="BR44" s="29">
        <f>IFERROR((Table1[[#This Row],[Avg ROA]]-MIN(BQ:BQ))/(MAX(BQ:BQ)-MIN(BQ:BQ)), "x")</f>
        <v>9.7045087671280547E-2</v>
      </c>
      <c r="BS44" s="6">
        <v>12683</v>
      </c>
      <c r="BT44" s="31">
        <f>IFERROR(SUM(0.35*Table1[[#This Row],[Norm 1/SMA Period]], 0.2*Table1[[#This Row],[Norm Avg RevG]], 0.2*Table1[[#This Row],[Norm Avg GPM]], 0.25*Table1[[#This Row],[Norm Op Income/EV]]), "x")</f>
        <v>0.41833416518483418</v>
      </c>
      <c r="BU44" s="1"/>
      <c r="BV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</row>
    <row r="45" spans="1:98" x14ac:dyDescent="0.25">
      <c r="A45" s="8" t="s">
        <v>209</v>
      </c>
      <c r="B45" s="1" t="s">
        <v>210</v>
      </c>
      <c r="C45" s="1" t="s">
        <v>208</v>
      </c>
      <c r="D45" s="1" t="s">
        <v>26</v>
      </c>
      <c r="E45" s="6">
        <v>34131</v>
      </c>
      <c r="F45" s="6">
        <f>IFERROR(Table1[[#This Row],[Market Capital]]+Table1[[#This Row],[Total Liabilities ttm]]-Table1[[#This Row],[Cash ttm]], "x")</f>
        <v>35130.399999999994</v>
      </c>
      <c r="G45" s="6">
        <v>270</v>
      </c>
      <c r="H45" s="32">
        <f>IFERROR(1/Table1[[#This Row],[SMA Period]], "x")</f>
        <v>3.7037037037037038E-3</v>
      </c>
      <c r="I45" s="33">
        <f>IFERROR((Table1[[#This Row],[1/SMA Period]]-MIN(H:H))/(MAX(H:H)-MIN(H:H)), "x")</f>
        <v>0.51303155006858714</v>
      </c>
      <c r="J45" s="6">
        <v>3358.1</v>
      </c>
      <c r="K45" s="6">
        <v>4043.7</v>
      </c>
      <c r="L45" s="6">
        <v>4109.1000000000004</v>
      </c>
      <c r="M45" s="6">
        <v>4015.1</v>
      </c>
      <c r="N45" s="6">
        <v>5256.3</v>
      </c>
      <c r="O45" s="6">
        <v>6260.1</v>
      </c>
      <c r="P45" s="6"/>
      <c r="Q45" s="13">
        <f>IFERROR((Table1[[#This Row],[Revenue 2018]]-Table1[[#This Row],[Revenue 2017]])/Table1[[#This Row],[Revenue 2017]], "x")</f>
        <v>0.20416306840177478</v>
      </c>
      <c r="R45" s="13">
        <f>IFERROR((Table1[[#This Row],[Revenue 2019]]-Table1[[#This Row],[Revenue 2018]])/Table1[[#This Row],[Revenue 2018]], "x")</f>
        <v>1.6173306625120693E-2</v>
      </c>
      <c r="S45" s="13">
        <f>IFERROR((Table1[[#This Row],[Revenue 2020]]-Table1[[#This Row],[Revenue 2019]])/Table1[[#This Row],[Revenue 2019]], "x")</f>
        <v>-2.2876055583947931E-2</v>
      </c>
      <c r="T45" s="13">
        <f>IFERROR((Table1[[#This Row],[Revenue 2021]]-Table1[[#This Row],[Revenue 2020]])/Table1[[#This Row],[Revenue 2020]], "x")</f>
        <v>0.30913302283878369</v>
      </c>
      <c r="U45" s="13">
        <f>IFERROR((Table1[[#This Row],[Revenue 2022]]-Table1[[#This Row],[Revenue 2021]])/Table1[[#This Row],[Revenue 2021]], "x")</f>
        <v>0.19097083499800244</v>
      </c>
      <c r="V45" s="13"/>
      <c r="W45" s="18">
        <f>IFERROR(MIN(Table1[[#This Row],[RevG 2017-2018]:[RevG 2021-2022]])*1.5, "x")</f>
        <v>-3.43140833759219E-2</v>
      </c>
      <c r="X45" s="13">
        <f t="array" ref="X45">IFERROR(GEOMEAN(Table1[[#This Row],[RevG 2017-2018]:[RevG 2021-2022]]+ABS(Table1[[#This Row],[Min RevG]]))-ABS(Table1[[#This Row],[Min RevG]]), "x")</f>
        <v>6.6963787973961034E-2</v>
      </c>
      <c r="Y45" s="13">
        <f>AVERAGE(Table1[[#This Row],[RevG 2017-2018]:[RevG 2021-2022]])</f>
        <v>0.13951283545594673</v>
      </c>
      <c r="Z45" s="14">
        <f>IFERROR((Table1[[#This Row],[Avg RevG]]-MIN(X:X))/(MAX(X:X)-MIN(X:X)), "x")</f>
        <v>0.23817857822320504</v>
      </c>
      <c r="AA45" s="16">
        <f>IFERROR(Table1[[#This Row],[EV]]/AVERAGE(Table1[[#This Row],[Revenue 2020]:[Revenue 2022]]), "x")</f>
        <v>6.7856420822200034</v>
      </c>
      <c r="AB45" s="6">
        <v>1053.4000000000001</v>
      </c>
      <c r="AC45" s="6">
        <v>1343.5</v>
      </c>
      <c r="AD45" s="6">
        <v>1394.3</v>
      </c>
      <c r="AE45" s="6">
        <v>1458.3</v>
      </c>
      <c r="AF45" s="6">
        <v>2000.8</v>
      </c>
      <c r="AG45" s="6">
        <v>2491.6</v>
      </c>
      <c r="AH45" s="22">
        <f>IFERROR(Table1[[#This Row],[Gross Profit 2017]]/Table1[[#This Row],[Revenue 2017]], "x")</f>
        <v>0.31368928858580747</v>
      </c>
      <c r="AI45" s="22">
        <f>IFERROR(Table1[[#This Row],[Gross Profit 2018]]/Table1[[#This Row],[Revenue 2018]], "x")</f>
        <v>0.33224522096100106</v>
      </c>
      <c r="AJ45" s="22">
        <f>IFERROR(Table1[[#This Row],[Gross Profit 2019]]/Table1[[#This Row],[Revenue 2019]], "x")</f>
        <v>0.33932004575211111</v>
      </c>
      <c r="AK45" s="22">
        <f>IFERROR(Table1[[#This Row],[Gross Profit 2020]]/Table1[[#This Row],[Revenue 2020]], "x")</f>
        <v>0.36320390525765234</v>
      </c>
      <c r="AL45" s="22">
        <f>IFERROR(Table1[[#This Row],[Gross Profit 2021]]/Table1[[#This Row],[Revenue 2021]], "x")</f>
        <v>0.38064798432357361</v>
      </c>
      <c r="AM45" s="22">
        <f>IFERROR(Table1[[#This Row],[Gross Profit 2022]]/Table1[[#This Row],[Revenue 2022]], "x")</f>
        <v>0.3980128112969441</v>
      </c>
      <c r="AO45" s="22">
        <f>IFERROR(MIN(Table1[[#This Row],[GPM 2017]:[GPM 2022]])*1.05, "x")</f>
        <v>0.32937375301509786</v>
      </c>
      <c r="AP45" s="22">
        <f t="array" ref="AP45">IFERROR(GEOMEAN(Table1[[#This Row],[GPM 2017]:[GPM 2022]]+ABS(Table1[[#This Row],[Min GPM]]))-ABS(Table1[[#This Row],[Min GPM]]), "x")</f>
        <v>0.35390675613898481</v>
      </c>
      <c r="AQ45" s="23">
        <f>IFERROR((Table1[[#This Row],[Avg GPM]]-MIN(AP:AP))/(MAX(AP:AP)-MIN(AP:AP)), "x")</f>
        <v>0.36433898130257814</v>
      </c>
      <c r="AR45" s="6">
        <v>575.9</v>
      </c>
      <c r="AS45" s="6">
        <v>817.1</v>
      </c>
      <c r="AT45" s="6">
        <v>818.7</v>
      </c>
      <c r="AU45" s="6">
        <v>906.9</v>
      </c>
      <c r="AV45" s="6">
        <v>1391.6</v>
      </c>
      <c r="AW45" s="6">
        <v>1840.6</v>
      </c>
      <c r="AX45" s="6"/>
      <c r="AY45" s="6">
        <f>IFERROR(AVERAGE(Table1[[#This Row],[Op Income 2020]:[Op Income 2022]]), "x")</f>
        <v>1379.7</v>
      </c>
      <c r="AZ45" s="22">
        <f>IFERROR(Table1[[#This Row],[Avg Op Income]]/Table1[[#This Row],[EV]], "x")</f>
        <v>3.9273677498690603E-2</v>
      </c>
      <c r="BA45" s="25">
        <f>IFERROR((Table1[[#This Row],[Op Income/EV]]-MIN(AZ:AZ))/(MAX(AZ:AZ)-MIN(AZ:AZ)), "x")</f>
        <v>0.44617790396726115</v>
      </c>
      <c r="BB45" s="6">
        <v>186.3</v>
      </c>
      <c r="BC45" s="6">
        <v>3068.4</v>
      </c>
      <c r="BD45" s="6">
        <v>3545.3</v>
      </c>
      <c r="BE45" s="6">
        <v>3995.6</v>
      </c>
      <c r="BF45" s="6">
        <v>4369.3999999999996</v>
      </c>
      <c r="BG45" s="6">
        <v>4821.5</v>
      </c>
      <c r="BH45" s="6">
        <v>4838.6000000000004</v>
      </c>
      <c r="BI45" s="22">
        <f>IFERROR(Table1[[#This Row],[Op Income 2017]]/Table1[[#This Row],[Total Assets 2017]], "x")</f>
        <v>0.18768739408160603</v>
      </c>
      <c r="BJ45" s="22">
        <f>IFERROR(Table1[[#This Row],[Op Income 2018]]/Table1[[#This Row],[Total Assets 2018]], "x")</f>
        <v>0.23047414887315601</v>
      </c>
      <c r="BK45" s="22">
        <f>IFERROR(Table1[[#This Row],[Op Income 2019]]/Table1[[#This Row],[Total Assets 2019]], "x")</f>
        <v>0.20490039042947245</v>
      </c>
      <c r="BL45" s="22">
        <f>IFERROR(Table1[[#This Row],[Op Income 2020]]/Table1[[#This Row],[Total Assets 2020]], "x")</f>
        <v>0.20755710166155539</v>
      </c>
      <c r="BM45" s="22">
        <f>IFERROR(Table1[[#This Row],[Op Income 2021]]/Table1[[#This Row],[Total Assets 2021]], "x")</f>
        <v>0.28862387223892977</v>
      </c>
      <c r="BN45" s="22">
        <f>IFERROR(Table1[[#This Row],[Op Income 2022]]/Table1[[#This Row],[Total Assets 2022]], "x")</f>
        <v>0.38039928905055176</v>
      </c>
      <c r="BP45" s="22">
        <f>IFERROR(MIN(Table1[[#This Row],[ROA 2017]:[ROA 2022]])*1.05, "x")</f>
        <v>0.19707176378568633</v>
      </c>
      <c r="BQ45" s="22">
        <f t="array" ref="BQ45">IFERROR(GEOMEAN(Table1[[#This Row],[ROA 2017]:[ROA 2022]]+ABS(Table1[[#This Row],[Min ROA]]))-ABS(Table1[[#This Row],[Min ROA]]), "x")</f>
        <v>0.24540095195577674</v>
      </c>
      <c r="BR45" s="29">
        <f>IFERROR((Table1[[#This Row],[Avg ROA]]-MIN(BQ:BQ))/(MAX(BQ:BQ)-MIN(BQ:BQ)), "x")</f>
        <v>0.33093678979410668</v>
      </c>
      <c r="BS45" s="6">
        <v>1185.7</v>
      </c>
      <c r="BT45" s="31">
        <f>IFERROR(SUM(0.35*Table1[[#This Row],[Norm 1/SMA Period]], 0.2*Table1[[#This Row],[Norm Avg RevG]], 0.2*Table1[[#This Row],[Norm Avg GPM]], 0.25*Table1[[#This Row],[Norm Op Income/EV]]), "x")</f>
        <v>0.41160903042097741</v>
      </c>
      <c r="BU45" s="1"/>
      <c r="BV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</row>
    <row r="46" spans="1:98" x14ac:dyDescent="0.25">
      <c r="A46" s="8" t="s">
        <v>58</v>
      </c>
      <c r="B46" s="1" t="s">
        <v>59</v>
      </c>
      <c r="C46" s="1" t="s">
        <v>57</v>
      </c>
      <c r="D46" s="1" t="s">
        <v>26</v>
      </c>
      <c r="E46" s="6">
        <v>2106</v>
      </c>
      <c r="F46" s="6">
        <f>IFERROR(Table1[[#This Row],[Market Capital]]+Table1[[#This Row],[Total Liabilities ttm]]-Table1[[#This Row],[Cash ttm]], "x")</f>
        <v>2622.8</v>
      </c>
      <c r="G46" s="6">
        <v>320</v>
      </c>
      <c r="H46" s="32">
        <f>IFERROR(1/Table1[[#This Row],[SMA Period]], "x")</f>
        <v>3.1250000000000002E-3</v>
      </c>
      <c r="I46" s="33">
        <f>IFERROR((Table1[[#This Row],[1/SMA Period]]-MIN(H:H))/(MAX(H:H)-MIN(H:H)), "x")</f>
        <v>0.38368055555555558</v>
      </c>
      <c r="J46" s="6">
        <v>326.2</v>
      </c>
      <c r="K46" s="6">
        <v>350.2</v>
      </c>
      <c r="L46" s="6">
        <v>385.9</v>
      </c>
      <c r="M46" s="6">
        <v>419.2</v>
      </c>
      <c r="N46" s="6">
        <v>626.4</v>
      </c>
      <c r="O46" s="6">
        <v>735</v>
      </c>
      <c r="P46" s="6"/>
      <c r="Q46" s="13">
        <f>IFERROR((Table1[[#This Row],[Revenue 2018]]-Table1[[#This Row],[Revenue 2017]])/Table1[[#This Row],[Revenue 2017]], "x")</f>
        <v>7.3574494175352542E-2</v>
      </c>
      <c r="R46" s="13">
        <f>IFERROR((Table1[[#This Row],[Revenue 2019]]-Table1[[#This Row],[Revenue 2018]])/Table1[[#This Row],[Revenue 2018]], "x")</f>
        <v>0.1019417475728155</v>
      </c>
      <c r="S46" s="13">
        <f>IFERROR((Table1[[#This Row],[Revenue 2020]]-Table1[[#This Row],[Revenue 2019]])/Table1[[#This Row],[Revenue 2019]], "x")</f>
        <v>8.6291785436641649E-2</v>
      </c>
      <c r="T46" s="13">
        <f>IFERROR((Table1[[#This Row],[Revenue 2021]]-Table1[[#This Row],[Revenue 2020]])/Table1[[#This Row],[Revenue 2020]], "x")</f>
        <v>0.49427480916030531</v>
      </c>
      <c r="U46" s="13">
        <f>IFERROR((Table1[[#This Row],[Revenue 2022]]-Table1[[#This Row],[Revenue 2021]])/Table1[[#This Row],[Revenue 2021]], "x")</f>
        <v>0.17337164750957859</v>
      </c>
      <c r="V46" s="13"/>
      <c r="W46" s="18">
        <f>IFERROR(MIN(Table1[[#This Row],[RevG 2017-2018]:[RevG 2021-2022]])*1.5, "x")</f>
        <v>0.11036174126302881</v>
      </c>
      <c r="X46" s="13">
        <f t="array" ref="X46">IFERROR(GEOMEAN(Table1[[#This Row],[RevG 2017-2018]:[RevG 2021-2022]]+ABS(Table1[[#This Row],[Min RevG]]))-ABS(Table1[[#This Row],[Min RevG]]), "x")</f>
        <v>0.15506593269185034</v>
      </c>
      <c r="Y46" s="13">
        <f>AVERAGE(Table1[[#This Row],[RevG 2017-2018]:[RevG 2021-2022]])</f>
        <v>0.1858908967709387</v>
      </c>
      <c r="Z46" s="14">
        <f>IFERROR((Table1[[#This Row],[Avg RevG]]-MIN(X:X))/(MAX(X:X)-MIN(X:X)), "x")</f>
        <v>0.47221006876311317</v>
      </c>
      <c r="AA46" s="16">
        <f>IFERROR(Table1[[#This Row],[EV]]/AVERAGE(Table1[[#This Row],[Revenue 2020]:[Revenue 2022]]), "x")</f>
        <v>4.4189599011569136</v>
      </c>
      <c r="AB46" s="6">
        <v>149.30000000000001</v>
      </c>
      <c r="AC46" s="6">
        <v>161.4</v>
      </c>
      <c r="AD46" s="6">
        <v>176.8</v>
      </c>
      <c r="AE46" s="6">
        <v>184.6</v>
      </c>
      <c r="AF46" s="6">
        <v>256</v>
      </c>
      <c r="AG46" s="6">
        <v>305</v>
      </c>
      <c r="AH46" s="22">
        <f>IFERROR(Table1[[#This Row],[Gross Profit 2017]]/Table1[[#This Row],[Revenue 2017]], "x")</f>
        <v>0.45769466584917234</v>
      </c>
      <c r="AI46" s="22">
        <f>IFERROR(Table1[[#This Row],[Gross Profit 2018]]/Table1[[#This Row],[Revenue 2018]], "x")</f>
        <v>0.46087949743004003</v>
      </c>
      <c r="AJ46" s="22">
        <f>IFERROR(Table1[[#This Row],[Gross Profit 2019]]/Table1[[#This Row],[Revenue 2019]], "x")</f>
        <v>0.45814977973568288</v>
      </c>
      <c r="AK46" s="22">
        <f>IFERROR(Table1[[#This Row],[Gross Profit 2020]]/Table1[[#This Row],[Revenue 2020]], "x")</f>
        <v>0.44036259541984735</v>
      </c>
      <c r="AL46" s="22">
        <f>IFERROR(Table1[[#This Row],[Gross Profit 2021]]/Table1[[#This Row],[Revenue 2021]], "x")</f>
        <v>0.40868454661558112</v>
      </c>
      <c r="AM46" s="22">
        <f>IFERROR(Table1[[#This Row],[Gross Profit 2022]]/Table1[[#This Row],[Revenue 2022]], "x")</f>
        <v>0.41496598639455784</v>
      </c>
      <c r="AO46" s="22">
        <f>IFERROR(MIN(Table1[[#This Row],[GPM 2017]:[GPM 2022]])*1.05, "x")</f>
        <v>0.42911877394636022</v>
      </c>
      <c r="AP46" s="22">
        <f t="array" ref="AP46">IFERROR(GEOMEAN(Table1[[#This Row],[GPM 2017]:[GPM 2022]]+ABS(Table1[[#This Row],[Min GPM]]))-ABS(Table1[[#This Row],[Min GPM]]), "x")</f>
        <v>0.43986331032435388</v>
      </c>
      <c r="AQ46" s="23">
        <f>IFERROR((Table1[[#This Row],[Avg GPM]]-MIN(AP:AP))/(MAX(AP:AP)-MIN(AP:AP)), "x")</f>
        <v>0.47141898270111121</v>
      </c>
      <c r="AR46" s="6">
        <v>52.1</v>
      </c>
      <c r="AS46" s="6">
        <v>60.9</v>
      </c>
      <c r="AT46" s="6">
        <v>60.5</v>
      </c>
      <c r="AU46" s="6">
        <v>70.2</v>
      </c>
      <c r="AV46" s="6">
        <v>98</v>
      </c>
      <c r="AW46" s="6">
        <v>98</v>
      </c>
      <c r="AX46" s="6"/>
      <c r="AY46" s="6">
        <f>IFERROR(AVERAGE(Table1[[#This Row],[Op Income 2020]:[Op Income 2022]]), "x")</f>
        <v>88.733333333333334</v>
      </c>
      <c r="AZ46" s="22">
        <f>IFERROR(Table1[[#This Row],[Avg Op Income]]/Table1[[#This Row],[EV]], "x")</f>
        <v>3.3831528646230492E-2</v>
      </c>
      <c r="BA46" s="25">
        <f>IFERROR((Table1[[#This Row],[Op Income/EV]]-MIN(AZ:AZ))/(MAX(AZ:AZ)-MIN(AZ:AZ)), "x")</f>
        <v>0.35189723995372468</v>
      </c>
      <c r="BB46" s="6">
        <v>14.7</v>
      </c>
      <c r="BC46" s="6">
        <v>340.8</v>
      </c>
      <c r="BD46" s="6">
        <v>352.6</v>
      </c>
      <c r="BE46" s="6">
        <v>369.2</v>
      </c>
      <c r="BF46" s="6">
        <v>879.5</v>
      </c>
      <c r="BG46" s="6">
        <v>995.4</v>
      </c>
      <c r="BH46" s="6">
        <v>995.4</v>
      </c>
      <c r="BI46" s="22">
        <f>IFERROR(Table1[[#This Row],[Op Income 2017]]/Table1[[#This Row],[Total Assets 2017]], "x")</f>
        <v>0.15287558685446009</v>
      </c>
      <c r="BJ46" s="22">
        <f>IFERROR(Table1[[#This Row],[Op Income 2018]]/Table1[[#This Row],[Total Assets 2018]], "x")</f>
        <v>0.17271695972773679</v>
      </c>
      <c r="BK46" s="22">
        <f>IFERROR(Table1[[#This Row],[Op Income 2019]]/Table1[[#This Row],[Total Assets 2019]], "x")</f>
        <v>0.16386782231852656</v>
      </c>
      <c r="BL46" s="22">
        <f>IFERROR(Table1[[#This Row],[Op Income 2020]]/Table1[[#This Row],[Total Assets 2020]], "x")</f>
        <v>7.9818078453666855E-2</v>
      </c>
      <c r="BM46" s="22">
        <f>IFERROR(Table1[[#This Row],[Op Income 2021]]/Table1[[#This Row],[Total Assets 2021]], "x")</f>
        <v>9.8452883263009841E-2</v>
      </c>
      <c r="BN46" s="22">
        <f>IFERROR(Table1[[#This Row],[Op Income 2022]]/Table1[[#This Row],[Total Assets 2022]], "x")</f>
        <v>9.8452883263009841E-2</v>
      </c>
      <c r="BP46" s="22">
        <f>IFERROR(MIN(Table1[[#This Row],[ROA 2017]:[ROA 2022]])*1.05, "x")</f>
        <v>8.3808982376350205E-2</v>
      </c>
      <c r="BQ46" s="22">
        <f t="array" ref="BQ46">IFERROR(GEOMEAN(Table1[[#This Row],[ROA 2017]:[ROA 2022]]+ABS(Table1[[#This Row],[Min ROA]]))-ABS(Table1[[#This Row],[Min ROA]]), "x")</f>
        <v>0.12451481692923541</v>
      </c>
      <c r="BR46" s="29">
        <f>IFERROR((Table1[[#This Row],[Avg ROA]]-MIN(BQ:BQ))/(MAX(BQ:BQ)-MIN(BQ:BQ)), "x")</f>
        <v>1.2145207003075037E-2</v>
      </c>
      <c r="BS46" s="6">
        <v>531.5</v>
      </c>
      <c r="BT46" s="31">
        <f>IFERROR(SUM(0.35*Table1[[#This Row],[Norm 1/SMA Period]], 0.2*Table1[[#This Row],[Norm Avg RevG]], 0.2*Table1[[#This Row],[Norm Avg GPM]], 0.25*Table1[[#This Row],[Norm Op Income/EV]]), "x")</f>
        <v>0.4109883147257205</v>
      </c>
      <c r="BU46" s="1"/>
      <c r="BV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</row>
    <row r="47" spans="1:98" x14ac:dyDescent="0.25">
      <c r="A47" s="8" t="s">
        <v>70</v>
      </c>
      <c r="B47" s="1" t="s">
        <v>71</v>
      </c>
      <c r="C47" s="1" t="s">
        <v>57</v>
      </c>
      <c r="D47" s="1" t="s">
        <v>26</v>
      </c>
      <c r="E47" s="6">
        <v>10275</v>
      </c>
      <c r="F47" s="6">
        <f>IFERROR(Table1[[#This Row],[Market Capital]]+Table1[[#This Row],[Total Liabilities ttm]]-Table1[[#This Row],[Cash ttm]], "x")</f>
        <v>12993.1</v>
      </c>
      <c r="G47" s="6">
        <v>250</v>
      </c>
      <c r="H47" s="32">
        <f>IFERROR(1/Table1[[#This Row],[SMA Period]], "x")</f>
        <v>4.0000000000000001E-3</v>
      </c>
      <c r="I47" s="33">
        <f>IFERROR((Table1[[#This Row],[1/SMA Period]]-MIN(H:H))/(MAX(H:H)-MIN(H:H)), "x")</f>
        <v>0.57925925925925925</v>
      </c>
      <c r="J47" s="6">
        <v>3839.6</v>
      </c>
      <c r="K47" s="6">
        <v>3883.9</v>
      </c>
      <c r="L47" s="6">
        <v>3807.2</v>
      </c>
      <c r="M47" s="6">
        <v>3634.1</v>
      </c>
      <c r="N47" s="6">
        <v>4194.1000000000004</v>
      </c>
      <c r="O47" s="6">
        <v>4718.3999999999996</v>
      </c>
      <c r="P47" s="6"/>
      <c r="Q47" s="13">
        <f>IFERROR((Table1[[#This Row],[Revenue 2018]]-Table1[[#This Row],[Revenue 2017]])/Table1[[#This Row],[Revenue 2017]], "x")</f>
        <v>1.1537660172934729E-2</v>
      </c>
      <c r="R47" s="13">
        <f>IFERROR((Table1[[#This Row],[Revenue 2019]]-Table1[[#This Row],[Revenue 2018]])/Table1[[#This Row],[Revenue 2018]], "x")</f>
        <v>-1.9748191251062145E-2</v>
      </c>
      <c r="S47" s="13">
        <f>IFERROR((Table1[[#This Row],[Revenue 2020]]-Table1[[#This Row],[Revenue 2019]])/Table1[[#This Row],[Revenue 2019]], "x")</f>
        <v>-4.5466484555578883E-2</v>
      </c>
      <c r="T47" s="13">
        <f>IFERROR((Table1[[#This Row],[Revenue 2021]]-Table1[[#This Row],[Revenue 2020]])/Table1[[#This Row],[Revenue 2020]], "x")</f>
        <v>0.15409592471313405</v>
      </c>
      <c r="U47" s="13">
        <f>IFERROR((Table1[[#This Row],[Revenue 2022]]-Table1[[#This Row],[Revenue 2021]])/Table1[[#This Row],[Revenue 2021]], "x")</f>
        <v>0.12500894113158942</v>
      </c>
      <c r="V47" s="13"/>
      <c r="W47" s="18">
        <f>IFERROR(MIN(Table1[[#This Row],[RevG 2017-2018]:[RevG 2021-2022]])*1.5, "x")</f>
        <v>-6.8199726833368321E-2</v>
      </c>
      <c r="X47" s="13">
        <f t="array" ref="X47">IFERROR(GEOMEAN(Table1[[#This Row],[RevG 2017-2018]:[RevG 2021-2022]]+ABS(Table1[[#This Row],[Min RevG]]))-ABS(Table1[[#This Row],[Min RevG]]), "x")</f>
        <v>1.4084709773963699E-2</v>
      </c>
      <c r="Y47" s="13">
        <f>AVERAGE(Table1[[#This Row],[RevG 2017-2018]:[RevG 2021-2022]])</f>
        <v>4.5085570042203434E-2</v>
      </c>
      <c r="Z47" s="14">
        <f>IFERROR((Table1[[#This Row],[Avg RevG]]-MIN(X:X))/(MAX(X:X)-MIN(X:X)), "x")</f>
        <v>9.7712423521197009E-2</v>
      </c>
      <c r="AA47" s="16">
        <f>IFERROR(Table1[[#This Row],[EV]]/AVERAGE(Table1[[#This Row],[Revenue 2020]:[Revenue 2022]]), "x")</f>
        <v>3.1067619912964473</v>
      </c>
      <c r="AB47" s="6">
        <v>1125.2</v>
      </c>
      <c r="AC47" s="6">
        <v>1111.2</v>
      </c>
      <c r="AD47" s="6">
        <v>1079.8</v>
      </c>
      <c r="AE47" s="6">
        <v>1040.0999999999999</v>
      </c>
      <c r="AF47" s="6">
        <v>1188.4000000000001</v>
      </c>
      <c r="AG47" s="6">
        <v>1284.7</v>
      </c>
      <c r="AH47" s="22">
        <f>IFERROR(Table1[[#This Row],[Gross Profit 2017]]/Table1[[#This Row],[Revenue 2017]], "x")</f>
        <v>0.29305135951661632</v>
      </c>
      <c r="AI47" s="22">
        <f>IFERROR(Table1[[#This Row],[Gross Profit 2018]]/Table1[[#This Row],[Revenue 2018]], "x")</f>
        <v>0.28610417363989804</v>
      </c>
      <c r="AJ47" s="22">
        <f>IFERROR(Table1[[#This Row],[Gross Profit 2019]]/Table1[[#This Row],[Revenue 2019]], "x")</f>
        <v>0.28362050851019122</v>
      </c>
      <c r="AK47" s="22">
        <f>IFERROR(Table1[[#This Row],[Gross Profit 2020]]/Table1[[#This Row],[Revenue 2020]], "x")</f>
        <v>0.2862056630252332</v>
      </c>
      <c r="AL47" s="22">
        <f>IFERROR(Table1[[#This Row],[Gross Profit 2021]]/Table1[[#This Row],[Revenue 2021]], "x")</f>
        <v>0.28335042082926015</v>
      </c>
      <c r="AM47" s="22">
        <f>IFERROR(Table1[[#This Row],[Gross Profit 2022]]/Table1[[#This Row],[Revenue 2022]], "x")</f>
        <v>0.27227449983045104</v>
      </c>
      <c r="AO47" s="22">
        <f>IFERROR(MIN(Table1[[#This Row],[GPM 2017]:[GPM 2022]])*1.05, "x")</f>
        <v>0.28588822482197362</v>
      </c>
      <c r="AP47" s="22">
        <f t="array" ref="AP47">IFERROR(GEOMEAN(Table1[[#This Row],[GPM 2017]:[GPM 2022]]+ABS(Table1[[#This Row],[Min GPM]]))-ABS(Table1[[#This Row],[Min GPM]]), "x")</f>
        <v>0.28406743083341646</v>
      </c>
      <c r="AQ47" s="23">
        <f>IFERROR((Table1[[#This Row],[Avg GPM]]-MIN(AP:AP))/(MAX(AP:AP)-MIN(AP:AP)), "x")</f>
        <v>0.27733694728356217</v>
      </c>
      <c r="AR47" s="6">
        <v>486</v>
      </c>
      <c r="AS47" s="6">
        <v>497.9</v>
      </c>
      <c r="AT47" s="6">
        <v>488.2</v>
      </c>
      <c r="AU47" s="6">
        <v>488</v>
      </c>
      <c r="AV47" s="6">
        <v>586.79999999999995</v>
      </c>
      <c r="AW47" s="6">
        <v>651.1</v>
      </c>
      <c r="AX47" s="6"/>
      <c r="AY47" s="6">
        <f>IFERROR(AVERAGE(Table1[[#This Row],[Op Income 2020]:[Op Income 2022]]), "x")</f>
        <v>575.30000000000007</v>
      </c>
      <c r="AZ47" s="22">
        <f>IFERROR(Table1[[#This Row],[Avg Op Income]]/Table1[[#This Row],[EV]], "x")</f>
        <v>4.4277347207363912E-2</v>
      </c>
      <c r="BA47" s="25">
        <f>IFERROR((Table1[[#This Row],[Op Income/EV]]-MIN(AZ:AZ))/(MAX(AZ:AZ)-MIN(AZ:AZ)), "x")</f>
        <v>0.53286228460945639</v>
      </c>
      <c r="BB47" s="6">
        <v>52.6</v>
      </c>
      <c r="BC47" s="6">
        <v>1891.5</v>
      </c>
      <c r="BD47" s="6">
        <v>1817.2</v>
      </c>
      <c r="BE47" s="6">
        <v>2034.9</v>
      </c>
      <c r="BF47" s="6">
        <v>2032.5</v>
      </c>
      <c r="BG47" s="6">
        <v>2171.9</v>
      </c>
      <c r="BH47" s="6">
        <v>2567.6</v>
      </c>
      <c r="BI47" s="22">
        <f>IFERROR(Table1[[#This Row],[Op Income 2017]]/Table1[[#This Row],[Total Assets 2017]], "x")</f>
        <v>0.25693893735130846</v>
      </c>
      <c r="BJ47" s="22">
        <f>IFERROR(Table1[[#This Row],[Op Income 2018]]/Table1[[#This Row],[Total Assets 2018]], "x")</f>
        <v>0.273992956196346</v>
      </c>
      <c r="BK47" s="22">
        <f>IFERROR(Table1[[#This Row],[Op Income 2019]]/Table1[[#This Row],[Total Assets 2019]], "x")</f>
        <v>0.23991350926335445</v>
      </c>
      <c r="BL47" s="22">
        <f>IFERROR(Table1[[#This Row],[Op Income 2020]]/Table1[[#This Row],[Total Assets 2020]], "x")</f>
        <v>0.24009840098400984</v>
      </c>
      <c r="BM47" s="22">
        <f>IFERROR(Table1[[#This Row],[Op Income 2021]]/Table1[[#This Row],[Total Assets 2021]], "x")</f>
        <v>0.27017818499930935</v>
      </c>
      <c r="BN47" s="22">
        <f>IFERROR(Table1[[#This Row],[Op Income 2022]]/Table1[[#This Row],[Total Assets 2022]], "x")</f>
        <v>0.25358311263436673</v>
      </c>
      <c r="BP47" s="22">
        <f>IFERROR(MIN(Table1[[#This Row],[ROA 2017]:[ROA 2022]])*1.05, "x")</f>
        <v>0.25190918472652218</v>
      </c>
      <c r="BQ47" s="22">
        <f t="array" ref="BQ47">IFERROR(GEOMEAN(Table1[[#This Row],[ROA 2017]:[ROA 2022]]+ABS(Table1[[#This Row],[Min ROA]]))-ABS(Table1[[#This Row],[Min ROA]]), "x")</f>
        <v>0.25561319910843988</v>
      </c>
      <c r="BR47" s="29">
        <f>IFERROR((Table1[[#This Row],[Avg ROA]]-MIN(BQ:BQ))/(MAX(BQ:BQ)-MIN(BQ:BQ)), "x")</f>
        <v>0.35786773959191365</v>
      </c>
      <c r="BS47" s="6">
        <v>2770.7</v>
      </c>
      <c r="BT47" s="31">
        <f>IFERROR(SUM(0.35*Table1[[#This Row],[Norm 1/SMA Period]], 0.2*Table1[[#This Row],[Norm Avg RevG]], 0.2*Table1[[#This Row],[Norm Avg GPM]], 0.25*Table1[[#This Row],[Norm Op Income/EV]]), "x")</f>
        <v>0.41096618605405666</v>
      </c>
      <c r="BU47" s="1"/>
      <c r="BV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</row>
    <row r="48" spans="1:98" x14ac:dyDescent="0.25">
      <c r="A48" s="8" t="s">
        <v>183</v>
      </c>
      <c r="B48" s="1" t="s">
        <v>184</v>
      </c>
      <c r="C48" s="1" t="s">
        <v>126</v>
      </c>
      <c r="D48" s="1" t="s">
        <v>53</v>
      </c>
      <c r="E48" s="6">
        <v>37749</v>
      </c>
      <c r="F48" s="6">
        <f>IFERROR(Table1[[#This Row],[Market Capital]]+Table1[[#This Row],[Total Liabilities ttm]]-Table1[[#This Row],[Cash ttm]], "x")</f>
        <v>41809</v>
      </c>
      <c r="G48" s="6">
        <v>300</v>
      </c>
      <c r="H48" s="32">
        <f>IFERROR(1/Table1[[#This Row],[SMA Period]], "x")</f>
        <v>3.3333333333333335E-3</v>
      </c>
      <c r="I48" s="33">
        <f>IFERROR((Table1[[#This Row],[1/SMA Period]]-MIN(H:H))/(MAX(H:H)-MIN(H:H)), "x")</f>
        <v>0.43024691358024691</v>
      </c>
      <c r="J48" s="6">
        <v>4472</v>
      </c>
      <c r="K48" s="6">
        <v>4914</v>
      </c>
      <c r="L48" s="6">
        <v>5163</v>
      </c>
      <c r="M48" s="6">
        <v>5339</v>
      </c>
      <c r="N48" s="6">
        <v>6319</v>
      </c>
      <c r="O48" s="6">
        <v>6848</v>
      </c>
      <c r="P48" s="6"/>
      <c r="Q48" s="13">
        <f>IFERROR((Table1[[#This Row],[Revenue 2018]]-Table1[[#This Row],[Revenue 2017]])/Table1[[#This Row],[Revenue 2017]], "x")</f>
        <v>9.8837209302325577E-2</v>
      </c>
      <c r="R48" s="13">
        <f>IFERROR((Table1[[#This Row],[Revenue 2019]]-Table1[[#This Row],[Revenue 2018]])/Table1[[#This Row],[Revenue 2018]], "x")</f>
        <v>5.0671550671550672E-2</v>
      </c>
      <c r="S48" s="13">
        <f>IFERROR((Table1[[#This Row],[Revenue 2020]]-Table1[[#This Row],[Revenue 2019]])/Table1[[#This Row],[Revenue 2019]], "x")</f>
        <v>3.408870811543676E-2</v>
      </c>
      <c r="T48" s="13">
        <f>IFERROR((Table1[[#This Row],[Revenue 2021]]-Table1[[#This Row],[Revenue 2020]])/Table1[[#This Row],[Revenue 2020]], "x")</f>
        <v>0.18355497284135605</v>
      </c>
      <c r="U48" s="13">
        <f>IFERROR((Table1[[#This Row],[Revenue 2022]]-Table1[[#This Row],[Revenue 2021]])/Table1[[#This Row],[Revenue 2021]], "x")</f>
        <v>8.3715777812945091E-2</v>
      </c>
      <c r="V48" s="13"/>
      <c r="W48" s="18">
        <f>IFERROR(MIN(Table1[[#This Row],[RevG 2017-2018]:[RevG 2021-2022]])*1.5, "x")</f>
        <v>5.1133062173155136E-2</v>
      </c>
      <c r="X48" s="13">
        <f t="array" ref="X48">IFERROR(GEOMEAN(Table1[[#This Row],[RevG 2017-2018]:[RevG 2021-2022]]+ABS(Table1[[#This Row],[Min RevG]]))-ABS(Table1[[#This Row],[Min RevG]]), "x")</f>
        <v>8.1585683913865309E-2</v>
      </c>
      <c r="Y48" s="13">
        <f>AVERAGE(Table1[[#This Row],[RevG 2017-2018]:[RevG 2021-2022]])</f>
        <v>9.0173643748722832E-2</v>
      </c>
      <c r="Z48" s="14">
        <f>IFERROR((Table1[[#This Row],[Avg RevG]]-MIN(X:X))/(MAX(X:X)-MIN(X:X)), "x")</f>
        <v>0.27701967695346547</v>
      </c>
      <c r="AA48" s="16">
        <f>IFERROR(Table1[[#This Row],[EV]]/AVERAGE(Table1[[#This Row],[Revenue 2020]:[Revenue 2022]]), "x")</f>
        <v>6.7776396844266724</v>
      </c>
      <c r="AB48" s="6">
        <v>2399</v>
      </c>
      <c r="AC48" s="6">
        <v>2680</v>
      </c>
      <c r="AD48" s="6">
        <v>2805</v>
      </c>
      <c r="AE48" s="6">
        <v>2837</v>
      </c>
      <c r="AF48" s="6">
        <v>3407</v>
      </c>
      <c r="AG48" s="6">
        <v>3722</v>
      </c>
      <c r="AH48" s="22">
        <f>IFERROR(Table1[[#This Row],[Gross Profit 2017]]/Table1[[#This Row],[Revenue 2017]], "x")</f>
        <v>0.53644901610017892</v>
      </c>
      <c r="AI48" s="22">
        <f>IFERROR(Table1[[#This Row],[Gross Profit 2018]]/Table1[[#This Row],[Revenue 2018]], "x")</f>
        <v>0.54538054538054537</v>
      </c>
      <c r="AJ48" s="22">
        <f>IFERROR(Table1[[#This Row],[Gross Profit 2019]]/Table1[[#This Row],[Revenue 2019]], "x")</f>
        <v>0.54328878558977334</v>
      </c>
      <c r="AK48" s="22">
        <f>IFERROR(Table1[[#This Row],[Gross Profit 2020]]/Table1[[#This Row],[Revenue 2020]], "x")</f>
        <v>0.53137291627645622</v>
      </c>
      <c r="AL48" s="22">
        <f>IFERROR(Table1[[#This Row],[Gross Profit 2021]]/Table1[[#This Row],[Revenue 2021]], "x")</f>
        <v>0.53916758980851398</v>
      </c>
      <c r="AM48" s="22">
        <f>IFERROR(Table1[[#This Row],[Gross Profit 2022]]/Table1[[#This Row],[Revenue 2022]], "x")</f>
        <v>0.54351635514018692</v>
      </c>
      <c r="AO48" s="22">
        <f>IFERROR(MIN(Table1[[#This Row],[GPM 2017]:[GPM 2022]])*1.05, "x")</f>
        <v>0.55794156209027901</v>
      </c>
      <c r="AP48" s="22">
        <f t="array" ref="AP48">IFERROR(GEOMEAN(Table1[[#This Row],[GPM 2017]:[GPM 2022]]+ABS(Table1[[#This Row],[Min GPM]]))-ABS(Table1[[#This Row],[Min GPM]]), "x")</f>
        <v>0.53985190830296026</v>
      </c>
      <c r="AQ48" s="23">
        <f>IFERROR((Table1[[#This Row],[Avg GPM]]-MIN(AP:AP))/(MAX(AP:AP)-MIN(AP:AP)), "x")</f>
        <v>0.59597934127826979</v>
      </c>
      <c r="AR48" s="6">
        <v>853</v>
      </c>
      <c r="AS48" s="6">
        <v>971</v>
      </c>
      <c r="AT48" s="6">
        <v>1043</v>
      </c>
      <c r="AU48" s="6">
        <v>1045</v>
      </c>
      <c r="AV48" s="6">
        <v>1404</v>
      </c>
      <c r="AW48" s="6">
        <v>1677</v>
      </c>
      <c r="AX48" s="6"/>
      <c r="AY48" s="6">
        <f>IFERROR(AVERAGE(Table1[[#This Row],[Op Income 2020]:[Op Income 2022]]), "x")</f>
        <v>1375.3333333333333</v>
      </c>
      <c r="AZ48" s="22">
        <f>IFERROR(Table1[[#This Row],[Avg Op Income]]/Table1[[#This Row],[EV]], "x")</f>
        <v>3.2895628532931508E-2</v>
      </c>
      <c r="BA48" s="25">
        <f>IFERROR((Table1[[#This Row],[Op Income/EV]]-MIN(AZ:AZ))/(MAX(AZ:AZ)-MIN(AZ:AZ)), "x")</f>
        <v>0.3356835555205463</v>
      </c>
      <c r="BB48" s="6">
        <v>1250</v>
      </c>
      <c r="BC48" s="6">
        <v>8426</v>
      </c>
      <c r="BD48" s="6">
        <v>8541</v>
      </c>
      <c r="BE48" s="6">
        <v>9452</v>
      </c>
      <c r="BF48" s="6">
        <v>9627</v>
      </c>
      <c r="BG48" s="6">
        <v>10705</v>
      </c>
      <c r="BH48" s="6">
        <v>10532</v>
      </c>
      <c r="BI48" s="22">
        <f>IFERROR(Table1[[#This Row],[Op Income 2017]]/Table1[[#This Row],[Total Assets 2017]], "x")</f>
        <v>0.10123427486351769</v>
      </c>
      <c r="BJ48" s="22">
        <f>IFERROR(Table1[[#This Row],[Op Income 2018]]/Table1[[#This Row],[Total Assets 2018]], "x")</f>
        <v>0.11368692190609998</v>
      </c>
      <c r="BK48" s="22">
        <f>IFERROR(Table1[[#This Row],[Op Income 2019]]/Table1[[#This Row],[Total Assets 2019]], "x")</f>
        <v>0.11034701650444351</v>
      </c>
      <c r="BL48" s="22">
        <f>IFERROR(Table1[[#This Row],[Op Income 2020]]/Table1[[#This Row],[Total Assets 2020]], "x")</f>
        <v>0.10854887296146255</v>
      </c>
      <c r="BM48" s="22">
        <f>IFERROR(Table1[[#This Row],[Op Income 2021]]/Table1[[#This Row],[Total Assets 2021]], "x")</f>
        <v>0.13115366651097618</v>
      </c>
      <c r="BN48" s="22">
        <f>IFERROR(Table1[[#This Row],[Op Income 2022]]/Table1[[#This Row],[Total Assets 2022]], "x")</f>
        <v>0.15922901633118117</v>
      </c>
      <c r="BP48" s="22">
        <f>IFERROR(MIN(Table1[[#This Row],[ROA 2017]:[ROA 2022]])*1.05, "x")</f>
        <v>0.10629598860669358</v>
      </c>
      <c r="BQ48" s="22">
        <f t="array" ref="BQ48">IFERROR(GEOMEAN(Table1[[#This Row],[ROA 2017]:[ROA 2022]]+ABS(Table1[[#This Row],[Min ROA]]))-ABS(Table1[[#This Row],[Min ROA]]), "x")</f>
        <v>0.11990934045822889</v>
      </c>
      <c r="BR48" s="29">
        <f>IFERROR((Table1[[#This Row],[Avg ROA]]-MIN(BQ:BQ))/(MAX(BQ:BQ)-MIN(BQ:BQ)), "x")</f>
        <v>0</v>
      </c>
      <c r="BS48" s="6">
        <v>5310</v>
      </c>
      <c r="BT48" s="31">
        <f>IFERROR(SUM(0.35*Table1[[#This Row],[Norm 1/SMA Period]], 0.2*Table1[[#This Row],[Norm Avg RevG]], 0.2*Table1[[#This Row],[Norm Avg GPM]], 0.25*Table1[[#This Row],[Norm Op Income/EV]]), "x")</f>
        <v>0.40910711227957008</v>
      </c>
      <c r="BU48" s="1"/>
      <c r="BV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</row>
    <row r="49" spans="1:98" x14ac:dyDescent="0.25">
      <c r="A49" s="8" t="s">
        <v>269</v>
      </c>
      <c r="B49" s="1" t="s">
        <v>270</v>
      </c>
      <c r="C49" s="1" t="s">
        <v>259</v>
      </c>
      <c r="D49" s="1" t="s">
        <v>26</v>
      </c>
      <c r="E49" s="6">
        <v>31333</v>
      </c>
      <c r="F49" s="6">
        <f>IFERROR(Table1[[#This Row],[Market Capital]]+Table1[[#This Row],[Total Liabilities ttm]]-Table1[[#This Row],[Cash ttm]], "x")</f>
        <v>32488.300000000003</v>
      </c>
      <c r="G49" s="6">
        <v>330</v>
      </c>
      <c r="H49" s="32">
        <f>IFERROR(1/Table1[[#This Row],[SMA Period]], "x")</f>
        <v>3.0303030303030303E-3</v>
      </c>
      <c r="I49" s="33">
        <f>IFERROR((Table1[[#This Row],[1/SMA Period]]-MIN(H:H))/(MAX(H:H)-MIN(H:H)), "x")</f>
        <v>0.36251402918069581</v>
      </c>
      <c r="J49" s="6">
        <v>4390.5</v>
      </c>
      <c r="K49" s="6">
        <v>4965.1000000000004</v>
      </c>
      <c r="L49" s="6">
        <v>5333.7</v>
      </c>
      <c r="M49" s="6">
        <v>5647.3</v>
      </c>
      <c r="N49" s="6">
        <v>6010.9</v>
      </c>
      <c r="O49" s="6">
        <v>6980.6</v>
      </c>
      <c r="P49" s="6"/>
      <c r="Q49" s="13">
        <f>IFERROR((Table1[[#This Row],[Revenue 2018]]-Table1[[#This Row],[Revenue 2017]])/Table1[[#This Row],[Revenue 2017]], "x")</f>
        <v>0.13087347682496306</v>
      </c>
      <c r="R49" s="13">
        <f>IFERROR((Table1[[#This Row],[Revenue 2019]]-Table1[[#This Row],[Revenue 2018]])/Table1[[#This Row],[Revenue 2018]], "x")</f>
        <v>7.4238182513947232E-2</v>
      </c>
      <c r="S49" s="13">
        <f>IFERROR((Table1[[#This Row],[Revenue 2020]]-Table1[[#This Row],[Revenue 2019]])/Table1[[#This Row],[Revenue 2019]], "x")</f>
        <v>5.8795957777902842E-2</v>
      </c>
      <c r="T49" s="13">
        <f>IFERROR((Table1[[#This Row],[Revenue 2021]]-Table1[[#This Row],[Revenue 2020]])/Table1[[#This Row],[Revenue 2020]], "x")</f>
        <v>6.4384750234625296E-2</v>
      </c>
      <c r="U49" s="13">
        <f>IFERROR((Table1[[#This Row],[Revenue 2022]]-Table1[[#This Row],[Revenue 2021]])/Table1[[#This Row],[Revenue 2021]], "x")</f>
        <v>0.16132359546823283</v>
      </c>
      <c r="V49" s="13"/>
      <c r="W49" s="18">
        <f>IFERROR(MIN(Table1[[#This Row],[RevG 2017-2018]:[RevG 2021-2022]])*1.5, "x")</f>
        <v>8.8193936666854267E-2</v>
      </c>
      <c r="X49" s="13">
        <f t="array" ref="X49">IFERROR(GEOMEAN(Table1[[#This Row],[RevG 2017-2018]:[RevG 2021-2022]]+ABS(Table1[[#This Row],[Min RevG]]))-ABS(Table1[[#This Row],[Min RevG]]), "x")</f>
        <v>9.3703434132122149E-2</v>
      </c>
      <c r="Y49" s="13">
        <f>AVERAGE(Table1[[#This Row],[RevG 2017-2018]:[RevG 2021-2022]])</f>
        <v>9.7923192563934253E-2</v>
      </c>
      <c r="Z49" s="14">
        <f>IFERROR((Table1[[#This Row],[Avg RevG]]-MIN(X:X))/(MAX(X:X)-MIN(X:X)), "x")</f>
        <v>0.30920884958541278</v>
      </c>
      <c r="AA49" s="16">
        <f>IFERROR(Table1[[#This Row],[EV]]/AVERAGE(Table1[[#This Row],[Revenue 2020]:[Revenue 2022]]), "x")</f>
        <v>5.2291402880013731</v>
      </c>
      <c r="AB49" s="6">
        <v>2163.6</v>
      </c>
      <c r="AC49" s="6">
        <v>2398.9</v>
      </c>
      <c r="AD49" s="6">
        <v>2515.4</v>
      </c>
      <c r="AE49" s="6">
        <v>2567.8000000000002</v>
      </c>
      <c r="AF49" s="6">
        <v>2777.2</v>
      </c>
      <c r="AG49" s="6">
        <v>3215.8</v>
      </c>
      <c r="AH49" s="22">
        <f>IFERROR(Table1[[#This Row],[Gross Profit 2017]]/Table1[[#This Row],[Revenue 2017]], "x")</f>
        <v>0.49279125384352579</v>
      </c>
      <c r="AI49" s="22">
        <f>IFERROR(Table1[[#This Row],[Gross Profit 2018]]/Table1[[#This Row],[Revenue 2018]], "x")</f>
        <v>0.48315240377837304</v>
      </c>
      <c r="AJ49" s="22">
        <f>IFERROR(Table1[[#This Row],[Gross Profit 2019]]/Table1[[#This Row],[Revenue 2019]], "x")</f>
        <v>0.47160507715094591</v>
      </c>
      <c r="AK49" s="22">
        <f>IFERROR(Table1[[#This Row],[Gross Profit 2020]]/Table1[[#This Row],[Revenue 2020]], "x")</f>
        <v>0.4546951640607016</v>
      </c>
      <c r="AL49" s="22">
        <f>IFERROR(Table1[[#This Row],[Gross Profit 2021]]/Table1[[#This Row],[Revenue 2021]], "x")</f>
        <v>0.46202731704070937</v>
      </c>
      <c r="AM49" s="22">
        <f>IFERROR(Table1[[#This Row],[Gross Profit 2022]]/Table1[[#This Row],[Revenue 2022]], "x")</f>
        <v>0.46067673265908377</v>
      </c>
      <c r="AO49" s="22">
        <f>IFERROR(MIN(Table1[[#This Row],[GPM 2017]:[GPM 2022]])*1.05, "x")</f>
        <v>0.47742992226373671</v>
      </c>
      <c r="AP49" s="22">
        <f t="array" ref="AP49">IFERROR(GEOMEAN(Table1[[#This Row],[GPM 2017]:[GPM 2022]]+ABS(Table1[[#This Row],[Min GPM]]))-ABS(Table1[[#This Row],[Min GPM]]), "x")</f>
        <v>0.47073052232222223</v>
      </c>
      <c r="AQ49" s="23">
        <f>IFERROR((Table1[[#This Row],[Avg GPM]]-MIN(AP:AP))/(MAX(AP:AP)-MIN(AP:AP)), "x")</f>
        <v>0.50987167703286185</v>
      </c>
      <c r="AR49" s="6">
        <v>880.8</v>
      </c>
      <c r="AS49" s="6">
        <v>998.7</v>
      </c>
      <c r="AT49" s="6">
        <v>1057.2</v>
      </c>
      <c r="AU49" s="6">
        <v>1141.8</v>
      </c>
      <c r="AV49" s="6">
        <v>1217.4000000000001</v>
      </c>
      <c r="AW49" s="6">
        <v>1453.6</v>
      </c>
      <c r="AX49" s="6"/>
      <c r="AY49" s="6">
        <f>IFERROR(AVERAGE(Table1[[#This Row],[Op Income 2020]:[Op Income 2022]]), "x")</f>
        <v>1270.9333333333332</v>
      </c>
      <c r="AZ49" s="22">
        <f>IFERROR(Table1[[#This Row],[Avg Op Income]]/Table1[[#This Row],[EV]], "x")</f>
        <v>3.9119724126326492E-2</v>
      </c>
      <c r="BA49" s="25">
        <f>IFERROR((Table1[[#This Row],[Op Income/EV]]-MIN(AZ:AZ))/(MAX(AZ:AZ)-MIN(AZ:AZ)), "x")</f>
        <v>0.44351079092660073</v>
      </c>
      <c r="BB49" s="6">
        <v>230.1</v>
      </c>
      <c r="BC49" s="6">
        <v>2910.5</v>
      </c>
      <c r="BD49" s="6">
        <v>3321.5</v>
      </c>
      <c r="BE49" s="6">
        <v>3799.9</v>
      </c>
      <c r="BF49" s="6">
        <v>3964.7</v>
      </c>
      <c r="BG49" s="6">
        <v>4299</v>
      </c>
      <c r="BH49" s="6">
        <v>4548.6000000000004</v>
      </c>
      <c r="BI49" s="22">
        <f>IFERROR(Table1[[#This Row],[Op Income 2017]]/Table1[[#This Row],[Total Assets 2017]], "x")</f>
        <v>0.3026284143617935</v>
      </c>
      <c r="BJ49" s="22">
        <f>IFERROR(Table1[[#This Row],[Op Income 2018]]/Table1[[#This Row],[Total Assets 2018]], "x")</f>
        <v>0.30067740478699384</v>
      </c>
      <c r="BK49" s="22">
        <f>IFERROR(Table1[[#This Row],[Op Income 2019]]/Table1[[#This Row],[Total Assets 2019]], "x")</f>
        <v>0.278217847838101</v>
      </c>
      <c r="BL49" s="22">
        <f>IFERROR(Table1[[#This Row],[Op Income 2020]]/Table1[[#This Row],[Total Assets 2020]], "x")</f>
        <v>0.28799152520997806</v>
      </c>
      <c r="BM49" s="22">
        <f>IFERROR(Table1[[#This Row],[Op Income 2021]]/Table1[[#This Row],[Total Assets 2021]], "x")</f>
        <v>0.283182135380321</v>
      </c>
      <c r="BN49" s="22">
        <f>IFERROR(Table1[[#This Row],[Op Income 2022]]/Table1[[#This Row],[Total Assets 2022]], "x")</f>
        <v>0.31957085696697879</v>
      </c>
      <c r="BP49" s="22">
        <f>IFERROR(MIN(Table1[[#This Row],[ROA 2017]:[ROA 2022]])*1.05, "x")</f>
        <v>0.29212874023000607</v>
      </c>
      <c r="BQ49" s="22">
        <f t="array" ref="BQ49">IFERROR(GEOMEAN(Table1[[#This Row],[ROA 2017]:[ROA 2022]]+ABS(Table1[[#This Row],[Min ROA]]))-ABS(Table1[[#This Row],[Min ROA]]), "x")</f>
        <v>0.29521409123688075</v>
      </c>
      <c r="BR49" s="29">
        <f>IFERROR((Table1[[#This Row],[Avg ROA]]-MIN(BQ:BQ))/(MAX(BQ:BQ)-MIN(BQ:BQ)), "x")</f>
        <v>0.46230015509424394</v>
      </c>
      <c r="BS49" s="6">
        <v>1385.4</v>
      </c>
      <c r="BT49" s="31">
        <f>IFERROR(SUM(0.35*Table1[[#This Row],[Norm 1/SMA Period]], 0.2*Table1[[#This Row],[Norm Avg RevG]], 0.2*Table1[[#This Row],[Norm Avg GPM]], 0.25*Table1[[#This Row],[Norm Op Income/EV]]), "x")</f>
        <v>0.40157371326854863</v>
      </c>
      <c r="BU49" s="1"/>
      <c r="BV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</row>
    <row r="50" spans="1:98" x14ac:dyDescent="0.25">
      <c r="A50" s="8" t="s">
        <v>220</v>
      </c>
      <c r="B50" s="1" t="s">
        <v>221</v>
      </c>
      <c r="C50" s="1" t="s">
        <v>215</v>
      </c>
      <c r="D50" s="1" t="s">
        <v>28</v>
      </c>
      <c r="E50" s="6">
        <v>2673</v>
      </c>
      <c r="F50" s="6">
        <f>IFERROR(Table1[[#This Row],[Market Capital]]+Table1[[#This Row],[Total Liabilities ttm]]-Table1[[#This Row],[Cash ttm]], "x")</f>
        <v>2959</v>
      </c>
      <c r="G50" s="6">
        <v>400</v>
      </c>
      <c r="H50" s="32">
        <f>IFERROR(1/Table1[[#This Row],[SMA Period]], "x")</f>
        <v>2.5000000000000001E-3</v>
      </c>
      <c r="I50" s="33">
        <f>IFERROR((Table1[[#This Row],[1/SMA Period]]-MIN(H:H))/(MAX(H:H)-MIN(H:H)), "x")</f>
        <v>0.24398148148148147</v>
      </c>
      <c r="J50" s="6">
        <v>222</v>
      </c>
      <c r="K50" s="6">
        <v>251.1</v>
      </c>
      <c r="L50" s="6">
        <v>224.9</v>
      </c>
      <c r="M50" s="6">
        <v>269.39999999999998</v>
      </c>
      <c r="N50" s="6">
        <v>416.1</v>
      </c>
      <c r="O50" s="6">
        <v>570.70000000000005</v>
      </c>
      <c r="P50" s="6"/>
      <c r="Q50" s="13">
        <f>IFERROR((Table1[[#This Row],[Revenue 2018]]-Table1[[#This Row],[Revenue 2017]])/Table1[[#This Row],[Revenue 2017]], "x")</f>
        <v>0.13108108108108105</v>
      </c>
      <c r="R50" s="13">
        <f>IFERROR((Table1[[#This Row],[Revenue 2019]]-Table1[[#This Row],[Revenue 2018]])/Table1[[#This Row],[Revenue 2018]], "x")</f>
        <v>-0.10434090003982473</v>
      </c>
      <c r="S50" s="13">
        <f>IFERROR((Table1[[#This Row],[Revenue 2020]]-Table1[[#This Row],[Revenue 2019]])/Table1[[#This Row],[Revenue 2019]], "x")</f>
        <v>0.19786571809693185</v>
      </c>
      <c r="T50" s="13">
        <f>IFERROR((Table1[[#This Row],[Revenue 2021]]-Table1[[#This Row],[Revenue 2020]])/Table1[[#This Row],[Revenue 2020]], "x")</f>
        <v>0.5445434298440982</v>
      </c>
      <c r="U50" s="13">
        <f>IFERROR((Table1[[#This Row],[Revenue 2022]]-Table1[[#This Row],[Revenue 2021]])/Table1[[#This Row],[Revenue 2021]], "x")</f>
        <v>0.37154530161018989</v>
      </c>
      <c r="V50" s="13"/>
      <c r="W50" s="18">
        <f>IFERROR(MIN(Table1[[#This Row],[RevG 2017-2018]:[RevG 2021-2022]])*1.5, "x")</f>
        <v>-0.1565113500597371</v>
      </c>
      <c r="X50" s="13">
        <f t="array" ref="X50">IFERROR(GEOMEAN(Table1[[#This Row],[RevG 2017-2018]:[RevG 2021-2022]]+ABS(Table1[[#This Row],[Min RevG]]))-ABS(Table1[[#This Row],[Min RevG]]), "x")</f>
        <v>0.13110927359233576</v>
      </c>
      <c r="Y50" s="13">
        <f>AVERAGE(Table1[[#This Row],[RevG 2017-2018]:[RevG 2021-2022]])</f>
        <v>0.22813892611849526</v>
      </c>
      <c r="Z50" s="14">
        <f>IFERROR((Table1[[#This Row],[Avg RevG]]-MIN(X:X))/(MAX(X:X)-MIN(X:X)), "x")</f>
        <v>0.40857242798412069</v>
      </c>
      <c r="AA50" s="16">
        <f>IFERROR(Table1[[#This Row],[EV]]/AVERAGE(Table1[[#This Row],[Revenue 2020]:[Revenue 2022]]), "x")</f>
        <v>7.0665499124343256</v>
      </c>
      <c r="AB50" s="6">
        <v>131.19999999999999</v>
      </c>
      <c r="AC50" s="6">
        <v>145.19999999999999</v>
      </c>
      <c r="AD50" s="6">
        <v>121.8</v>
      </c>
      <c r="AE50" s="6">
        <v>152.9</v>
      </c>
      <c r="AF50" s="6">
        <v>237.4</v>
      </c>
      <c r="AG50" s="6">
        <v>317</v>
      </c>
      <c r="AH50" s="22">
        <f>IFERROR(Table1[[#This Row],[Gross Profit 2017]]/Table1[[#This Row],[Revenue 2017]], "x")</f>
        <v>0.59099099099099095</v>
      </c>
      <c r="AI50" s="22">
        <f>IFERROR(Table1[[#This Row],[Gross Profit 2018]]/Table1[[#This Row],[Revenue 2018]], "x")</f>
        <v>0.57825567502986852</v>
      </c>
      <c r="AJ50" s="22">
        <f>IFERROR(Table1[[#This Row],[Gross Profit 2019]]/Table1[[#This Row],[Revenue 2019]], "x")</f>
        <v>0.54157403290351269</v>
      </c>
      <c r="AK50" s="22">
        <f>IFERROR(Table1[[#This Row],[Gross Profit 2020]]/Table1[[#This Row],[Revenue 2020]], "x")</f>
        <v>0.56755753526354868</v>
      </c>
      <c r="AL50" s="22">
        <f>IFERROR(Table1[[#This Row],[Gross Profit 2021]]/Table1[[#This Row],[Revenue 2021]], "x")</f>
        <v>0.57053592886325399</v>
      </c>
      <c r="AM50" s="22">
        <f>IFERROR(Table1[[#This Row],[Gross Profit 2022]]/Table1[[#This Row],[Revenue 2022]], "x")</f>
        <v>0.55545820921675126</v>
      </c>
      <c r="AO50" s="22">
        <f>IFERROR(MIN(Table1[[#This Row],[GPM 2017]:[GPM 2022]])*1.05, "x")</f>
        <v>0.56865273454868837</v>
      </c>
      <c r="AP50" s="22">
        <f t="array" ref="AP50">IFERROR(GEOMEAN(Table1[[#This Row],[GPM 2017]:[GPM 2022]]+ABS(Table1[[#This Row],[Min GPM]]))-ABS(Table1[[#This Row],[Min GPM]]), "x")</f>
        <v>0.56728560814604923</v>
      </c>
      <c r="AQ50" s="23">
        <f>IFERROR((Table1[[#This Row],[Avg GPM]]-MIN(AP:AP))/(MAX(AP:AP)-MIN(AP:AP)), "x")</f>
        <v>0.63015475286154288</v>
      </c>
      <c r="AR50" s="6">
        <v>57.8</v>
      </c>
      <c r="AS50" s="6">
        <v>60.4</v>
      </c>
      <c r="AT50" s="6">
        <v>36.4</v>
      </c>
      <c r="AU50" s="6">
        <v>55.6</v>
      </c>
      <c r="AV50" s="6">
        <v>113.4</v>
      </c>
      <c r="AW50" s="6">
        <v>152.9</v>
      </c>
      <c r="AX50" s="6"/>
      <c r="AY50" s="6">
        <f>IFERROR(AVERAGE(Table1[[#This Row],[Op Income 2020]:[Op Income 2022]]), "x")</f>
        <v>107.3</v>
      </c>
      <c r="AZ50" s="22">
        <f>IFERROR(Table1[[#This Row],[Avg Op Income]]/Table1[[#This Row],[EV]], "x")</f>
        <v>3.6262250760392023E-2</v>
      </c>
      <c r="BA50" s="25">
        <f>IFERROR((Table1[[#This Row],[Op Income/EV]]-MIN(AZ:AZ))/(MAX(AZ:AZ)-MIN(AZ:AZ)), "x")</f>
        <v>0.39400746170040485</v>
      </c>
      <c r="BB50" s="6">
        <v>111.1</v>
      </c>
      <c r="BC50" s="6">
        <v>283.3</v>
      </c>
      <c r="BD50" s="6">
        <v>333.4</v>
      </c>
      <c r="BE50" s="6">
        <v>400.4</v>
      </c>
      <c r="BF50" s="6">
        <v>655.8</v>
      </c>
      <c r="BG50" s="6">
        <v>805.2</v>
      </c>
      <c r="BH50" s="6">
        <v>984.1</v>
      </c>
      <c r="BI50" s="22">
        <f>IFERROR(Table1[[#This Row],[Op Income 2017]]/Table1[[#This Row],[Total Assets 2017]], "x")</f>
        <v>0.2040240028238616</v>
      </c>
      <c r="BJ50" s="22">
        <f>IFERROR(Table1[[#This Row],[Op Income 2018]]/Table1[[#This Row],[Total Assets 2018]], "x")</f>
        <v>0.1811637672465507</v>
      </c>
      <c r="BK50" s="22">
        <f>IFERROR(Table1[[#This Row],[Op Income 2019]]/Table1[[#This Row],[Total Assets 2019]], "x")</f>
        <v>9.0909090909090912E-2</v>
      </c>
      <c r="BL50" s="22">
        <f>IFERROR(Table1[[#This Row],[Op Income 2020]]/Table1[[#This Row],[Total Assets 2020]], "x")</f>
        <v>8.478194571515707E-2</v>
      </c>
      <c r="BM50" s="22">
        <f>IFERROR(Table1[[#This Row],[Op Income 2021]]/Table1[[#This Row],[Total Assets 2021]], "x")</f>
        <v>0.14083457526080476</v>
      </c>
      <c r="BN50" s="22">
        <f>IFERROR(Table1[[#This Row],[Op Income 2022]]/Table1[[#This Row],[Total Assets 2022]], "x")</f>
        <v>0.15537038918809065</v>
      </c>
      <c r="BP50" s="22">
        <f>IFERROR(MIN(Table1[[#This Row],[ROA 2017]:[ROA 2022]])*1.05, "x")</f>
        <v>8.9021043000914929E-2</v>
      </c>
      <c r="BQ50" s="22">
        <f t="array" ref="BQ50">IFERROR(GEOMEAN(Table1[[#This Row],[ROA 2017]:[ROA 2022]]+ABS(Table1[[#This Row],[Min ROA]]))-ABS(Table1[[#This Row],[Min ROA]]), "x")</f>
        <v>0.13860201806133737</v>
      </c>
      <c r="BR50" s="29">
        <f>IFERROR((Table1[[#This Row],[Avg ROA]]-MIN(BQ:BQ))/(MAX(BQ:BQ)-MIN(BQ:BQ)), "x")</f>
        <v>4.9294886286082931E-2</v>
      </c>
      <c r="BS50" s="6">
        <v>397.1</v>
      </c>
      <c r="BT50" s="31">
        <f>IFERROR(SUM(0.35*Table1[[#This Row],[Norm 1/SMA Period]], 0.2*Table1[[#This Row],[Norm Avg RevG]], 0.2*Table1[[#This Row],[Norm Avg GPM]], 0.25*Table1[[#This Row],[Norm Op Income/EV]]), "x")</f>
        <v>0.39164082011275247</v>
      </c>
      <c r="BU50" s="1"/>
      <c r="BV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</row>
    <row r="51" spans="1:98" x14ac:dyDescent="0.25">
      <c r="A51" s="8" t="s">
        <v>127</v>
      </c>
      <c r="B51" s="1" t="s">
        <v>128</v>
      </c>
      <c r="C51" s="1" t="s">
        <v>125</v>
      </c>
      <c r="D51" s="1" t="s">
        <v>53</v>
      </c>
      <c r="E51" s="6">
        <v>40352</v>
      </c>
      <c r="F51" s="6">
        <f>IFERROR(Table1[[#This Row],[Market Capital]]+Table1[[#This Row],[Total Liabilities ttm]]-Table1[[#This Row],[Cash ttm]], "x")</f>
        <v>42377.5</v>
      </c>
      <c r="G51" s="6">
        <v>290</v>
      </c>
      <c r="H51" s="32">
        <f>IFERROR(1/Table1[[#This Row],[SMA Period]], "x")</f>
        <v>3.4482758620689655E-3</v>
      </c>
      <c r="I51" s="33">
        <f>IFERROR((Table1[[#This Row],[1/SMA Period]]-MIN(H:H))/(MAX(H:H)-MIN(H:H)), "x")</f>
        <v>0.45593869731800768</v>
      </c>
      <c r="J51" s="6">
        <v>1969.1</v>
      </c>
      <c r="K51" s="6">
        <v>2213.1999999999998</v>
      </c>
      <c r="L51" s="6">
        <v>2406.9</v>
      </c>
      <c r="M51" s="6">
        <v>2706.7</v>
      </c>
      <c r="N51" s="6">
        <v>3215.4</v>
      </c>
      <c r="O51" s="6">
        <v>3367.3</v>
      </c>
      <c r="P51" s="6"/>
      <c r="Q51" s="13">
        <f>IFERROR((Table1[[#This Row],[Revenue 2018]]-Table1[[#This Row],[Revenue 2017]])/Table1[[#This Row],[Revenue 2017]], "x")</f>
        <v>0.12396526331826718</v>
      </c>
      <c r="R51" s="13">
        <f>IFERROR((Table1[[#This Row],[Revenue 2019]]-Table1[[#This Row],[Revenue 2018]])/Table1[[#This Row],[Revenue 2018]], "x")</f>
        <v>8.7520332550153748E-2</v>
      </c>
      <c r="S51" s="13">
        <f>IFERROR((Table1[[#This Row],[Revenue 2020]]-Table1[[#This Row],[Revenue 2019]])/Table1[[#This Row],[Revenue 2019]], "x")</f>
        <v>0.12455856080435403</v>
      </c>
      <c r="T51" s="13">
        <f>IFERROR((Table1[[#This Row],[Revenue 2021]]-Table1[[#This Row],[Revenue 2020]])/Table1[[#This Row],[Revenue 2020]], "x")</f>
        <v>0.1879410352089261</v>
      </c>
      <c r="U51" s="13">
        <f>IFERROR((Table1[[#This Row],[Revenue 2022]]-Table1[[#This Row],[Revenue 2021]])/Table1[[#This Row],[Revenue 2021]], "x")</f>
        <v>4.7241400758848071E-2</v>
      </c>
      <c r="V51" s="13"/>
      <c r="W51" s="18">
        <f>IFERROR(MIN(Table1[[#This Row],[RevG 2017-2018]:[RevG 2021-2022]])*1.5, "x")</f>
        <v>7.0862101138272099E-2</v>
      </c>
      <c r="X51" s="13">
        <f t="array" ref="X51">IFERROR(GEOMEAN(Table1[[#This Row],[RevG 2017-2018]:[RevG 2021-2022]]+ABS(Table1[[#This Row],[Min RevG]]))-ABS(Table1[[#This Row],[Min RevG]]), "x")</f>
        <v>0.10824464809704454</v>
      </c>
      <c r="Y51" s="13">
        <f>AVERAGE(Table1[[#This Row],[RevG 2017-2018]:[RevG 2021-2022]])</f>
        <v>0.11424531852810982</v>
      </c>
      <c r="Z51" s="14">
        <f>IFERROR((Table1[[#This Row],[Avg RevG]]-MIN(X:X))/(MAX(X:X)-MIN(X:X)), "x")</f>
        <v>0.3478356275074207</v>
      </c>
      <c r="AA51" s="16">
        <f>IFERROR(Table1[[#This Row],[EV]]/AVERAGE(Table1[[#This Row],[Revenue 2020]:[Revenue 2022]]), "x")</f>
        <v>13.685760113677953</v>
      </c>
      <c r="AB51" s="6">
        <v>1097.4000000000001</v>
      </c>
      <c r="AC51" s="6">
        <v>1241.5</v>
      </c>
      <c r="AD51" s="6">
        <v>1365.5</v>
      </c>
      <c r="AE51" s="6">
        <v>1571</v>
      </c>
      <c r="AF51" s="6">
        <v>1889.4</v>
      </c>
      <c r="AG51" s="6">
        <v>2004.3</v>
      </c>
      <c r="AH51" s="22">
        <f>IFERROR(Table1[[#This Row],[Gross Profit 2017]]/Table1[[#This Row],[Revenue 2017]], "x")</f>
        <v>0.55731044639683114</v>
      </c>
      <c r="AI51" s="22">
        <f>IFERROR(Table1[[#This Row],[Gross Profit 2018]]/Table1[[#This Row],[Revenue 2018]], "x")</f>
        <v>0.56095246701608537</v>
      </c>
      <c r="AJ51" s="22">
        <f>IFERROR(Table1[[#This Row],[Gross Profit 2019]]/Table1[[#This Row],[Revenue 2019]], "x")</f>
        <v>0.56732726743944495</v>
      </c>
      <c r="AK51" s="22">
        <f>IFERROR(Table1[[#This Row],[Gross Profit 2020]]/Table1[[#This Row],[Revenue 2020]], "x")</f>
        <v>0.58041157128606791</v>
      </c>
      <c r="AL51" s="22">
        <f>IFERROR(Table1[[#This Row],[Gross Profit 2021]]/Table1[[#This Row],[Revenue 2021]], "x")</f>
        <v>0.58760962866206379</v>
      </c>
      <c r="AM51" s="22">
        <f>IFERROR(Table1[[#This Row],[Gross Profit 2022]]/Table1[[#This Row],[Revenue 2022]], "x")</f>
        <v>0.59522466070739166</v>
      </c>
      <c r="AO51" s="22">
        <f>IFERROR(MIN(Table1[[#This Row],[GPM 2017]:[GPM 2022]])*1.05, "x")</f>
        <v>0.58517596871667277</v>
      </c>
      <c r="AP51" s="22">
        <f t="array" ref="AP51">IFERROR(GEOMEAN(Table1[[#This Row],[GPM 2017]:[GPM 2022]]+ABS(Table1[[#This Row],[Min GPM]]))-ABS(Table1[[#This Row],[Min GPM]]), "x")</f>
        <v>0.57472231656871531</v>
      </c>
      <c r="AQ51" s="23">
        <f>IFERROR((Table1[[#This Row],[Avg GPM]]-MIN(AP:AP))/(MAX(AP:AP)-MIN(AP:AP)), "x")</f>
        <v>0.63941899985057715</v>
      </c>
      <c r="AR51" s="6">
        <v>413</v>
      </c>
      <c r="AS51" s="6">
        <v>491.3</v>
      </c>
      <c r="AT51" s="6">
        <v>563.70000000000005</v>
      </c>
      <c r="AU51" s="6">
        <v>694.5</v>
      </c>
      <c r="AV51" s="6">
        <v>932</v>
      </c>
      <c r="AW51" s="6">
        <v>898.8</v>
      </c>
      <c r="AX51" s="6"/>
      <c r="AY51" s="6">
        <f>IFERROR(AVERAGE(Table1[[#This Row],[Op Income 2020]:[Op Income 2022]]), "x")</f>
        <v>841.76666666666677</v>
      </c>
      <c r="AZ51" s="22">
        <f>IFERROR(Table1[[#This Row],[Avg Op Income]]/Table1[[#This Row],[EV]], "x")</f>
        <v>1.9863528208758582E-2</v>
      </c>
      <c r="BA51" s="25">
        <f>IFERROR((Table1[[#This Row],[Op Income/EV]]-MIN(AZ:AZ))/(MAX(AZ:AZ)-MIN(AZ:AZ)), "x")</f>
        <v>0.10991334868421036</v>
      </c>
      <c r="BB51" s="6">
        <v>112.5</v>
      </c>
      <c r="BC51" s="6">
        <v>1713.4</v>
      </c>
      <c r="BD51" s="6">
        <v>1537.3</v>
      </c>
      <c r="BE51" s="6">
        <v>1832.5</v>
      </c>
      <c r="BF51" s="6">
        <v>2294.6</v>
      </c>
      <c r="BG51" s="6">
        <v>2437.1999999999998</v>
      </c>
      <c r="BH51" s="6">
        <v>2746.8</v>
      </c>
      <c r="BI51" s="22">
        <f>IFERROR(Table1[[#This Row],[Op Income 2017]]/Table1[[#This Row],[Total Assets 2017]], "x")</f>
        <v>0.24104120462238823</v>
      </c>
      <c r="BJ51" s="22">
        <f>IFERROR(Table1[[#This Row],[Op Income 2018]]/Table1[[#This Row],[Total Assets 2018]], "x")</f>
        <v>0.31958628764717362</v>
      </c>
      <c r="BK51" s="22">
        <f>IFERROR(Table1[[#This Row],[Op Income 2019]]/Table1[[#This Row],[Total Assets 2019]], "x")</f>
        <v>0.30761255115961805</v>
      </c>
      <c r="BL51" s="22">
        <f>IFERROR(Table1[[#This Row],[Op Income 2020]]/Table1[[#This Row],[Total Assets 2020]], "x")</f>
        <v>0.30266713152619196</v>
      </c>
      <c r="BM51" s="22">
        <f>IFERROR(Table1[[#This Row],[Op Income 2021]]/Table1[[#This Row],[Total Assets 2021]], "x")</f>
        <v>0.38240603971770887</v>
      </c>
      <c r="BN51" s="22">
        <f>IFERROR(Table1[[#This Row],[Op Income 2022]]/Table1[[#This Row],[Total Assets 2022]], "x")</f>
        <v>0.32721712538226294</v>
      </c>
      <c r="BP51" s="22">
        <f>IFERROR(MIN(Table1[[#This Row],[ROA 2017]:[ROA 2022]])*1.05, "x")</f>
        <v>0.25309326485350764</v>
      </c>
      <c r="BQ51" s="22">
        <f t="array" ref="BQ51">IFERROR(GEOMEAN(Table1[[#This Row],[ROA 2017]:[ROA 2022]]+ABS(Table1[[#This Row],[Min ROA]]))-ABS(Table1[[#This Row],[Min ROA]]), "x")</f>
        <v>0.31187729578985995</v>
      </c>
      <c r="BR51" s="29">
        <f>IFERROR((Table1[[#This Row],[Avg ROA]]-MIN(BQ:BQ))/(MAX(BQ:BQ)-MIN(BQ:BQ)), "x")</f>
        <v>0.50624307172937888</v>
      </c>
      <c r="BS51" s="6">
        <v>2138</v>
      </c>
      <c r="BT51" s="31">
        <f>IFERROR(SUM(0.35*Table1[[#This Row],[Norm 1/SMA Period]], 0.2*Table1[[#This Row],[Norm Avg RevG]], 0.2*Table1[[#This Row],[Norm Avg GPM]], 0.25*Table1[[#This Row],[Norm Op Income/EV]]), "x")</f>
        <v>0.38450780670395485</v>
      </c>
      <c r="BU51" s="1"/>
      <c r="BV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</row>
    <row r="52" spans="1:98" x14ac:dyDescent="0.25">
      <c r="A52" s="8" t="s">
        <v>83</v>
      </c>
      <c r="B52" s="1" t="s">
        <v>84</v>
      </c>
      <c r="C52" s="1" t="s">
        <v>77</v>
      </c>
      <c r="D52" s="1" t="s">
        <v>26</v>
      </c>
      <c r="E52" s="6">
        <v>48230</v>
      </c>
      <c r="F52" s="6">
        <f>IFERROR(Table1[[#This Row],[Market Capital]]+Table1[[#This Row],[Total Liabilities ttm]]-Table1[[#This Row],[Cash ttm]], "x")</f>
        <v>53136.7</v>
      </c>
      <c r="G52" s="6">
        <v>260</v>
      </c>
      <c r="H52" s="32">
        <f>IFERROR(1/Table1[[#This Row],[SMA Period]], "x")</f>
        <v>3.8461538461538464E-3</v>
      </c>
      <c r="I52" s="33">
        <f>IFERROR((Table1[[#This Row],[1/SMA Period]]-MIN(H:H))/(MAX(H:H)-MIN(H:H)), "x")</f>
        <v>0.54487179487179493</v>
      </c>
      <c r="J52" s="6">
        <v>5323.4</v>
      </c>
      <c r="K52" s="6">
        <v>6476.6</v>
      </c>
      <c r="L52" s="6">
        <v>6892.3</v>
      </c>
      <c r="M52" s="6">
        <v>7085.1</v>
      </c>
      <c r="N52" s="6">
        <v>7116.3</v>
      </c>
      <c r="O52" s="6">
        <v>7854.5</v>
      </c>
      <c r="P52" s="6"/>
      <c r="Q52" s="13">
        <f>IFERROR((Table1[[#This Row],[Revenue 2018]]-Table1[[#This Row],[Revenue 2017]])/Table1[[#This Row],[Revenue 2017]], "x")</f>
        <v>0.21662847052635548</v>
      </c>
      <c r="R52" s="13">
        <f>IFERROR((Table1[[#This Row],[Revenue 2019]]-Table1[[#This Row],[Revenue 2018]])/Table1[[#This Row],[Revenue 2018]], "x")</f>
        <v>6.4184911836457373E-2</v>
      </c>
      <c r="S52" s="13">
        <f>IFERROR((Table1[[#This Row],[Revenue 2020]]-Table1[[#This Row],[Revenue 2019]])/Table1[[#This Row],[Revenue 2019]], "x")</f>
        <v>2.7973245505854383E-2</v>
      </c>
      <c r="T52" s="13">
        <f>IFERROR((Table1[[#This Row],[Revenue 2021]]-Table1[[#This Row],[Revenue 2020]])/Table1[[#This Row],[Revenue 2020]], "x")</f>
        <v>4.4036075708176053E-3</v>
      </c>
      <c r="U52" s="13">
        <f>IFERROR((Table1[[#This Row],[Revenue 2022]]-Table1[[#This Row],[Revenue 2021]])/Table1[[#This Row],[Revenue 2021]], "x")</f>
        <v>0.10373368182904034</v>
      </c>
      <c r="V52" s="13"/>
      <c r="W52" s="18">
        <f>IFERROR(MIN(Table1[[#This Row],[RevG 2017-2018]:[RevG 2021-2022]])*1.5, "x")</f>
        <v>6.605411356226408E-3</v>
      </c>
      <c r="X52" s="13">
        <f t="array" ref="X52">IFERROR(GEOMEAN(Table1[[#This Row],[RevG 2017-2018]:[RevG 2021-2022]]+ABS(Table1[[#This Row],[Min RevG]]))-ABS(Table1[[#This Row],[Min RevG]]), "x")</f>
        <v>5.1525084972103521E-2</v>
      </c>
      <c r="Y52" s="13">
        <f>AVERAGE(Table1[[#This Row],[RevG 2017-2018]:[RevG 2021-2022]])</f>
        <v>8.3384783453705036E-2</v>
      </c>
      <c r="Z52" s="14">
        <f>IFERROR((Table1[[#This Row],[Avg RevG]]-MIN(X:X))/(MAX(X:X)-MIN(X:X)), "x")</f>
        <v>0.19716774145984062</v>
      </c>
      <c r="AA52" s="16">
        <f>IFERROR(Table1[[#This Row],[EV]]/AVERAGE(Table1[[#This Row],[Revenue 2020]:[Revenue 2022]]), "x")</f>
        <v>7.2275490911728824</v>
      </c>
      <c r="AB52" s="6">
        <v>2380.3000000000002</v>
      </c>
      <c r="AC52" s="6">
        <v>2908.5</v>
      </c>
      <c r="AD52" s="6">
        <v>3128.6</v>
      </c>
      <c r="AE52" s="6">
        <v>3233.7</v>
      </c>
      <c r="AF52" s="6">
        <v>3314.7</v>
      </c>
      <c r="AG52" s="6">
        <v>3632.2</v>
      </c>
      <c r="AH52" s="22">
        <f>IFERROR(Table1[[#This Row],[Gross Profit 2017]]/Table1[[#This Row],[Revenue 2017]], "x")</f>
        <v>0.447139046474058</v>
      </c>
      <c r="AI52" s="22">
        <f>IFERROR(Table1[[#This Row],[Gross Profit 2018]]/Table1[[#This Row],[Revenue 2018]], "x")</f>
        <v>0.44907822005373188</v>
      </c>
      <c r="AJ52" s="22">
        <f>IFERROR(Table1[[#This Row],[Gross Profit 2019]]/Table1[[#This Row],[Revenue 2019]], "x")</f>
        <v>0.45392684590049764</v>
      </c>
      <c r="AK52" s="22">
        <f>IFERROR(Table1[[#This Row],[Gross Profit 2020]]/Table1[[#This Row],[Revenue 2020]], "x")</f>
        <v>0.45640851928695425</v>
      </c>
      <c r="AL52" s="22">
        <f>IFERROR(Table1[[#This Row],[Gross Profit 2021]]/Table1[[#This Row],[Revenue 2021]], "x")</f>
        <v>0.46578980650056906</v>
      </c>
      <c r="AM52" s="22">
        <f>IFERROR(Table1[[#This Row],[Gross Profit 2022]]/Table1[[#This Row],[Revenue 2022]], "x")</f>
        <v>0.46243554650200519</v>
      </c>
      <c r="AO52" s="22">
        <f>IFERROR(MIN(Table1[[#This Row],[GPM 2017]:[GPM 2022]])*1.05, "x")</f>
        <v>0.46949599879776094</v>
      </c>
      <c r="AP52" s="22">
        <f t="array" ref="AP52">IFERROR(GEOMEAN(Table1[[#This Row],[GPM 2017]:[GPM 2022]]+ABS(Table1[[#This Row],[Min GPM]]))-ABS(Table1[[#This Row],[Min GPM]]), "x")</f>
        <v>0.45577222412035434</v>
      </c>
      <c r="AQ52" s="23">
        <f>IFERROR((Table1[[#This Row],[Avg GPM]]-MIN(AP:AP))/(MAX(AP:AP)-MIN(AP:AP)), "x")</f>
        <v>0.49123744247616385</v>
      </c>
      <c r="AR52" s="6">
        <v>852.9</v>
      </c>
      <c r="AS52" s="6">
        <v>991.7</v>
      </c>
      <c r="AT52" s="6">
        <v>1147.9000000000001</v>
      </c>
      <c r="AU52" s="6">
        <v>1171.9000000000001</v>
      </c>
      <c r="AV52" s="6">
        <v>1390.6</v>
      </c>
      <c r="AW52" s="6">
        <v>1587.4</v>
      </c>
      <c r="AX52" s="6"/>
      <c r="AY52" s="6">
        <f>IFERROR(AVERAGE(Table1[[#This Row],[Op Income 2020]:[Op Income 2022]]), "x")</f>
        <v>1383.3</v>
      </c>
      <c r="AZ52" s="22">
        <f>IFERROR(Table1[[#This Row],[Avg Op Income]]/Table1[[#This Row],[EV]], "x")</f>
        <v>2.6032854881842492E-2</v>
      </c>
      <c r="BA52" s="25">
        <f>IFERROR((Table1[[#This Row],[Op Income/EV]]-MIN(AZ:AZ))/(MAX(AZ:AZ)-MIN(AZ:AZ)), "x")</f>
        <v>0.21679175848585336</v>
      </c>
      <c r="BB52" s="6">
        <v>89.8</v>
      </c>
      <c r="BC52" s="6">
        <v>6844.1</v>
      </c>
      <c r="BD52" s="6">
        <v>6958.2</v>
      </c>
      <c r="BE52" s="6">
        <v>7436.7</v>
      </c>
      <c r="BF52" s="6">
        <v>7669.9</v>
      </c>
      <c r="BG52" s="6">
        <v>8236.7999999999993</v>
      </c>
      <c r="BH52" s="6">
        <v>8147.3</v>
      </c>
      <c r="BI52" s="22">
        <f>IFERROR(Table1[[#This Row],[Op Income 2017]]/Table1[[#This Row],[Total Assets 2017]], "x")</f>
        <v>0.124618284361713</v>
      </c>
      <c r="BJ52" s="22">
        <f>IFERROR(Table1[[#This Row],[Op Income 2018]]/Table1[[#This Row],[Total Assets 2018]], "x")</f>
        <v>0.14252249144893794</v>
      </c>
      <c r="BK52" s="22">
        <f>IFERROR(Table1[[#This Row],[Op Income 2019]]/Table1[[#This Row],[Total Assets 2019]], "x")</f>
        <v>0.15435609880726667</v>
      </c>
      <c r="BL52" s="22">
        <f>IFERROR(Table1[[#This Row],[Op Income 2020]]/Table1[[#This Row],[Total Assets 2020]], "x")</f>
        <v>0.15279208333876584</v>
      </c>
      <c r="BM52" s="22">
        <f>IFERROR(Table1[[#This Row],[Op Income 2021]]/Table1[[#This Row],[Total Assets 2021]], "x")</f>
        <v>0.16882770007770009</v>
      </c>
      <c r="BN52" s="22">
        <f>IFERROR(Table1[[#This Row],[Op Income 2022]]/Table1[[#This Row],[Total Assets 2022]], "x")</f>
        <v>0.19483755354534632</v>
      </c>
      <c r="BP52" s="22">
        <f>IFERROR(MIN(Table1[[#This Row],[ROA 2017]:[ROA 2022]])*1.05, "x")</f>
        <v>0.13084919857979865</v>
      </c>
      <c r="BQ52" s="22">
        <f t="array" ref="BQ52">IFERROR(GEOMEAN(Table1[[#This Row],[ROA 2017]:[ROA 2022]]+ABS(Table1[[#This Row],[Min ROA]]))-ABS(Table1[[#This Row],[Min ROA]]), "x")</f>
        <v>0.15551029923773046</v>
      </c>
      <c r="BR52" s="29">
        <f>IFERROR((Table1[[#This Row],[Avg ROA]]-MIN(BQ:BQ))/(MAX(BQ:BQ)-MIN(BQ:BQ)), "x")</f>
        <v>9.388410007238443E-2</v>
      </c>
      <c r="BS52" s="6">
        <v>4996.5</v>
      </c>
      <c r="BT52" s="31">
        <f>IFERROR(SUM(0.35*Table1[[#This Row],[Norm 1/SMA Period]], 0.2*Table1[[#This Row],[Norm Avg RevG]], 0.2*Table1[[#This Row],[Norm Avg GPM]], 0.25*Table1[[#This Row],[Norm Op Income/EV]]), "x")</f>
        <v>0.3825841046137925</v>
      </c>
      <c r="BU52" s="1"/>
      <c r="BV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</row>
    <row r="53" spans="1:98" x14ac:dyDescent="0.25">
      <c r="A53" s="8" t="s">
        <v>250</v>
      </c>
      <c r="B53" s="1" t="s">
        <v>251</v>
      </c>
      <c r="C53" s="1" t="s">
        <v>249</v>
      </c>
      <c r="D53" s="1" t="s">
        <v>28</v>
      </c>
      <c r="E53" s="6">
        <v>2733000</v>
      </c>
      <c r="F53" s="6">
        <f>IFERROR(Table1[[#This Row],[Market Capital]]+Table1[[#This Row],[Total Liabilities ttm]]-Table1[[#This Row],[Cash ttm]], "x")</f>
        <v>3002485</v>
      </c>
      <c r="G53" s="6">
        <v>280</v>
      </c>
      <c r="H53" s="32">
        <f>IFERROR(1/Table1[[#This Row],[SMA Period]], "x")</f>
        <v>3.5714285714285713E-3</v>
      </c>
      <c r="I53" s="33">
        <f>IFERROR((Table1[[#This Row],[1/SMA Period]]-MIN(H:H))/(MAX(H:H)-MIN(H:H)), "x")</f>
        <v>0.48346560846560838</v>
      </c>
      <c r="J53" s="6">
        <v>229234</v>
      </c>
      <c r="K53" s="6">
        <v>265595</v>
      </c>
      <c r="L53" s="6">
        <v>260174</v>
      </c>
      <c r="M53" s="6">
        <v>274515</v>
      </c>
      <c r="N53" s="6">
        <v>365817</v>
      </c>
      <c r="O53" s="6">
        <v>394328</v>
      </c>
      <c r="P53" s="6"/>
      <c r="Q53" s="13">
        <f>IFERROR((Table1[[#This Row],[Revenue 2018]]-Table1[[#This Row],[Revenue 2017]])/Table1[[#This Row],[Revenue 2017]], "x")</f>
        <v>0.15861957650261305</v>
      </c>
      <c r="R53" s="13">
        <f>IFERROR((Table1[[#This Row],[Revenue 2019]]-Table1[[#This Row],[Revenue 2018]])/Table1[[#This Row],[Revenue 2018]], "x")</f>
        <v>-2.0410775805267418E-2</v>
      </c>
      <c r="S53" s="13">
        <f>IFERROR((Table1[[#This Row],[Revenue 2020]]-Table1[[#This Row],[Revenue 2019]])/Table1[[#This Row],[Revenue 2019]], "x")</f>
        <v>5.5120803769784836E-2</v>
      </c>
      <c r="T53" s="13">
        <f>IFERROR((Table1[[#This Row],[Revenue 2021]]-Table1[[#This Row],[Revenue 2020]])/Table1[[#This Row],[Revenue 2020]], "x")</f>
        <v>0.33259384733074693</v>
      </c>
      <c r="U53" s="13">
        <f>IFERROR((Table1[[#This Row],[Revenue 2022]]-Table1[[#This Row],[Revenue 2021]])/Table1[[#This Row],[Revenue 2021]], "x")</f>
        <v>7.7937876041846058E-2</v>
      </c>
      <c r="V53" s="13"/>
      <c r="W53" s="18">
        <f>IFERROR(MIN(Table1[[#This Row],[RevG 2017-2018]:[RevG 2021-2022]])*1.5, "x")</f>
        <v>-3.0616163707901128E-2</v>
      </c>
      <c r="X53" s="13">
        <f t="array" ref="X53">IFERROR(GEOMEAN(Table1[[#This Row],[RevG 2017-2018]:[RevG 2021-2022]]+ABS(Table1[[#This Row],[Min RevG]]))-ABS(Table1[[#This Row],[Min RevG]]), "x")</f>
        <v>6.1208832642585392E-2</v>
      </c>
      <c r="Y53" s="13">
        <f>AVERAGE(Table1[[#This Row],[RevG 2017-2018]:[RevG 2021-2022]])</f>
        <v>0.12077226556794469</v>
      </c>
      <c r="Z53" s="14">
        <f>IFERROR((Table1[[#This Row],[Avg RevG]]-MIN(X:X))/(MAX(X:X)-MIN(X:X)), "x")</f>
        <v>0.22289131389490596</v>
      </c>
      <c r="AA53" s="16">
        <f>IFERROR(Table1[[#This Row],[EV]]/AVERAGE(Table1[[#This Row],[Revenue 2020]:[Revenue 2022]]), "x")</f>
        <v>8.7057149208435618</v>
      </c>
      <c r="AB53" s="6">
        <v>88186</v>
      </c>
      <c r="AC53" s="6">
        <v>101839</v>
      </c>
      <c r="AD53" s="6">
        <v>98392</v>
      </c>
      <c r="AE53" s="6">
        <v>104956</v>
      </c>
      <c r="AF53" s="6">
        <v>152836</v>
      </c>
      <c r="AG53" s="6">
        <v>170782</v>
      </c>
      <c r="AH53" s="22">
        <f>IFERROR(Table1[[#This Row],[Gross Profit 2017]]/Table1[[#This Row],[Revenue 2017]], "x")</f>
        <v>0.38469860491899105</v>
      </c>
      <c r="AI53" s="22">
        <f>IFERROR(Table1[[#This Row],[Gross Profit 2018]]/Table1[[#This Row],[Revenue 2018]], "x")</f>
        <v>0.38343718820007905</v>
      </c>
      <c r="AJ53" s="22">
        <f>IFERROR(Table1[[#This Row],[Gross Profit 2019]]/Table1[[#This Row],[Revenue 2019]], "x")</f>
        <v>0.37817768109034722</v>
      </c>
      <c r="AK53" s="22">
        <f>IFERROR(Table1[[#This Row],[Gross Profit 2020]]/Table1[[#This Row],[Revenue 2020]], "x")</f>
        <v>0.38233247727810865</v>
      </c>
      <c r="AL53" s="22">
        <f>IFERROR(Table1[[#This Row],[Gross Profit 2021]]/Table1[[#This Row],[Revenue 2021]], "x")</f>
        <v>0.41779359625167778</v>
      </c>
      <c r="AM53" s="22">
        <f>IFERROR(Table1[[#This Row],[Gross Profit 2022]]/Table1[[#This Row],[Revenue 2022]], "x")</f>
        <v>0.43309630561360085</v>
      </c>
      <c r="AO53" s="22">
        <f>IFERROR(MIN(Table1[[#This Row],[GPM 2017]:[GPM 2022]])*1.05, "x")</f>
        <v>0.39708656514486462</v>
      </c>
      <c r="AP53" s="22">
        <f t="array" ref="AP53">IFERROR(GEOMEAN(Table1[[#This Row],[GPM 2017]:[GPM 2022]]+ABS(Table1[[#This Row],[Min GPM]]))-ABS(Table1[[#This Row],[Min GPM]]), "x")</f>
        <v>0.39631607047410733</v>
      </c>
      <c r="AQ53" s="23">
        <f>IFERROR((Table1[[#This Row],[Avg GPM]]-MIN(AP:AP))/(MAX(AP:AP)-MIN(AP:AP)), "x")</f>
        <v>0.41717019913528086</v>
      </c>
      <c r="AR53" s="6">
        <v>61344</v>
      </c>
      <c r="AS53" s="6">
        <v>70898</v>
      </c>
      <c r="AT53" s="6">
        <v>63930</v>
      </c>
      <c r="AU53" s="6">
        <v>66288</v>
      </c>
      <c r="AV53" s="6">
        <v>108949</v>
      </c>
      <c r="AW53" s="6">
        <v>119437</v>
      </c>
      <c r="AX53" s="6"/>
      <c r="AY53" s="6">
        <f>IFERROR(AVERAGE(Table1[[#This Row],[Op Income 2020]:[Op Income 2022]]), "x")</f>
        <v>98224.666666666672</v>
      </c>
      <c r="AZ53" s="22">
        <f>IFERROR(Table1[[#This Row],[Avg Op Income]]/Table1[[#This Row],[EV]], "x")</f>
        <v>3.2714457080274061E-2</v>
      </c>
      <c r="BA53" s="25">
        <f>IFERROR((Table1[[#This Row],[Op Income/EV]]-MIN(AZ:AZ))/(MAX(AZ:AZ)-MIN(AZ:AZ)), "x")</f>
        <v>0.33254491206923392</v>
      </c>
      <c r="BB53" s="6">
        <v>20535</v>
      </c>
      <c r="BC53" s="6">
        <v>375319</v>
      </c>
      <c r="BD53" s="6">
        <v>365725</v>
      </c>
      <c r="BE53" s="6">
        <v>338516</v>
      </c>
      <c r="BF53" s="6">
        <v>323888</v>
      </c>
      <c r="BG53" s="6">
        <v>351002</v>
      </c>
      <c r="BH53" s="6">
        <v>352755</v>
      </c>
      <c r="BI53" s="22">
        <f>IFERROR(Table1[[#This Row],[Op Income 2017]]/Table1[[#This Row],[Total Assets 2017]], "x")</f>
        <v>0.1634449628182959</v>
      </c>
      <c r="BJ53" s="22">
        <f>IFERROR(Table1[[#This Row],[Op Income 2018]]/Table1[[#This Row],[Total Assets 2018]], "x")</f>
        <v>0.19385603937384646</v>
      </c>
      <c r="BK53" s="22">
        <f>IFERROR(Table1[[#This Row],[Op Income 2019]]/Table1[[#This Row],[Total Assets 2019]], "x")</f>
        <v>0.18885370263148565</v>
      </c>
      <c r="BL53" s="22">
        <f>IFERROR(Table1[[#This Row],[Op Income 2020]]/Table1[[#This Row],[Total Assets 2020]], "x")</f>
        <v>0.20466334041397027</v>
      </c>
      <c r="BM53" s="22">
        <f>IFERROR(Table1[[#This Row],[Op Income 2021]]/Table1[[#This Row],[Total Assets 2021]], "x")</f>
        <v>0.31039424276784749</v>
      </c>
      <c r="BN53" s="22">
        <f>IFERROR(Table1[[#This Row],[Op Income 2022]]/Table1[[#This Row],[Total Assets 2022]], "x")</f>
        <v>0.33858343609587388</v>
      </c>
      <c r="BP53" s="22">
        <f>IFERROR(MIN(Table1[[#This Row],[ROA 2017]:[ROA 2022]])*1.05, "x")</f>
        <v>0.1716172109592107</v>
      </c>
      <c r="BQ53" s="22">
        <f t="array" ref="BQ53">IFERROR(GEOMEAN(Table1[[#This Row],[ROA 2017]:[ROA 2022]]+ABS(Table1[[#This Row],[Min ROA]]))-ABS(Table1[[#This Row],[Min ROA]]), "x")</f>
        <v>0.22819884123920756</v>
      </c>
      <c r="BR53" s="29">
        <f>IFERROR((Table1[[#This Row],[Avg ROA]]-MIN(BQ:BQ))/(MAX(BQ:BQ)-MIN(BQ:BQ)), "x")</f>
        <v>0.28557271142831536</v>
      </c>
      <c r="BS53" s="6">
        <v>290020</v>
      </c>
      <c r="BT53" s="31">
        <f>IFERROR(SUM(0.35*Table1[[#This Row],[Norm 1/SMA Period]], 0.2*Table1[[#This Row],[Norm Avg RevG]], 0.2*Table1[[#This Row],[Norm Avg GPM]], 0.25*Table1[[#This Row],[Norm Op Income/EV]]), "x")</f>
        <v>0.38036149358630877</v>
      </c>
      <c r="BU53" s="1"/>
      <c r="BV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</row>
    <row r="54" spans="1:98" x14ac:dyDescent="0.25">
      <c r="A54" s="8" t="s">
        <v>150</v>
      </c>
      <c r="B54" s="1" t="s">
        <v>151</v>
      </c>
      <c r="C54" s="1" t="s">
        <v>147</v>
      </c>
      <c r="D54" s="1" t="s">
        <v>37</v>
      </c>
      <c r="E54" s="6">
        <v>2811</v>
      </c>
      <c r="F54" s="6">
        <f>IFERROR(Table1[[#This Row],[Market Capital]]+Table1[[#This Row],[Total Liabilities ttm]]-Table1[[#This Row],[Cash ttm]], "x")</f>
        <v>4261.3999999999996</v>
      </c>
      <c r="G54" s="6">
        <v>570</v>
      </c>
      <c r="H54" s="32">
        <f>IFERROR(1/Table1[[#This Row],[SMA Period]], "x")</f>
        <v>1.7543859649122807E-3</v>
      </c>
      <c r="I54" s="33">
        <f>IFERROR((Table1[[#This Row],[1/SMA Period]]-MIN(H:H))/(MAX(H:H)-MIN(H:H)), "x")</f>
        <v>7.7322936972059775E-2</v>
      </c>
      <c r="J54" s="6">
        <v>1258</v>
      </c>
      <c r="K54" s="6">
        <v>1504.4</v>
      </c>
      <c r="L54" s="6">
        <v>1838.2</v>
      </c>
      <c r="M54" s="6">
        <v>2367.9</v>
      </c>
      <c r="N54" s="6">
        <v>3050.1</v>
      </c>
      <c r="O54" s="6">
        <v>2304.5</v>
      </c>
      <c r="P54" s="6"/>
      <c r="Q54" s="13">
        <f>IFERROR((Table1[[#This Row],[Revenue 2018]]-Table1[[#This Row],[Revenue 2017]])/Table1[[#This Row],[Revenue 2017]], "x")</f>
        <v>0.19586645468998418</v>
      </c>
      <c r="R54" s="13">
        <f>IFERROR((Table1[[#This Row],[Revenue 2019]]-Table1[[#This Row],[Revenue 2018]])/Table1[[#This Row],[Revenue 2018]], "x")</f>
        <v>0.22188247806434455</v>
      </c>
      <c r="S54" s="13">
        <f>IFERROR((Table1[[#This Row],[Revenue 2020]]-Table1[[#This Row],[Revenue 2019]])/Table1[[#This Row],[Revenue 2019]], "x")</f>
        <v>0.28816233271678821</v>
      </c>
      <c r="T54" s="13">
        <f>IFERROR((Table1[[#This Row],[Revenue 2021]]-Table1[[#This Row],[Revenue 2020]])/Table1[[#This Row],[Revenue 2020]], "x")</f>
        <v>0.28810338274420366</v>
      </c>
      <c r="U54" s="13">
        <f>IFERROR((Table1[[#This Row],[Revenue 2022]]-Table1[[#This Row],[Revenue 2021]])/Table1[[#This Row],[Revenue 2021]], "x")</f>
        <v>-0.24445100160650468</v>
      </c>
      <c r="V54" s="13"/>
      <c r="W54" s="18">
        <f>IFERROR(MIN(Table1[[#This Row],[RevG 2017-2018]:[RevG 2021-2022]])*1.5, "x")</f>
        <v>-0.36667650240975702</v>
      </c>
      <c r="X54" s="13">
        <f t="array" ref="X54">IFERROR(GEOMEAN(Table1[[#This Row],[RevG 2017-2018]:[RevG 2021-2022]]+ABS(Table1[[#This Row],[Min RevG]]))-ABS(Table1[[#This Row],[Min RevG]]), "x")</f>
        <v>7.7819083893679475E-2</v>
      </c>
      <c r="Y54" s="13">
        <f>AVERAGE(Table1[[#This Row],[RevG 2017-2018]:[RevG 2021-2022]])</f>
        <v>0.14991272932176319</v>
      </c>
      <c r="Z54" s="14">
        <f>IFERROR((Table1[[#This Row],[Avg RevG]]-MIN(X:X))/(MAX(X:X)-MIN(X:X)), "x")</f>
        <v>0.26701421091385441</v>
      </c>
      <c r="AA54" s="16">
        <f>IFERROR(Table1[[#This Row],[EV]]/AVERAGE(Table1[[#This Row],[Revenue 2020]:[Revenue 2022]]), "x")</f>
        <v>1.6554483651667207</v>
      </c>
      <c r="AB54" s="6">
        <v>320.7</v>
      </c>
      <c r="AC54" s="6">
        <v>381.3</v>
      </c>
      <c r="AD54" s="6">
        <v>439.8</v>
      </c>
      <c r="AE54" s="6">
        <v>608</v>
      </c>
      <c r="AF54" s="6">
        <v>823</v>
      </c>
      <c r="AG54" s="6">
        <v>653.5</v>
      </c>
      <c r="AH54" s="22">
        <f>IFERROR(Table1[[#This Row],[Gross Profit 2017]]/Table1[[#This Row],[Revenue 2017]], "x")</f>
        <v>0.25492845786963431</v>
      </c>
      <c r="AI54" s="22">
        <f>IFERROR(Table1[[#This Row],[Gross Profit 2018]]/Table1[[#This Row],[Revenue 2018]], "x")</f>
        <v>0.25345652751927678</v>
      </c>
      <c r="AJ54" s="22">
        <f>IFERROR(Table1[[#This Row],[Gross Profit 2019]]/Table1[[#This Row],[Revenue 2019]], "x")</f>
        <v>0.23925579371123926</v>
      </c>
      <c r="AK54" s="22">
        <f>IFERROR(Table1[[#This Row],[Gross Profit 2020]]/Table1[[#This Row],[Revenue 2020]], "x")</f>
        <v>0.25676759998310739</v>
      </c>
      <c r="AL54" s="22">
        <f>IFERROR(Table1[[#This Row],[Gross Profit 2021]]/Table1[[#This Row],[Revenue 2021]], "x")</f>
        <v>0.26982721877971216</v>
      </c>
      <c r="AM54" s="22">
        <f>IFERROR(Table1[[#This Row],[Gross Profit 2022]]/Table1[[#This Row],[Revenue 2022]], "x")</f>
        <v>0.28357561293122152</v>
      </c>
      <c r="AO54" s="22">
        <f>IFERROR(MIN(Table1[[#This Row],[GPM 2017]:[GPM 2022]])*1.05, "x")</f>
        <v>0.25121858339680125</v>
      </c>
      <c r="AP54" s="22">
        <f t="array" ref="AP54">IFERROR(GEOMEAN(Table1[[#This Row],[GPM 2017]:[GPM 2022]]+ABS(Table1[[#This Row],[Min GPM]]))-ABS(Table1[[#This Row],[Min GPM]]), "x")</f>
        <v>0.25944697356825597</v>
      </c>
      <c r="AQ54" s="23">
        <f>IFERROR((Table1[[#This Row],[Avg GPM]]-MIN(AP:AP))/(MAX(AP:AP)-MIN(AP:AP)), "x")</f>
        <v>0.24666612033649207</v>
      </c>
      <c r="AR54" s="6">
        <v>170</v>
      </c>
      <c r="AS54" s="6">
        <v>201.5</v>
      </c>
      <c r="AT54" s="6">
        <v>230.9</v>
      </c>
      <c r="AU54" s="6">
        <v>369.6</v>
      </c>
      <c r="AV54" s="6">
        <v>552.70000000000005</v>
      </c>
      <c r="AW54" s="6">
        <v>397</v>
      </c>
      <c r="AX54" s="6"/>
      <c r="AY54" s="6">
        <f>IFERROR(AVERAGE(Table1[[#This Row],[Op Income 2020]:[Op Income 2022]]), "x")</f>
        <v>439.76666666666671</v>
      </c>
      <c r="AZ54" s="22">
        <v>7.1241868600514902E-2</v>
      </c>
      <c r="BA54" s="25">
        <f>IFERROR((Table1[[#This Row],[Op Income/EV]]-MIN(AZ:AZ))/(MAX(AZ:AZ)-MIN(AZ:AZ)), "x")</f>
        <v>1</v>
      </c>
      <c r="BB54" s="6">
        <v>32</v>
      </c>
      <c r="BC54" s="6">
        <v>1079.9000000000001</v>
      </c>
      <c r="BD54" s="6">
        <v>1395.5</v>
      </c>
      <c r="BE54" s="6">
        <v>1666.1</v>
      </c>
      <c r="BF54" s="6">
        <v>1826.1</v>
      </c>
      <c r="BG54" s="6">
        <v>2351.9</v>
      </c>
      <c r="BH54" s="6">
        <v>3124.8</v>
      </c>
      <c r="BI54" s="22">
        <f>IFERROR(Table1[[#This Row],[Op Income 2017]]/Table1[[#This Row],[Total Assets 2017]], "x")</f>
        <v>0.1574219835169923</v>
      </c>
      <c r="BJ54" s="22">
        <f>IFERROR(Table1[[#This Row],[Op Income 2018]]/Table1[[#This Row],[Total Assets 2018]], "x")</f>
        <v>0.1443926907918309</v>
      </c>
      <c r="BK54" s="22">
        <f>IFERROR(Table1[[#This Row],[Op Income 2019]]/Table1[[#This Row],[Total Assets 2019]], "x")</f>
        <v>0.13858711962067105</v>
      </c>
      <c r="BL54" s="22">
        <f>IFERROR(Table1[[#This Row],[Op Income 2020]]/Table1[[#This Row],[Total Assets 2020]], "x")</f>
        <v>0.20239855429604076</v>
      </c>
      <c r="BM54" s="22">
        <f>IFERROR(Table1[[#This Row],[Op Income 2021]]/Table1[[#This Row],[Total Assets 2021]], "x")</f>
        <v>0.23500148815851016</v>
      </c>
      <c r="BN54" s="22">
        <f>IFERROR(Table1[[#This Row],[Op Income 2022]]/Table1[[#This Row],[Total Assets 2022]], "x")</f>
        <v>0.12704813108038915</v>
      </c>
      <c r="BP54" s="22">
        <f>IFERROR(MIN(Table1[[#This Row],[ROA 2017]:[ROA 2022]])*1.05, "x")</f>
        <v>0.13340053763440862</v>
      </c>
      <c r="BQ54" s="22">
        <f t="array" ref="BQ54">IFERROR(GEOMEAN(Table1[[#This Row],[ROA 2017]:[ROA 2022]]+ABS(Table1[[#This Row],[Min ROA]]))-ABS(Table1[[#This Row],[Min ROA]]), "x")</f>
        <v>0.16514030838764843</v>
      </c>
      <c r="BR54" s="29">
        <f>IFERROR((Table1[[#This Row],[Avg ROA]]-MIN(BQ:BQ))/(MAX(BQ:BQ)-MIN(BQ:BQ)), "x")</f>
        <v>0.11927961675856547</v>
      </c>
      <c r="BS54" s="6">
        <v>1482.4</v>
      </c>
      <c r="BT54" s="31">
        <f>IFERROR(SUM(0.35*Table1[[#This Row],[Norm 1/SMA Period]], 0.2*Table1[[#This Row],[Norm Avg RevG]], 0.2*Table1[[#This Row],[Norm Avg GPM]], 0.25*Table1[[#This Row],[Norm Op Income/EV]]), "x")</f>
        <v>0.37979909419029023</v>
      </c>
      <c r="BU54" s="1"/>
      <c r="BV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</row>
    <row r="55" spans="1:98" x14ac:dyDescent="0.25">
      <c r="A55" s="8" t="s">
        <v>181</v>
      </c>
      <c r="B55" s="1" t="s">
        <v>182</v>
      </c>
      <c r="C55" s="1" t="s">
        <v>126</v>
      </c>
      <c r="D55" s="1" t="s">
        <v>53</v>
      </c>
      <c r="E55" s="6">
        <v>29773</v>
      </c>
      <c r="F55" s="6">
        <f>IFERROR(Table1[[#This Row],[Market Capital]]+Table1[[#This Row],[Total Liabilities ttm]]-Table1[[#This Row],[Cash ttm]], "x")</f>
        <v>33144.6</v>
      </c>
      <c r="G55" s="6">
        <v>320</v>
      </c>
      <c r="H55" s="32">
        <f>IFERROR(1/Table1[[#This Row],[SMA Period]], "x")</f>
        <v>3.1250000000000002E-3</v>
      </c>
      <c r="I55" s="33">
        <f>IFERROR((Table1[[#This Row],[1/SMA Period]]-MIN(H:H))/(MAX(H:H)-MIN(H:H)), "x")</f>
        <v>0.38368055555555558</v>
      </c>
      <c r="J55" s="6">
        <v>2725.1</v>
      </c>
      <c r="K55" s="6">
        <v>2935.6</v>
      </c>
      <c r="L55" s="6">
        <v>3008.7</v>
      </c>
      <c r="M55" s="6">
        <v>3085.2</v>
      </c>
      <c r="N55" s="6">
        <v>3717.9</v>
      </c>
      <c r="O55" s="6">
        <v>3919.7</v>
      </c>
      <c r="P55" s="6"/>
      <c r="Q55" s="13">
        <f>IFERROR((Table1[[#This Row],[Revenue 2018]]-Table1[[#This Row],[Revenue 2017]])/Table1[[#This Row],[Revenue 2017]], "x")</f>
        <v>7.7244871747825766E-2</v>
      </c>
      <c r="R55" s="13">
        <f>IFERROR((Table1[[#This Row],[Revenue 2019]]-Table1[[#This Row],[Revenue 2018]])/Table1[[#This Row],[Revenue 2018]], "x")</f>
        <v>2.4901212699277801E-2</v>
      </c>
      <c r="S55" s="13">
        <f>IFERROR((Table1[[#This Row],[Revenue 2020]]-Table1[[#This Row],[Revenue 2019]])/Table1[[#This Row],[Revenue 2019]], "x")</f>
        <v>2.5426263834878855E-2</v>
      </c>
      <c r="T55" s="13">
        <f>IFERROR((Table1[[#This Row],[Revenue 2021]]-Table1[[#This Row],[Revenue 2020]])/Table1[[#This Row],[Revenue 2020]], "x")</f>
        <v>0.20507584597432915</v>
      </c>
      <c r="U55" s="13">
        <f>IFERROR((Table1[[#This Row],[Revenue 2022]]-Table1[[#This Row],[Revenue 2021]])/Table1[[#This Row],[Revenue 2021]], "x")</f>
        <v>5.4277952607654785E-2</v>
      </c>
      <c r="V55" s="13"/>
      <c r="W55" s="18">
        <f>IFERROR(MIN(Table1[[#This Row],[RevG 2017-2018]:[RevG 2021-2022]])*1.5, "x")</f>
        <v>3.7351819048916698E-2</v>
      </c>
      <c r="X55" s="13">
        <f t="array" ref="X55">IFERROR(GEOMEAN(Table1[[#This Row],[RevG 2017-2018]:[RevG 2021-2022]]+ABS(Table1[[#This Row],[Min RevG]]))-ABS(Table1[[#This Row],[Min RevG]]), "x")</f>
        <v>6.2545051424453338E-2</v>
      </c>
      <c r="Y55" s="13">
        <f>AVERAGE(Table1[[#This Row],[RevG 2017-2018]:[RevG 2021-2022]])</f>
        <v>7.7385229372793268E-2</v>
      </c>
      <c r="Z55" s="14">
        <f>IFERROR((Table1[[#This Row],[Avg RevG]]-MIN(X:X))/(MAX(X:X)-MIN(X:X)), "x")</f>
        <v>0.22644079925884714</v>
      </c>
      <c r="AA55" s="16">
        <f>IFERROR(Table1[[#This Row],[EV]]/AVERAGE(Table1[[#This Row],[Revenue 2020]:[Revenue 2022]]), "x")</f>
        <v>9.2731189614652898</v>
      </c>
      <c r="AB55" s="6">
        <v>1575.8</v>
      </c>
      <c r="AC55" s="6">
        <v>1684.4</v>
      </c>
      <c r="AD55" s="6">
        <v>1741.2</v>
      </c>
      <c r="AE55" s="6">
        <v>1801</v>
      </c>
      <c r="AF55" s="6">
        <v>2171.6</v>
      </c>
      <c r="AG55" s="6">
        <v>2308</v>
      </c>
      <c r="AH55" s="22">
        <f>IFERROR(Table1[[#This Row],[Gross Profit 2017]]/Table1[[#This Row],[Revenue 2017]], "x")</f>
        <v>0.57825400902719171</v>
      </c>
      <c r="AI55" s="22">
        <f>IFERROR(Table1[[#This Row],[Gross Profit 2018]]/Table1[[#This Row],[Revenue 2018]], "x")</f>
        <v>0.57378389426352372</v>
      </c>
      <c r="AJ55" s="22">
        <f>IFERROR(Table1[[#This Row],[Gross Profit 2019]]/Table1[[#This Row],[Revenue 2019]], "x")</f>
        <v>0.57872170704955639</v>
      </c>
      <c r="AK55" s="22">
        <f>IFERROR(Table1[[#This Row],[Gross Profit 2020]]/Table1[[#This Row],[Revenue 2020]], "x")</f>
        <v>0.58375469985738371</v>
      </c>
      <c r="AL55" s="22">
        <f>IFERROR(Table1[[#This Row],[Gross Profit 2021]]/Table1[[#This Row],[Revenue 2021]], "x")</f>
        <v>0.58409317087603208</v>
      </c>
      <c r="AM55" s="22">
        <f>IFERROR(Table1[[#This Row],[Gross Profit 2022]]/Table1[[#This Row],[Revenue 2022]], "x")</f>
        <v>0.58882057300303592</v>
      </c>
      <c r="AO55" s="22">
        <f>IFERROR(MIN(Table1[[#This Row],[GPM 2017]:[GPM 2022]])*1.05, "x")</f>
        <v>0.60247308897669993</v>
      </c>
      <c r="AP55" s="22">
        <f t="array" ref="AP55">IFERROR(GEOMEAN(Table1[[#This Row],[GPM 2017]:[GPM 2022]]+ABS(Table1[[#This Row],[Min GPM]]))-ABS(Table1[[#This Row],[Min GPM]]), "x")</f>
        <v>0.58122795784431192</v>
      </c>
      <c r="AQ55" s="23">
        <f>IFERROR((Table1[[#This Row],[Avg GPM]]-MIN(AP:AP))/(MAX(AP:AP)-MIN(AP:AP)), "x")</f>
        <v>0.64752337401367976</v>
      </c>
      <c r="AR55" s="6">
        <v>613.9</v>
      </c>
      <c r="AS55" s="6">
        <v>689.2</v>
      </c>
      <c r="AT55" s="6">
        <v>733.2</v>
      </c>
      <c r="AU55" s="6">
        <v>796.2</v>
      </c>
      <c r="AV55" s="6">
        <v>1006.1</v>
      </c>
      <c r="AW55" s="6">
        <v>1143.0999999999999</v>
      </c>
      <c r="AX55" s="6"/>
      <c r="AY55" s="6">
        <f>IFERROR(AVERAGE(Table1[[#This Row],[Op Income 2020]:[Op Income 2022]]), "x")</f>
        <v>981.80000000000007</v>
      </c>
      <c r="AZ55" s="22">
        <f>IFERROR(Table1[[#This Row],[Avg Op Income]]/Table1[[#This Row],[EV]], "x")</f>
        <v>2.9621718168268741E-2</v>
      </c>
      <c r="BA55" s="25">
        <f>IFERROR((Table1[[#This Row],[Op Income/EV]]-MIN(AZ:AZ))/(MAX(AZ:AZ)-MIN(AZ:AZ)), "x")</f>
        <v>0.27896580459727394</v>
      </c>
      <c r="BB55" s="6">
        <v>96</v>
      </c>
      <c r="BC55" s="6">
        <v>2549.8000000000002</v>
      </c>
      <c r="BD55" s="6">
        <v>2618.8000000000002</v>
      </c>
      <c r="BE55" s="6">
        <v>2789.3</v>
      </c>
      <c r="BF55" s="6">
        <v>2814.5</v>
      </c>
      <c r="BG55" s="6">
        <v>3326.8</v>
      </c>
      <c r="BH55" s="6">
        <v>3492.4</v>
      </c>
      <c r="BI55" s="22">
        <f>IFERROR(Table1[[#This Row],[Op Income 2017]]/Table1[[#This Row],[Total Assets 2017]], "x")</f>
        <v>0.2407639814887442</v>
      </c>
      <c r="BJ55" s="22">
        <f>IFERROR(Table1[[#This Row],[Op Income 2018]]/Table1[[#This Row],[Total Assets 2018]], "x")</f>
        <v>0.26317397281197497</v>
      </c>
      <c r="BK55" s="22">
        <f>IFERROR(Table1[[#This Row],[Op Income 2019]]/Table1[[#This Row],[Total Assets 2019]], "x")</f>
        <v>0.26286164987631305</v>
      </c>
      <c r="BL55" s="22">
        <f>IFERROR(Table1[[#This Row],[Op Income 2020]]/Table1[[#This Row],[Total Assets 2020]], "x")</f>
        <v>0.28289216557114943</v>
      </c>
      <c r="BM55" s="22">
        <f>IFERROR(Table1[[#This Row],[Op Income 2021]]/Table1[[#This Row],[Total Assets 2021]], "x")</f>
        <v>0.30242274858723095</v>
      </c>
      <c r="BN55" s="22">
        <f>IFERROR(Table1[[#This Row],[Op Income 2022]]/Table1[[#This Row],[Total Assets 2022]], "x")</f>
        <v>0.32731073187492837</v>
      </c>
      <c r="BP55" s="22">
        <f>IFERROR(MIN(Table1[[#This Row],[ROA 2017]:[ROA 2022]])*1.05, "x")</f>
        <v>0.25280218056318143</v>
      </c>
      <c r="BQ55" s="22">
        <f t="array" ref="BQ55">IFERROR(GEOMEAN(Table1[[#This Row],[ROA 2017]:[ROA 2022]]+ABS(Table1[[#This Row],[Min ROA]]))-ABS(Table1[[#This Row],[Min ROA]]), "x")</f>
        <v>0.27915095335453016</v>
      </c>
      <c r="BR55" s="29">
        <f>IFERROR((Table1[[#This Row],[Avg ROA]]-MIN(BQ:BQ))/(MAX(BQ:BQ)-MIN(BQ:BQ)), "x")</f>
        <v>0.41993968795729048</v>
      </c>
      <c r="BS55" s="6">
        <v>3467.6</v>
      </c>
      <c r="BT55" s="31">
        <f>IFERROR(SUM(0.35*Table1[[#This Row],[Norm 1/SMA Period]], 0.2*Table1[[#This Row],[Norm Avg RevG]], 0.2*Table1[[#This Row],[Norm Avg GPM]], 0.25*Table1[[#This Row],[Norm Op Income/EV]]), "x")</f>
        <v>0.37882248024826837</v>
      </c>
      <c r="BU55" s="1"/>
      <c r="BV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</row>
    <row r="56" spans="1:98" x14ac:dyDescent="0.25">
      <c r="A56" s="8" t="s">
        <v>38</v>
      </c>
      <c r="B56" s="1" t="s">
        <v>39</v>
      </c>
      <c r="C56" s="1" t="s">
        <v>36</v>
      </c>
      <c r="D56" s="1" t="s">
        <v>37</v>
      </c>
      <c r="E56" s="6">
        <v>2095</v>
      </c>
      <c r="F56" s="6">
        <f>IFERROR(Table1[[#This Row],[Market Capital]]+Table1[[#This Row],[Total Liabilities ttm]]-Table1[[#This Row],[Cash ttm]], "x")</f>
        <v>2155.5</v>
      </c>
      <c r="G56" s="6">
        <v>400</v>
      </c>
      <c r="H56" s="32">
        <f>IFERROR(1/Table1[[#This Row],[SMA Period]], "x")</f>
        <v>2.5000000000000001E-3</v>
      </c>
      <c r="I56" s="33">
        <f>IFERROR((Table1[[#This Row],[1/SMA Period]]-MIN(H:H))/(MAX(H:H)-MIN(H:H)), "x")</f>
        <v>0.24398148148148147</v>
      </c>
      <c r="J56" s="6">
        <v>67.3</v>
      </c>
      <c r="K56" s="6">
        <v>109.9</v>
      </c>
      <c r="L56" s="6">
        <v>129.9</v>
      </c>
      <c r="M56" s="6">
        <v>158.9</v>
      </c>
      <c r="N56" s="6">
        <v>259.3</v>
      </c>
      <c r="O56" s="6">
        <v>324</v>
      </c>
      <c r="P56" s="6"/>
      <c r="Q56" s="13">
        <f>IFERROR((Table1[[#This Row],[Revenue 2018]]-Table1[[#This Row],[Revenue 2017]])/Table1[[#This Row],[Revenue 2017]], "x")</f>
        <v>0.63298662704309083</v>
      </c>
      <c r="R56" s="13">
        <f>IFERROR((Table1[[#This Row],[Revenue 2019]]-Table1[[#This Row],[Revenue 2018]])/Table1[[#This Row],[Revenue 2018]], "x")</f>
        <v>0.18198362147406733</v>
      </c>
      <c r="S56" s="13">
        <f>IFERROR((Table1[[#This Row],[Revenue 2020]]-Table1[[#This Row],[Revenue 2019]])/Table1[[#This Row],[Revenue 2019]], "x")</f>
        <v>0.22324865280985373</v>
      </c>
      <c r="T56" s="13">
        <f>IFERROR((Table1[[#This Row],[Revenue 2021]]-Table1[[#This Row],[Revenue 2020]])/Table1[[#This Row],[Revenue 2020]], "x")</f>
        <v>0.63184392699811198</v>
      </c>
      <c r="U56" s="13">
        <f>IFERROR((Table1[[#This Row],[Revenue 2022]]-Table1[[#This Row],[Revenue 2021]])/Table1[[#This Row],[Revenue 2021]], "x")</f>
        <v>0.24951793289625909</v>
      </c>
      <c r="V56" s="13"/>
      <c r="W56" s="18">
        <f>IFERROR(MIN(Table1[[#This Row],[RevG 2017-2018]:[RevG 2021-2022]])*1.5, "x")</f>
        <v>0.27297543221110099</v>
      </c>
      <c r="X56" s="13">
        <f t="array" ref="X56">IFERROR(GEOMEAN(Table1[[#This Row],[RevG 2017-2018]:[RevG 2021-2022]]+ABS(Table1[[#This Row],[Min RevG]]))-ABS(Table1[[#This Row],[Min RevG]]), "x")</f>
        <v>0.35375468519777753</v>
      </c>
      <c r="Y56" s="13">
        <f>AVERAGE(Table1[[#This Row],[RevG 2017-2018]:[RevG 2021-2022]])</f>
        <v>0.38391615224427655</v>
      </c>
      <c r="Z56" s="14">
        <f>IFERROR((Table1[[#This Row],[Avg RevG]]-MIN(X:X))/(MAX(X:X)-MIN(X:X)), "x")</f>
        <v>1</v>
      </c>
      <c r="AA56" s="16">
        <f>IFERROR(Table1[[#This Row],[EV]]/AVERAGE(Table1[[#This Row],[Revenue 2020]:[Revenue 2022]]), "x")</f>
        <v>8.7126111560226356</v>
      </c>
      <c r="AB56" s="6">
        <v>16.7</v>
      </c>
      <c r="AC56" s="6">
        <v>33.4</v>
      </c>
      <c r="AD56" s="6">
        <v>43.5</v>
      </c>
      <c r="AE56" s="6">
        <v>54</v>
      </c>
      <c r="AF56" s="6">
        <v>92.7</v>
      </c>
      <c r="AG56" s="6">
        <v>127.5</v>
      </c>
      <c r="AH56" s="22">
        <f>IFERROR(Table1[[#This Row],[Gross Profit 2017]]/Table1[[#This Row],[Revenue 2017]], "x")</f>
        <v>0.24814264487369986</v>
      </c>
      <c r="AI56" s="22">
        <f>IFERROR(Table1[[#This Row],[Gross Profit 2018]]/Table1[[#This Row],[Revenue 2018]], "x")</f>
        <v>0.30391264786169242</v>
      </c>
      <c r="AJ56" s="22">
        <f>IFERROR(Table1[[#This Row],[Gross Profit 2019]]/Table1[[#This Row],[Revenue 2019]], "x")</f>
        <v>0.3348729792147806</v>
      </c>
      <c r="AK56" s="22">
        <f>IFERROR(Table1[[#This Row],[Gross Profit 2020]]/Table1[[#This Row],[Revenue 2020]], "x")</f>
        <v>0.33983637507866582</v>
      </c>
      <c r="AL56" s="22">
        <f>IFERROR(Table1[[#This Row],[Gross Profit 2021]]/Table1[[#This Row],[Revenue 2021]], "x")</f>
        <v>0.35750096413420746</v>
      </c>
      <c r="AM56" s="22">
        <f>IFERROR(Table1[[#This Row],[Gross Profit 2022]]/Table1[[#This Row],[Revenue 2022]], "x")</f>
        <v>0.39351851851851855</v>
      </c>
      <c r="AO56" s="22">
        <f>IFERROR(MIN(Table1[[#This Row],[GPM 2017]:[GPM 2022]])*1.05, "x")</f>
        <v>0.26054977711738486</v>
      </c>
      <c r="AP56" s="22">
        <f t="array" ref="AP56">IFERROR(GEOMEAN(Table1[[#This Row],[GPM 2017]:[GPM 2022]]+ABS(Table1[[#This Row],[Min GPM]]))-ABS(Table1[[#This Row],[Min GPM]]), "x")</f>
        <v>0.32784065921387512</v>
      </c>
      <c r="AQ56" s="23">
        <f>IFERROR((Table1[[#This Row],[Avg GPM]]-MIN(AP:AP))/(MAX(AP:AP)-MIN(AP:AP)), "x")</f>
        <v>0.33186725507242015</v>
      </c>
      <c r="AR56" s="6">
        <v>2.2000000000000002</v>
      </c>
      <c r="AS56" s="6">
        <v>11.8</v>
      </c>
      <c r="AT56" s="6">
        <v>17.100000000000001</v>
      </c>
      <c r="AU56" s="6">
        <v>23.4</v>
      </c>
      <c r="AV56" s="6">
        <v>40.1</v>
      </c>
      <c r="AW56" s="6">
        <v>53.9</v>
      </c>
      <c r="AX56" s="6"/>
      <c r="AY56" s="6">
        <f>IFERROR(AVERAGE(Table1[[#This Row],[Op Income 2020]:[Op Income 2022]]), "x")</f>
        <v>39.133333333333333</v>
      </c>
      <c r="AZ56" s="22">
        <f>IFERROR(Table1[[#This Row],[Avg Op Income]]/Table1[[#This Row],[EV]], "x")</f>
        <v>1.8155107090388926E-2</v>
      </c>
      <c r="BA56" s="25">
        <f>IFERROR((Table1[[#This Row],[Op Income/EV]]-MIN(AZ:AZ))/(MAX(AZ:AZ)-MIN(AZ:AZ)), "x")</f>
        <v>8.0316385826087147E-2</v>
      </c>
      <c r="BB56" s="6">
        <v>8.1</v>
      </c>
      <c r="BC56" s="6">
        <v>27.8</v>
      </c>
      <c r="BD56" s="6">
        <v>30.5</v>
      </c>
      <c r="BE56" s="6">
        <v>51.6</v>
      </c>
      <c r="BF56" s="6">
        <v>83.8</v>
      </c>
      <c r="BG56" s="6">
        <v>161</v>
      </c>
      <c r="BH56" s="6">
        <v>193.4</v>
      </c>
      <c r="BI56" s="22">
        <f>IFERROR(Table1[[#This Row],[Op Income 2017]]/Table1[[#This Row],[Total Assets 2017]], "x")</f>
        <v>7.9136690647482022E-2</v>
      </c>
      <c r="BJ56" s="22">
        <f>IFERROR(Table1[[#This Row],[Op Income 2018]]/Table1[[#This Row],[Total Assets 2018]], "x")</f>
        <v>0.38688524590163936</v>
      </c>
      <c r="BK56" s="22">
        <f>IFERROR(Table1[[#This Row],[Op Income 2019]]/Table1[[#This Row],[Total Assets 2019]], "x")</f>
        <v>0.33139534883720934</v>
      </c>
      <c r="BL56" s="22">
        <f>IFERROR(Table1[[#This Row],[Op Income 2020]]/Table1[[#This Row],[Total Assets 2020]], "x")</f>
        <v>0.27923627684964197</v>
      </c>
      <c r="BM56" s="22">
        <f>IFERROR(Table1[[#This Row],[Op Income 2021]]/Table1[[#This Row],[Total Assets 2021]], "x")</f>
        <v>0.24906832298136647</v>
      </c>
      <c r="BN56" s="22">
        <f>IFERROR(Table1[[#This Row],[Op Income 2022]]/Table1[[#This Row],[Total Assets 2022]], "x")</f>
        <v>0.27869700103412615</v>
      </c>
      <c r="BP56" s="22">
        <f>IFERROR(MIN(Table1[[#This Row],[ROA 2017]:[ROA 2022]])*1.05, "x")</f>
        <v>8.3093525179856131E-2</v>
      </c>
      <c r="BQ56" s="22">
        <f t="array" ref="BQ56">IFERROR(GEOMEAN(Table1[[#This Row],[ROA 2017]:[ROA 2022]]+ABS(Table1[[#This Row],[Min ROA]]))-ABS(Table1[[#This Row],[Min ROA]]), "x")</f>
        <v>0.25041400434443445</v>
      </c>
      <c r="BR56" s="29">
        <f>IFERROR((Table1[[#This Row],[Avg ROA]]-MIN(BQ:BQ))/(MAX(BQ:BQ)-MIN(BQ:BQ)), "x")</f>
        <v>0.34415682454204272</v>
      </c>
      <c r="BS56" s="6">
        <v>68.599999999999994</v>
      </c>
      <c r="BT56" s="31">
        <f>IFERROR(SUM(0.35*Table1[[#This Row],[Norm 1/SMA Period]], 0.2*Table1[[#This Row],[Norm Avg RevG]], 0.2*Table1[[#This Row],[Norm Avg GPM]], 0.25*Table1[[#This Row],[Norm Op Income/EV]]), "x")</f>
        <v>0.37184606598952435</v>
      </c>
      <c r="BU56" s="1"/>
      <c r="BV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</row>
    <row r="57" spans="1:98" x14ac:dyDescent="0.25">
      <c r="A57" s="8" t="s">
        <v>148</v>
      </c>
      <c r="B57" s="1" t="s">
        <v>149</v>
      </c>
      <c r="C57" s="1" t="s">
        <v>147</v>
      </c>
      <c r="D57" s="1" t="s">
        <v>37</v>
      </c>
      <c r="E57" s="6">
        <v>18955</v>
      </c>
      <c r="F57" s="6">
        <f>IFERROR(Table1[[#This Row],[Market Capital]]+Table1[[#This Row],[Total Liabilities ttm]]-Table1[[#This Row],[Cash ttm]], "x")</f>
        <v>18605.699999999997</v>
      </c>
      <c r="G57" s="6">
        <v>600</v>
      </c>
      <c r="H57" s="32">
        <f>IFERROR(1/Table1[[#This Row],[SMA Period]], "x")</f>
        <v>1.6666666666666668E-3</v>
      </c>
      <c r="I57" s="33">
        <f>IFERROR((Table1[[#This Row],[1/SMA Period]]-MIN(H:H))/(MAX(H:H)-MIN(H:H)), "x")</f>
        <v>5.7716049382716059E-2</v>
      </c>
      <c r="J57" s="6">
        <v>6320.2</v>
      </c>
      <c r="K57" s="6">
        <v>7187.1</v>
      </c>
      <c r="L57" s="6">
        <v>7425.6</v>
      </c>
      <c r="M57" s="6">
        <v>7562.8</v>
      </c>
      <c r="N57" s="6">
        <v>8966.2999999999993</v>
      </c>
      <c r="O57" s="6">
        <v>10575.3</v>
      </c>
      <c r="P57" s="6"/>
      <c r="Q57" s="13">
        <f>IFERROR((Table1[[#This Row],[Revenue 2018]]-Table1[[#This Row],[Revenue 2017]])/Table1[[#This Row],[Revenue 2017]], "x")</f>
        <v>0.13716338090566763</v>
      </c>
      <c r="R57" s="13">
        <f>IFERROR((Table1[[#This Row],[Revenue 2019]]-Table1[[#This Row],[Revenue 2018]])/Table1[[#This Row],[Revenue 2018]], "x")</f>
        <v>3.3184455482739905E-2</v>
      </c>
      <c r="S57" s="13">
        <f>IFERROR((Table1[[#This Row],[Revenue 2020]]-Table1[[#This Row],[Revenue 2019]])/Table1[[#This Row],[Revenue 2019]], "x")</f>
        <v>1.8476621417797864E-2</v>
      </c>
      <c r="T57" s="13">
        <f>IFERROR((Table1[[#This Row],[Revenue 2021]]-Table1[[#This Row],[Revenue 2020]])/Table1[[#This Row],[Revenue 2020]], "x")</f>
        <v>0.18557941503146971</v>
      </c>
      <c r="U57" s="13">
        <f>IFERROR((Table1[[#This Row],[Revenue 2022]]-Table1[[#This Row],[Revenue 2021]])/Table1[[#This Row],[Revenue 2021]], "x")</f>
        <v>0.17944971727468412</v>
      </c>
      <c r="V57" s="13"/>
      <c r="W57" s="18">
        <f>IFERROR(MIN(Table1[[#This Row],[RevG 2017-2018]:[RevG 2021-2022]])*1.5, "x")</f>
        <v>2.7714932126696797E-2</v>
      </c>
      <c r="X57" s="13">
        <f t="array" ref="X57">IFERROR(GEOMEAN(Table1[[#This Row],[RevG 2017-2018]:[RevG 2021-2022]]+ABS(Table1[[#This Row],[Min RevG]]))-ABS(Table1[[#This Row],[Min RevG]]), "x")</f>
        <v>8.7717223241219444E-2</v>
      </c>
      <c r="Y57" s="13">
        <f>AVERAGE(Table1[[#This Row],[RevG 2017-2018]:[RevG 2021-2022]])</f>
        <v>0.11077071802247182</v>
      </c>
      <c r="Z57" s="14">
        <f>IFERROR((Table1[[#This Row],[Avg RevG]]-MIN(X:X))/(MAX(X:X)-MIN(X:X)), "x")</f>
        <v>0.29330728598590911</v>
      </c>
      <c r="AA57" s="16">
        <f>IFERROR(Table1[[#This Row],[EV]]/AVERAGE(Table1[[#This Row],[Revenue 2020]:[Revenue 2022]]), "x")</f>
        <v>2.0593372293797314</v>
      </c>
      <c r="AB57" s="6">
        <v>1262.2</v>
      </c>
      <c r="AC57" s="6">
        <v>1412.6</v>
      </c>
      <c r="AD57" s="6">
        <v>1497.7</v>
      </c>
      <c r="AE57" s="6">
        <v>1548.5</v>
      </c>
      <c r="AF57" s="6">
        <v>2116.6999999999998</v>
      </c>
      <c r="AG57" s="6">
        <v>2823.7</v>
      </c>
      <c r="AH57" s="22">
        <f>IFERROR(Table1[[#This Row],[Gross Profit 2017]]/Table1[[#This Row],[Revenue 2017]], "x")</f>
        <v>0.19970886997246923</v>
      </c>
      <c r="AI57" s="22">
        <f>IFERROR(Table1[[#This Row],[Gross Profit 2018]]/Table1[[#This Row],[Revenue 2018]], "x")</f>
        <v>0.19654659041894504</v>
      </c>
      <c r="AJ57" s="22">
        <f>IFERROR(Table1[[#This Row],[Gross Profit 2019]]/Table1[[#This Row],[Revenue 2019]], "x")</f>
        <v>0.2016941391941392</v>
      </c>
      <c r="AK57" s="22">
        <f>IFERROR(Table1[[#This Row],[Gross Profit 2020]]/Table1[[#This Row],[Revenue 2020]], "x")</f>
        <v>0.20475220817686571</v>
      </c>
      <c r="AL57" s="22">
        <f>IFERROR(Table1[[#This Row],[Gross Profit 2021]]/Table1[[#This Row],[Revenue 2021]], "x")</f>
        <v>0.23607285056266242</v>
      </c>
      <c r="AM57" s="22">
        <f>IFERROR(Table1[[#This Row],[Gross Profit 2022]]/Table1[[#This Row],[Revenue 2022]], "x")</f>
        <v>0.26700897374069765</v>
      </c>
      <c r="AO57" s="22">
        <f>IFERROR(MIN(Table1[[#This Row],[GPM 2017]:[GPM 2022]])*1.05, "x")</f>
        <v>0.20637391993989229</v>
      </c>
      <c r="AP57" s="22">
        <f t="array" ref="AP57">IFERROR(GEOMEAN(Table1[[#This Row],[GPM 2017]:[GPM 2022]]+ABS(Table1[[#This Row],[Min GPM]]))-ABS(Table1[[#This Row],[Min GPM]]), "x")</f>
        <v>0.216881509901651</v>
      </c>
      <c r="AQ57" s="23">
        <f>IFERROR((Table1[[#This Row],[Avg GPM]]-MIN(AP:AP))/(MAX(AP:AP)-MIN(AP:AP)), "x")</f>
        <v>0.19364038015709939</v>
      </c>
      <c r="AR57" s="6">
        <v>869.9</v>
      </c>
      <c r="AS57" s="6">
        <v>983.8</v>
      </c>
      <c r="AT57" s="6">
        <v>1050.0999999999999</v>
      </c>
      <c r="AU57" s="6">
        <v>1117.5</v>
      </c>
      <c r="AV57" s="6">
        <v>1641.9</v>
      </c>
      <c r="AW57" s="6">
        <v>2291.3000000000002</v>
      </c>
      <c r="AX57" s="6"/>
      <c r="AY57" s="6">
        <f>IFERROR(AVERAGE(Table1[[#This Row],[Op Income 2020]:[Op Income 2022]]), "x")</f>
        <v>1683.5666666666668</v>
      </c>
      <c r="AZ57" s="22">
        <v>7.1241868600514902E-2</v>
      </c>
      <c r="BA57" s="25">
        <f>IFERROR((Table1[[#This Row],[Op Income/EV]]-MIN(AZ:AZ))/(MAX(AZ:AZ)-MIN(AZ:AZ)), "x")</f>
        <v>1</v>
      </c>
      <c r="BB57" s="6">
        <v>2503.4</v>
      </c>
      <c r="BC57" s="6">
        <v>2989.3</v>
      </c>
      <c r="BD57" s="6">
        <v>3165.9</v>
      </c>
      <c r="BE57" s="6">
        <v>3809.8</v>
      </c>
      <c r="BF57" s="6">
        <v>5777.1</v>
      </c>
      <c r="BG57" s="6">
        <v>5834.5</v>
      </c>
      <c r="BH57" s="6">
        <v>5661</v>
      </c>
      <c r="BI57" s="22">
        <f>IFERROR(Table1[[#This Row],[Op Income 2017]]/Table1[[#This Row],[Total Assets 2017]], "x")</f>
        <v>0.29100458301274545</v>
      </c>
      <c r="BJ57" s="22">
        <f>IFERROR(Table1[[#This Row],[Op Income 2018]]/Table1[[#This Row],[Total Assets 2018]], "x")</f>
        <v>0.31074891815913325</v>
      </c>
      <c r="BK57" s="22">
        <f>IFERROR(Table1[[#This Row],[Op Income 2019]]/Table1[[#This Row],[Total Assets 2019]], "x")</f>
        <v>0.27563126673316179</v>
      </c>
      <c r="BL57" s="22">
        <f>IFERROR(Table1[[#This Row],[Op Income 2020]]/Table1[[#This Row],[Total Assets 2020]], "x")</f>
        <v>0.19343615308718906</v>
      </c>
      <c r="BM57" s="22">
        <f>IFERROR(Table1[[#This Row],[Op Income 2021]]/Table1[[#This Row],[Total Assets 2021]], "x")</f>
        <v>0.2814122889707773</v>
      </c>
      <c r="BN57" s="22">
        <f>IFERROR(Table1[[#This Row],[Op Income 2022]]/Table1[[#This Row],[Total Assets 2022]], "x")</f>
        <v>0.4047518106341636</v>
      </c>
      <c r="BP57" s="22">
        <f>IFERROR(MIN(Table1[[#This Row],[ROA 2017]:[ROA 2022]])*1.05, "x")</f>
        <v>0.20310796074154852</v>
      </c>
      <c r="BQ57" s="22">
        <f t="array" ref="BQ57">IFERROR(GEOMEAN(Table1[[#This Row],[ROA 2017]:[ROA 2022]]+ABS(Table1[[#This Row],[Min ROA]]))-ABS(Table1[[#This Row],[Min ROA]]), "x")</f>
        <v>0.28896441517166488</v>
      </c>
      <c r="BR57" s="29">
        <f>IFERROR((Table1[[#This Row],[Avg ROA]]-MIN(BQ:BQ))/(MAX(BQ:BQ)-MIN(BQ:BQ)), "x")</f>
        <v>0.44581899185477103</v>
      </c>
      <c r="BS57" s="6">
        <v>2154.1</v>
      </c>
      <c r="BT57" s="31">
        <f>IFERROR(SUM(0.35*Table1[[#This Row],[Norm 1/SMA Period]], 0.2*Table1[[#This Row],[Norm Avg RevG]], 0.2*Table1[[#This Row],[Norm Avg GPM]], 0.25*Table1[[#This Row],[Norm Op Income/EV]]), "x")</f>
        <v>0.36759015051255234</v>
      </c>
      <c r="BU57" s="1"/>
      <c r="BV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</row>
    <row r="58" spans="1:98" x14ac:dyDescent="0.25">
      <c r="A58" s="8" t="s">
        <v>60</v>
      </c>
      <c r="B58" s="1" t="s">
        <v>61</v>
      </c>
      <c r="C58" s="1" t="s">
        <v>57</v>
      </c>
      <c r="D58" s="1" t="s">
        <v>26</v>
      </c>
      <c r="E58" s="6">
        <v>11984</v>
      </c>
      <c r="F58" s="6">
        <f>IFERROR(Table1[[#This Row],[Market Capital]]+Table1[[#This Row],[Total Liabilities ttm]]-Table1[[#This Row],[Cash ttm]], "x")</f>
        <v>16961</v>
      </c>
      <c r="G58" s="6">
        <v>710</v>
      </c>
      <c r="H58" s="32">
        <f>IFERROR(1/Table1[[#This Row],[SMA Period]], "x")</f>
        <v>1.4084507042253522E-3</v>
      </c>
      <c r="I58" s="33">
        <f>IFERROR((Table1[[#This Row],[1/SMA Period]]-MIN(H:H))/(MAX(H:H)-MIN(H:H)), "x")</f>
        <v>0</v>
      </c>
      <c r="J58" s="6">
        <v>6014</v>
      </c>
      <c r="K58" s="6">
        <v>6654</v>
      </c>
      <c r="L58" s="6">
        <v>6707</v>
      </c>
      <c r="M58" s="6">
        <v>7188</v>
      </c>
      <c r="N58" s="6">
        <v>8375</v>
      </c>
      <c r="O58" s="6">
        <v>8680</v>
      </c>
      <c r="P58" s="6"/>
      <c r="Q58" s="13">
        <f>IFERROR((Table1[[#This Row],[Revenue 2018]]-Table1[[#This Row],[Revenue 2017]])/Table1[[#This Row],[Revenue 2017]], "x")</f>
        <v>0.10641835716661124</v>
      </c>
      <c r="R58" s="13">
        <f>IFERROR((Table1[[#This Row],[Revenue 2019]]-Table1[[#This Row],[Revenue 2018]])/Table1[[#This Row],[Revenue 2018]], "x")</f>
        <v>7.9651337541328526E-3</v>
      </c>
      <c r="S58" s="13">
        <f>IFERROR((Table1[[#This Row],[Revenue 2020]]-Table1[[#This Row],[Revenue 2019]])/Table1[[#This Row],[Revenue 2019]], "x")</f>
        <v>7.1716117489190392E-2</v>
      </c>
      <c r="T58" s="13">
        <f>IFERROR((Table1[[#This Row],[Revenue 2021]]-Table1[[#This Row],[Revenue 2020]])/Table1[[#This Row],[Revenue 2020]], "x")</f>
        <v>0.16513633834168057</v>
      </c>
      <c r="U58" s="13">
        <f>IFERROR((Table1[[#This Row],[Revenue 2022]]-Table1[[#This Row],[Revenue 2021]])/Table1[[#This Row],[Revenue 2021]], "x")</f>
        <v>3.6417910447761194E-2</v>
      </c>
      <c r="V58" s="13"/>
      <c r="W58" s="18">
        <f>IFERROR(MIN(Table1[[#This Row],[RevG 2017-2018]:[RevG 2021-2022]])*1.5, "x")</f>
        <v>1.1947700631199279E-2</v>
      </c>
      <c r="X58" s="13">
        <f t="array" ref="X58">IFERROR(GEOMEAN(Table1[[#This Row],[RevG 2017-2018]:[RevG 2021-2022]]+ABS(Table1[[#This Row],[Min RevG]]))-ABS(Table1[[#This Row],[Min RevG]]), "x")</f>
        <v>5.8120797496366464E-2</v>
      </c>
      <c r="Y58" s="13">
        <f>AVERAGE(Table1[[#This Row],[RevG 2017-2018]:[RevG 2021-2022]])</f>
        <v>7.753077143987526E-2</v>
      </c>
      <c r="Z58" s="14">
        <f>IFERROR((Table1[[#This Row],[Avg RevG]]-MIN(X:X))/(MAX(X:X)-MIN(X:X)), "x")</f>
        <v>0.21468836412082976</v>
      </c>
      <c r="AA58" s="16">
        <f>IFERROR(Table1[[#This Row],[EV]]/AVERAGE(Table1[[#This Row],[Revenue 2020]:[Revenue 2022]]), "x")</f>
        <v>2.0988739017448337</v>
      </c>
      <c r="AB58" s="6">
        <v>2220</v>
      </c>
      <c r="AC58" s="6">
        <v>2367</v>
      </c>
      <c r="AD58" s="6">
        <v>2371</v>
      </c>
      <c r="AE58" s="6">
        <v>2587</v>
      </c>
      <c r="AF58" s="6">
        <v>2863</v>
      </c>
      <c r="AG58" s="6">
        <v>2745</v>
      </c>
      <c r="AH58" s="22">
        <f>IFERROR(Table1[[#This Row],[Gross Profit 2017]]/Table1[[#This Row],[Revenue 2017]], "x")</f>
        <v>0.36913867642168274</v>
      </c>
      <c r="AI58" s="22">
        <f>IFERROR(Table1[[#This Row],[Gross Profit 2018]]/Table1[[#This Row],[Revenue 2018]], "x")</f>
        <v>0.35572587917042381</v>
      </c>
      <c r="AJ58" s="22">
        <f>IFERROR(Table1[[#This Row],[Gross Profit 2019]]/Table1[[#This Row],[Revenue 2019]], "x")</f>
        <v>0.3535112568957805</v>
      </c>
      <c r="AK58" s="22">
        <f>IFERROR(Table1[[#This Row],[Gross Profit 2020]]/Table1[[#This Row],[Revenue 2020]], "x")</f>
        <v>0.35990539788536452</v>
      </c>
      <c r="AL58" s="22">
        <f>IFERROR(Table1[[#This Row],[Gross Profit 2021]]/Table1[[#This Row],[Revenue 2021]], "x")</f>
        <v>0.34185074626865669</v>
      </c>
      <c r="AM58" s="22">
        <f>IFERROR(Table1[[#This Row],[Gross Profit 2022]]/Table1[[#This Row],[Revenue 2022]], "x")</f>
        <v>0.31624423963133641</v>
      </c>
      <c r="AO58" s="22">
        <f>IFERROR(MIN(Table1[[#This Row],[GPM 2017]:[GPM 2022]])*1.05, "x")</f>
        <v>0.33205645161290326</v>
      </c>
      <c r="AP58" s="22">
        <f t="array" ref="AP58">IFERROR(GEOMEAN(Table1[[#This Row],[GPM 2017]:[GPM 2022]]+ABS(Table1[[#This Row],[Min GPM]]))-ABS(Table1[[#This Row],[Min GPM]]), "x")</f>
        <v>0.34918306385431236</v>
      </c>
      <c r="AQ58" s="23">
        <f>IFERROR((Table1[[#This Row],[Avg GPM]]-MIN(AP:AP))/(MAX(AP:AP)-MIN(AP:AP)), "x")</f>
        <v>0.35845446230059302</v>
      </c>
      <c r="AR58" s="6">
        <v>1003</v>
      </c>
      <c r="AS58" s="6">
        <v>1103</v>
      </c>
      <c r="AT58" s="6">
        <v>1076</v>
      </c>
      <c r="AU58" s="6">
        <v>1260</v>
      </c>
      <c r="AV58" s="6">
        <v>1020</v>
      </c>
      <c r="AW58" s="6">
        <v>1345</v>
      </c>
      <c r="AX58" s="6"/>
      <c r="AY58" s="6">
        <f>IFERROR(AVERAGE(Table1[[#This Row],[Op Income 2020]:[Op Income 2022]]), "x")</f>
        <v>1208.3333333333333</v>
      </c>
      <c r="AZ58" s="22">
        <f>IFERROR(Table1[[#This Row],[Avg Op Income]]/Table1[[#This Row],[EV]], "x")</f>
        <v>7.1241868600514902E-2</v>
      </c>
      <c r="BA58" s="25">
        <f>IFERROR((Table1[[#This Row],[Op Income/EV]]-MIN(AZ:AZ))/(MAX(AZ:AZ)-MIN(AZ:AZ)), "x")</f>
        <v>1</v>
      </c>
      <c r="BB58" s="6">
        <v>452</v>
      </c>
      <c r="BC58" s="6">
        <v>5534</v>
      </c>
      <c r="BD58" s="6">
        <v>5393</v>
      </c>
      <c r="BE58" s="6">
        <v>5027</v>
      </c>
      <c r="BF58" s="6">
        <v>5777</v>
      </c>
      <c r="BG58" s="6">
        <v>5575</v>
      </c>
      <c r="BH58" s="6">
        <v>5187</v>
      </c>
      <c r="BI58" s="22">
        <f>IFERROR(Table1[[#This Row],[Op Income 2017]]/Table1[[#This Row],[Total Assets 2017]], "x")</f>
        <v>0.18124322370798698</v>
      </c>
      <c r="BJ58" s="22">
        <f>IFERROR(Table1[[#This Row],[Op Income 2018]]/Table1[[#This Row],[Total Assets 2018]], "x")</f>
        <v>0.20452438346004079</v>
      </c>
      <c r="BK58" s="22">
        <f>IFERROR(Table1[[#This Row],[Op Income 2019]]/Table1[[#This Row],[Total Assets 2019]], "x")</f>
        <v>0.21404416152775016</v>
      </c>
      <c r="BL58" s="22">
        <f>IFERROR(Table1[[#This Row],[Op Income 2020]]/Table1[[#This Row],[Total Assets 2020]], "x")</f>
        <v>0.2181062835381686</v>
      </c>
      <c r="BM58" s="22">
        <f>IFERROR(Table1[[#This Row],[Op Income 2021]]/Table1[[#This Row],[Total Assets 2021]], "x")</f>
        <v>0.18295964125560538</v>
      </c>
      <c r="BN58" s="22">
        <f>IFERROR(Table1[[#This Row],[Op Income 2022]]/Table1[[#This Row],[Total Assets 2022]], "x")</f>
        <v>0.25930210140736454</v>
      </c>
      <c r="BP58" s="22">
        <f>IFERROR(MIN(Table1[[#This Row],[ROA 2017]:[ROA 2022]])*1.05, "x")</f>
        <v>0.19030538489338633</v>
      </c>
      <c r="BQ58" s="22">
        <f t="array" ref="BQ58">IFERROR(GEOMEAN(Table1[[#This Row],[ROA 2017]:[ROA 2022]]+ABS(Table1[[#This Row],[Min ROA]]))-ABS(Table1[[#This Row],[Min ROA]]), "x")</f>
        <v>0.20919933134912327</v>
      </c>
      <c r="BR58" s="29">
        <f>IFERROR((Table1[[#This Row],[Avg ROA]]-MIN(BQ:BQ))/(MAX(BQ:BQ)-MIN(BQ:BQ)), "x")</f>
        <v>0.23546867072270422</v>
      </c>
      <c r="BS58" s="6">
        <v>5429</v>
      </c>
      <c r="BT58" s="31">
        <f>IFERROR(SUM(0.35*Table1[[#This Row],[Norm 1/SMA Period]], 0.2*Table1[[#This Row],[Norm Avg RevG]], 0.2*Table1[[#This Row],[Norm Avg GPM]], 0.25*Table1[[#This Row],[Norm Op Income/EV]]), "x")</f>
        <v>0.36462856528428456</v>
      </c>
      <c r="BU58" s="1"/>
      <c r="BV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</row>
    <row r="59" spans="1:98" x14ac:dyDescent="0.25">
      <c r="A59" s="8" t="s">
        <v>179</v>
      </c>
      <c r="B59" s="1" t="s">
        <v>180</v>
      </c>
      <c r="C59" s="1" t="s">
        <v>126</v>
      </c>
      <c r="D59" s="1" t="s">
        <v>53</v>
      </c>
      <c r="E59" s="6">
        <v>26735</v>
      </c>
      <c r="F59" s="6">
        <f>IFERROR(Table1[[#This Row],[Market Capital]]+Table1[[#This Row],[Total Liabilities ttm]]-Table1[[#This Row],[Cash ttm]], "x")</f>
        <v>26772.600000000002</v>
      </c>
      <c r="G59" s="6">
        <v>270</v>
      </c>
      <c r="H59" s="32">
        <f>IFERROR(1/Table1[[#This Row],[SMA Period]], "x")</f>
        <v>3.7037037037037038E-3</v>
      </c>
      <c r="I59" s="33">
        <f>IFERROR((Table1[[#This Row],[1/SMA Period]]-MIN(H:H))/(MAX(H:H)-MIN(H:H)), "x")</f>
        <v>0.51303155006858714</v>
      </c>
      <c r="J59" s="6">
        <v>1599.1</v>
      </c>
      <c r="K59" s="6">
        <v>1717.4</v>
      </c>
      <c r="L59" s="6">
        <v>1839.9</v>
      </c>
      <c r="M59" s="6">
        <v>2146.9</v>
      </c>
      <c r="N59" s="6">
        <v>2831.6</v>
      </c>
      <c r="O59" s="6">
        <v>2886.9</v>
      </c>
      <c r="P59" s="6"/>
      <c r="Q59" s="13">
        <f>IFERROR((Table1[[#This Row],[Revenue 2018]]-Table1[[#This Row],[Revenue 2017]])/Table1[[#This Row],[Revenue 2017]], "x")</f>
        <v>7.3979113251203918E-2</v>
      </c>
      <c r="R59" s="13">
        <f>IFERROR((Table1[[#This Row],[Revenue 2019]]-Table1[[#This Row],[Revenue 2018]])/Table1[[#This Row],[Revenue 2018]], "x")</f>
        <v>7.1328752765808773E-2</v>
      </c>
      <c r="S59" s="13">
        <f>IFERROR((Table1[[#This Row],[Revenue 2020]]-Table1[[#This Row],[Revenue 2019]])/Table1[[#This Row],[Revenue 2019]], "x")</f>
        <v>0.16685689439643459</v>
      </c>
      <c r="T59" s="13">
        <f>IFERROR((Table1[[#This Row],[Revenue 2021]]-Table1[[#This Row],[Revenue 2020]])/Table1[[#This Row],[Revenue 2020]], "x")</f>
        <v>0.31892496157249978</v>
      </c>
      <c r="U59" s="13">
        <f>IFERROR((Table1[[#This Row],[Revenue 2022]]-Table1[[#This Row],[Revenue 2021]])/Table1[[#This Row],[Revenue 2021]], "x")</f>
        <v>1.9529594575505078E-2</v>
      </c>
      <c r="V59" s="13"/>
      <c r="W59" s="18">
        <f>IFERROR(MIN(Table1[[#This Row],[RevG 2017-2018]:[RevG 2021-2022]])*1.5, "x")</f>
        <v>2.9294391863257618E-2</v>
      </c>
      <c r="X59" s="13">
        <f t="array" ref="X59">IFERROR(GEOMEAN(Table1[[#This Row],[RevG 2017-2018]:[RevG 2021-2022]]+ABS(Table1[[#This Row],[Min RevG]]))-ABS(Table1[[#This Row],[Min RevG]]), "x")</f>
        <v>9.892473669231229E-2</v>
      </c>
      <c r="Y59" s="13">
        <f>AVERAGE(Table1[[#This Row],[RevG 2017-2018]:[RevG 2021-2022]])</f>
        <v>0.13012386331229042</v>
      </c>
      <c r="Z59" s="14">
        <f>IFERROR((Table1[[#This Row],[Avg RevG]]-MIN(X:X))/(MAX(X:X)-MIN(X:X)), "x")</f>
        <v>0.32307853714675333</v>
      </c>
      <c r="AA59" s="16">
        <f>IFERROR(Table1[[#This Row],[EV]]/AVERAGE(Table1[[#This Row],[Revenue 2020]:[Revenue 2022]]), "x")</f>
        <v>10.211534060569077</v>
      </c>
      <c r="AB59" s="6">
        <v>512.9</v>
      </c>
      <c r="AC59" s="6">
        <v>545.4</v>
      </c>
      <c r="AD59" s="6">
        <v>605.70000000000005</v>
      </c>
      <c r="AE59" s="6">
        <v>767.8</v>
      </c>
      <c r="AF59" s="6">
        <v>1175.8</v>
      </c>
      <c r="AG59" s="6">
        <v>1136.2</v>
      </c>
      <c r="AH59" s="22">
        <f>IFERROR(Table1[[#This Row],[Gross Profit 2017]]/Table1[[#This Row],[Revenue 2017]], "x")</f>
        <v>0.32074291789131387</v>
      </c>
      <c r="AI59" s="22">
        <f>IFERROR(Table1[[#This Row],[Gross Profit 2018]]/Table1[[#This Row],[Revenue 2018]], "x")</f>
        <v>0.31757307557936415</v>
      </c>
      <c r="AJ59" s="22">
        <f>IFERROR(Table1[[#This Row],[Gross Profit 2019]]/Table1[[#This Row],[Revenue 2019]], "x")</f>
        <v>0.32920267405837272</v>
      </c>
      <c r="AK59" s="22">
        <f>IFERROR(Table1[[#This Row],[Gross Profit 2020]]/Table1[[#This Row],[Revenue 2020]], "x")</f>
        <v>0.35763193441706642</v>
      </c>
      <c r="AL59" s="22">
        <f>IFERROR(Table1[[#This Row],[Gross Profit 2021]]/Table1[[#This Row],[Revenue 2021]], "x")</f>
        <v>0.41524226585675944</v>
      </c>
      <c r="AM59" s="22">
        <f>IFERROR(Table1[[#This Row],[Gross Profit 2022]]/Table1[[#This Row],[Revenue 2022]], "x")</f>
        <v>0.39357095846756035</v>
      </c>
      <c r="AO59" s="22">
        <f>IFERROR(MIN(Table1[[#This Row],[GPM 2017]:[GPM 2022]])*1.05, "x")</f>
        <v>0.33345172935833239</v>
      </c>
      <c r="AP59" s="22">
        <f t="array" ref="AP59">IFERROR(GEOMEAN(Table1[[#This Row],[GPM 2017]:[GPM 2022]]+ABS(Table1[[#This Row],[Min GPM]]))-ABS(Table1[[#This Row],[Min GPM]]), "x")</f>
        <v>0.35466548926457281</v>
      </c>
      <c r="AQ59" s="23">
        <f>IFERROR((Table1[[#This Row],[Avg GPM]]-MIN(AP:AP))/(MAX(AP:AP)-MIN(AP:AP)), "x")</f>
        <v>0.36528416977504607</v>
      </c>
      <c r="AR59" s="6">
        <v>239.2</v>
      </c>
      <c r="AS59" s="6">
        <v>250.9</v>
      </c>
      <c r="AT59" s="6">
        <v>296</v>
      </c>
      <c r="AU59" s="6">
        <v>420.1</v>
      </c>
      <c r="AV59" s="6">
        <v>764</v>
      </c>
      <c r="AW59" s="6">
        <v>763.8</v>
      </c>
      <c r="AX59" s="6"/>
      <c r="AY59" s="6">
        <f>IFERROR(AVERAGE(Table1[[#This Row],[Op Income 2020]:[Op Income 2022]]), "x")</f>
        <v>649.29999999999995</v>
      </c>
      <c r="AZ59" s="22">
        <f>IFERROR(Table1[[#This Row],[Avg Op Income]]/Table1[[#This Row],[EV]], "x")</f>
        <v>2.4252407311953262E-2</v>
      </c>
      <c r="BA59" s="25">
        <f>IFERROR((Table1[[#This Row],[Op Income/EV]]-MIN(AZ:AZ))/(MAX(AZ:AZ)-MIN(AZ:AZ)), "x")</f>
        <v>0.18594699777068799</v>
      </c>
      <c r="BB59" s="6">
        <v>894.3</v>
      </c>
      <c r="BC59" s="6">
        <v>1862.8</v>
      </c>
      <c r="BD59" s="6">
        <v>1978.9</v>
      </c>
      <c r="BE59" s="6">
        <v>2341.4</v>
      </c>
      <c r="BF59" s="6">
        <v>2793.8</v>
      </c>
      <c r="BG59" s="6">
        <v>3313.8</v>
      </c>
      <c r="BH59" s="6">
        <v>3616.8</v>
      </c>
      <c r="BI59" s="22">
        <f>IFERROR(Table1[[#This Row],[Op Income 2017]]/Table1[[#This Row],[Total Assets 2017]], "x")</f>
        <v>0.12840884689714407</v>
      </c>
      <c r="BJ59" s="22">
        <f>IFERROR(Table1[[#This Row],[Op Income 2018]]/Table1[[#This Row],[Total Assets 2018]], "x")</f>
        <v>0.12678760927788166</v>
      </c>
      <c r="BK59" s="22">
        <f>IFERROR(Table1[[#This Row],[Op Income 2019]]/Table1[[#This Row],[Total Assets 2019]], "x")</f>
        <v>0.1264200905441189</v>
      </c>
      <c r="BL59" s="22">
        <f>IFERROR(Table1[[#This Row],[Op Income 2020]]/Table1[[#This Row],[Total Assets 2020]], "x")</f>
        <v>0.15036867349130217</v>
      </c>
      <c r="BM59" s="22">
        <f>IFERROR(Table1[[#This Row],[Op Income 2021]]/Table1[[#This Row],[Total Assets 2021]], "x")</f>
        <v>0.23055102903011648</v>
      </c>
      <c r="BN59" s="22">
        <f>IFERROR(Table1[[#This Row],[Op Income 2022]]/Table1[[#This Row],[Total Assets 2022]], "x")</f>
        <v>0.21118115461181153</v>
      </c>
      <c r="BP59" s="22">
        <f>IFERROR(MIN(Table1[[#This Row],[ROA 2017]:[ROA 2022]])*1.05, "x")</f>
        <v>0.13274109507132487</v>
      </c>
      <c r="BQ59" s="22">
        <f t="array" ref="BQ59">IFERROR(GEOMEAN(Table1[[#This Row],[ROA 2017]:[ROA 2022]]+ABS(Table1[[#This Row],[Min ROA]]))-ABS(Table1[[#This Row],[Min ROA]]), "x")</f>
        <v>0.15937314827486149</v>
      </c>
      <c r="BR59" s="29">
        <f>IFERROR((Table1[[#This Row],[Avg ROA]]-MIN(BQ:BQ))/(MAX(BQ:BQ)-MIN(BQ:BQ)), "x")</f>
        <v>0.10407090733824201</v>
      </c>
      <c r="BS59" s="6">
        <v>931.9</v>
      </c>
      <c r="BT59" s="31">
        <f>IFERROR(SUM(0.35*Table1[[#This Row],[Norm 1/SMA Period]], 0.2*Table1[[#This Row],[Norm Avg RevG]], 0.2*Table1[[#This Row],[Norm Avg GPM]], 0.25*Table1[[#This Row],[Norm Op Income/EV]]), "x")</f>
        <v>0.36372033335103737</v>
      </c>
      <c r="BU59" s="1"/>
      <c r="BV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</row>
    <row r="60" spans="1:98" x14ac:dyDescent="0.25">
      <c r="A60" s="8" t="s">
        <v>170</v>
      </c>
      <c r="B60" s="1" t="s">
        <v>171</v>
      </c>
      <c r="C60" s="1" t="s">
        <v>167</v>
      </c>
      <c r="D60" s="1" t="s">
        <v>28</v>
      </c>
      <c r="E60" s="6">
        <v>171947</v>
      </c>
      <c r="F60" s="6">
        <f>IFERROR(Table1[[#This Row],[Market Capital]]+Table1[[#This Row],[Total Liabilities ttm]]-Table1[[#This Row],[Cash ttm]], "x")</f>
        <v>189497.09999999998</v>
      </c>
      <c r="G60" s="6">
        <v>350</v>
      </c>
      <c r="H60" s="32">
        <f>IFERROR(1/Table1[[#This Row],[SMA Period]], "x")</f>
        <v>2.8571428571428571E-3</v>
      </c>
      <c r="I60" s="33">
        <f>IFERROR((Table1[[#This Row],[1/SMA Period]]-MIN(H:H))/(MAX(H:H)-MIN(H:H)), "x")</f>
        <v>0.32380952380952377</v>
      </c>
      <c r="J60" s="6">
        <v>36176.800000000003</v>
      </c>
      <c r="K60" s="6">
        <v>40992.5</v>
      </c>
      <c r="L60" s="6">
        <v>43215</v>
      </c>
      <c r="M60" s="6">
        <v>44327</v>
      </c>
      <c r="N60" s="6">
        <v>50533.4</v>
      </c>
      <c r="O60" s="6">
        <v>61594.3</v>
      </c>
      <c r="P60" s="6"/>
      <c r="Q60" s="13">
        <f>IFERROR((Table1[[#This Row],[Revenue 2018]]-Table1[[#This Row],[Revenue 2017]])/Table1[[#This Row],[Revenue 2017]], "x")</f>
        <v>0.1331156984586806</v>
      </c>
      <c r="R60" s="13">
        <f>IFERROR((Table1[[#This Row],[Revenue 2019]]-Table1[[#This Row],[Revenue 2018]])/Table1[[#This Row],[Revenue 2018]], "x")</f>
        <v>5.4217234860035372E-2</v>
      </c>
      <c r="S60" s="13">
        <f>IFERROR((Table1[[#This Row],[Revenue 2020]]-Table1[[#This Row],[Revenue 2019]])/Table1[[#This Row],[Revenue 2019]], "x")</f>
        <v>2.573180608584982E-2</v>
      </c>
      <c r="T60" s="13">
        <f>IFERROR((Table1[[#This Row],[Revenue 2021]]-Table1[[#This Row],[Revenue 2020]])/Table1[[#This Row],[Revenue 2020]], "x")</f>
        <v>0.14001398696054326</v>
      </c>
      <c r="U60" s="13">
        <f>IFERROR((Table1[[#This Row],[Revenue 2022]]-Table1[[#This Row],[Revenue 2021]])/Table1[[#This Row],[Revenue 2021]], "x")</f>
        <v>0.21888295661879076</v>
      </c>
      <c r="V60" s="13"/>
      <c r="W60" s="18">
        <f>IFERROR(MIN(Table1[[#This Row],[RevG 2017-2018]:[RevG 2021-2022]])*1.5, "x")</f>
        <v>3.8597709128774728E-2</v>
      </c>
      <c r="X60" s="13">
        <f t="array" ref="X60">IFERROR(GEOMEAN(Table1[[#This Row],[RevG 2017-2018]:[RevG 2021-2022]]+ABS(Table1[[#This Row],[Min RevG]]))-ABS(Table1[[#This Row],[Min RevG]]), "x")</f>
        <v>9.7765553001280231E-2</v>
      </c>
      <c r="Y60" s="13">
        <f>AVERAGE(Table1[[#This Row],[RevG 2017-2018]:[RevG 2021-2022]])</f>
        <v>0.11439233659677997</v>
      </c>
      <c r="Z60" s="14">
        <f>IFERROR((Table1[[#This Row],[Avg RevG]]-MIN(X:X))/(MAX(X:X)-MIN(X:X)), "x")</f>
        <v>0.31999932167600104</v>
      </c>
      <c r="AA60" s="16">
        <f>IFERROR(Table1[[#This Row],[EV]]/AVERAGE(Table1[[#This Row],[Revenue 2020]:[Revenue 2022]]), "x")</f>
        <v>3.6335840342284373</v>
      </c>
      <c r="AB60" s="6">
        <v>11071.5</v>
      </c>
      <c r="AC60" s="6">
        <v>12493.4</v>
      </c>
      <c r="AD60" s="6">
        <v>13314.7</v>
      </c>
      <c r="AE60" s="6">
        <v>13976.2</v>
      </c>
      <c r="AF60" s="6">
        <v>16364.1</v>
      </c>
      <c r="AG60" s="6">
        <v>19701.5</v>
      </c>
      <c r="AH60" s="22">
        <f>IFERROR(Table1[[#This Row],[Gross Profit 2017]]/Table1[[#This Row],[Revenue 2017]], "x")</f>
        <v>0.30603867672099244</v>
      </c>
      <c r="AI60" s="22">
        <f>IFERROR(Table1[[#This Row],[Gross Profit 2018]]/Table1[[#This Row],[Revenue 2018]], "x")</f>
        <v>0.30477282429712749</v>
      </c>
      <c r="AJ60" s="22">
        <f>IFERROR(Table1[[#This Row],[Gross Profit 2019]]/Table1[[#This Row],[Revenue 2019]], "x")</f>
        <v>0.30810366770797176</v>
      </c>
      <c r="AK60" s="22">
        <f>IFERROR(Table1[[#This Row],[Gross Profit 2020]]/Table1[[#This Row],[Revenue 2020]], "x")</f>
        <v>0.31529767410381937</v>
      </c>
      <c r="AL60" s="22">
        <f>IFERROR(Table1[[#This Row],[Gross Profit 2021]]/Table1[[#This Row],[Revenue 2021]], "x")</f>
        <v>0.32382740919866859</v>
      </c>
      <c r="AM60" s="22">
        <f>IFERROR(Table1[[#This Row],[Gross Profit 2022]]/Table1[[#This Row],[Revenue 2022]], "x")</f>
        <v>0.31985914281029248</v>
      </c>
      <c r="AO60" s="22">
        <f>IFERROR(MIN(Table1[[#This Row],[GPM 2017]:[GPM 2022]])*1.05, "x")</f>
        <v>0.32001146551198389</v>
      </c>
      <c r="AP60" s="22">
        <f t="array" ref="AP60">IFERROR(GEOMEAN(Table1[[#This Row],[GPM 2017]:[GPM 2022]]+ABS(Table1[[#This Row],[Min GPM]]))-ABS(Table1[[#This Row],[Min GPM]]), "x")</f>
        <v>0.31294254525394982</v>
      </c>
      <c r="AQ60" s="23">
        <f>IFERROR((Table1[[#This Row],[Avg GPM]]-MIN(AP:AP))/(MAX(AP:AP)-MIN(AP:AP)), "x")</f>
        <v>0.31330799477187349</v>
      </c>
      <c r="AR60" s="6">
        <v>5143.3999999999996</v>
      </c>
      <c r="AS60" s="6">
        <v>5898.8</v>
      </c>
      <c r="AT60" s="6">
        <v>6305.1</v>
      </c>
      <c r="AU60" s="6">
        <v>6513.6</v>
      </c>
      <c r="AV60" s="6">
        <v>7621.5</v>
      </c>
      <c r="AW60" s="6">
        <v>9367.2000000000007</v>
      </c>
      <c r="AX60" s="6"/>
      <c r="AY60" s="6">
        <f>IFERROR(AVERAGE(Table1[[#This Row],[Op Income 2020]:[Op Income 2022]]), "x")</f>
        <v>7834.1000000000013</v>
      </c>
      <c r="AZ60" s="22">
        <f>IFERROR(Table1[[#This Row],[Avg Op Income]]/Table1[[#This Row],[EV]], "x")</f>
        <v>4.1341529764835461E-2</v>
      </c>
      <c r="BA60" s="25">
        <f>IFERROR((Table1[[#This Row],[Op Income/EV]]-MIN(AZ:AZ))/(MAX(AZ:AZ)-MIN(AZ:AZ)), "x")</f>
        <v>0.48200170997100594</v>
      </c>
      <c r="BB60" s="6">
        <v>5899.7</v>
      </c>
      <c r="BC60" s="6">
        <v>22689.9</v>
      </c>
      <c r="BD60" s="6">
        <v>24449.1</v>
      </c>
      <c r="BE60" s="6">
        <v>29789.9</v>
      </c>
      <c r="BF60" s="6">
        <v>37078.6</v>
      </c>
      <c r="BG60" s="6">
        <v>43175.8</v>
      </c>
      <c r="BH60" s="6">
        <v>47263.4</v>
      </c>
      <c r="BI60" s="22">
        <f>IFERROR(Table1[[#This Row],[Op Income 2017]]/Table1[[#This Row],[Total Assets 2017]], "x")</f>
        <v>0.22668235646697427</v>
      </c>
      <c r="BJ60" s="22">
        <f>IFERROR(Table1[[#This Row],[Op Income 2018]]/Table1[[#This Row],[Total Assets 2018]], "x")</f>
        <v>0.24126859475399914</v>
      </c>
      <c r="BK60" s="22">
        <f>IFERROR(Table1[[#This Row],[Op Income 2019]]/Table1[[#This Row],[Total Assets 2019]], "x")</f>
        <v>0.21165227140742332</v>
      </c>
      <c r="BL60" s="22">
        <f>IFERROR(Table1[[#This Row],[Op Income 2020]]/Table1[[#This Row],[Total Assets 2020]], "x")</f>
        <v>0.17567006305523944</v>
      </c>
      <c r="BM60" s="22">
        <f>IFERROR(Table1[[#This Row],[Op Income 2021]]/Table1[[#This Row],[Total Assets 2021]], "x")</f>
        <v>0.17652249639844542</v>
      </c>
      <c r="BN60" s="22">
        <f>IFERROR(Table1[[#This Row],[Op Income 2022]]/Table1[[#This Row],[Total Assets 2022]], "x")</f>
        <v>0.19819141238252011</v>
      </c>
      <c r="BP60" s="22">
        <f>IFERROR(MIN(Table1[[#This Row],[ROA 2017]:[ROA 2022]])*1.05, "x")</f>
        <v>0.18445356620800141</v>
      </c>
      <c r="BQ60" s="22">
        <f t="array" ref="BQ60">IFERROR(GEOMEAN(Table1[[#This Row],[ROA 2017]:[ROA 2022]]+ABS(Table1[[#This Row],[Min ROA]]))-ABS(Table1[[#This Row],[Min ROA]]), "x")</f>
        <v>0.2042407239175088</v>
      </c>
      <c r="BR60" s="29">
        <f>IFERROR((Table1[[#This Row],[Avg ROA]]-MIN(BQ:BQ))/(MAX(BQ:BQ)-MIN(BQ:BQ)), "x")</f>
        <v>0.2223922140122909</v>
      </c>
      <c r="BS60" s="6">
        <v>23449.8</v>
      </c>
      <c r="BT60" s="31">
        <f>IFERROR(SUM(0.35*Table1[[#This Row],[Norm 1/SMA Period]], 0.2*Table1[[#This Row],[Norm Avg RevG]], 0.2*Table1[[#This Row],[Norm Avg GPM]], 0.25*Table1[[#This Row],[Norm Op Income/EV]]), "x")</f>
        <v>0.36049522411565971</v>
      </c>
      <c r="BU60" s="1"/>
      <c r="BV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</row>
    <row r="61" spans="1:98" x14ac:dyDescent="0.25">
      <c r="A61" s="8" t="s">
        <v>222</v>
      </c>
      <c r="B61" s="1" t="s">
        <v>223</v>
      </c>
      <c r="C61" s="1" t="s">
        <v>215</v>
      </c>
      <c r="D61" s="1" t="s">
        <v>28</v>
      </c>
      <c r="E61" s="6">
        <v>256558</v>
      </c>
      <c r="F61" s="6">
        <f>IFERROR(Table1[[#This Row],[Market Capital]]+Table1[[#This Row],[Total Liabilities ttm]]-Table1[[#This Row],[Cash ttm]], "x")</f>
        <v>278210.59999999998</v>
      </c>
      <c r="G61" s="6">
        <v>330</v>
      </c>
      <c r="H61" s="32">
        <f>IFERROR(1/Table1[[#This Row],[SMA Period]], "x")</f>
        <v>3.0303030303030303E-3</v>
      </c>
      <c r="I61" s="33">
        <f>IFERROR((Table1[[#This Row],[1/SMA Period]]-MIN(H:H))/(MAX(H:H)-MIN(H:H)), "x")</f>
        <v>0.36251402918069581</v>
      </c>
      <c r="J61" s="6">
        <v>10753.1</v>
      </c>
      <c r="K61" s="6">
        <v>12537.5</v>
      </c>
      <c r="L61" s="6">
        <v>13258.6</v>
      </c>
      <c r="M61" s="6">
        <v>17076.099999999999</v>
      </c>
      <c r="N61" s="6">
        <v>21182.6</v>
      </c>
      <c r="O61" s="6">
        <v>22672</v>
      </c>
      <c r="P61" s="6"/>
      <c r="Q61" s="13">
        <f>IFERROR((Table1[[#This Row],[Revenue 2018]]-Table1[[#This Row],[Revenue 2017]])/Table1[[#This Row],[Revenue 2017]], "x")</f>
        <v>0.16594284438905985</v>
      </c>
      <c r="R61" s="13">
        <f>IFERROR((Table1[[#This Row],[Revenue 2019]]-Table1[[#This Row],[Revenue 2018]])/Table1[[#This Row],[Revenue 2018]], "x")</f>
        <v>5.7515453639082781E-2</v>
      </c>
      <c r="S61" s="13">
        <f>IFERROR((Table1[[#This Row],[Revenue 2020]]-Table1[[#This Row],[Revenue 2019]])/Table1[[#This Row],[Revenue 2019]], "x")</f>
        <v>0.28792632706318905</v>
      </c>
      <c r="T61" s="13">
        <f>IFERROR((Table1[[#This Row],[Revenue 2021]]-Table1[[#This Row],[Revenue 2020]])/Table1[[#This Row],[Revenue 2020]], "x")</f>
        <v>0.24048231153483526</v>
      </c>
      <c r="U61" s="13">
        <f>IFERROR((Table1[[#This Row],[Revenue 2022]]-Table1[[#This Row],[Revenue 2021]])/Table1[[#This Row],[Revenue 2021]], "x")</f>
        <v>7.0312426236628256E-2</v>
      </c>
      <c r="V61" s="13"/>
      <c r="W61" s="18">
        <f>IFERROR(MIN(Table1[[#This Row],[RevG 2017-2018]:[RevG 2021-2022]])*1.5, "x")</f>
        <v>8.6273180458624171E-2</v>
      </c>
      <c r="X61" s="13">
        <f t="array" ref="X61">IFERROR(GEOMEAN(Table1[[#This Row],[RevG 2017-2018]:[RevG 2021-2022]]+ABS(Table1[[#This Row],[Min RevG]]))-ABS(Table1[[#This Row],[Min RevG]]), "x")</f>
        <v>0.14724195572763929</v>
      </c>
      <c r="Y61" s="13">
        <f>AVERAGE(Table1[[#This Row],[RevG 2017-2018]:[RevG 2021-2022]])</f>
        <v>0.16443587257255904</v>
      </c>
      <c r="Z61" s="14">
        <f>IFERROR((Table1[[#This Row],[Avg RevG]]-MIN(X:X))/(MAX(X:X)-MIN(X:X)), "x")</f>
        <v>0.45142672691885477</v>
      </c>
      <c r="AA61" s="16">
        <f>IFERROR(Table1[[#This Row],[EV]]/AVERAGE(Table1[[#This Row],[Revenue 2020]:[Revenue 2022]]), "x")</f>
        <v>13.698050408086562</v>
      </c>
      <c r="AB61" s="6">
        <v>4400</v>
      </c>
      <c r="AC61" s="6">
        <v>5780</v>
      </c>
      <c r="AD61" s="6">
        <v>5740</v>
      </c>
      <c r="AE61" s="6">
        <v>7560</v>
      </c>
      <c r="AF61" s="6">
        <v>11410</v>
      </c>
      <c r="AG61" s="6">
        <v>11010</v>
      </c>
      <c r="AH61" s="22">
        <f>IFERROR(Table1[[#This Row],[Gross Profit 2017]]/Table1[[#This Row],[Revenue 2017]], "x")</f>
        <v>0.40918432824022838</v>
      </c>
      <c r="AI61" s="22">
        <f>IFERROR(Table1[[#This Row],[Gross Profit 2018]]/Table1[[#This Row],[Revenue 2018]], "x")</f>
        <v>0.46101694915254238</v>
      </c>
      <c r="AJ61" s="22">
        <f>IFERROR(Table1[[#This Row],[Gross Profit 2019]]/Table1[[#This Row],[Revenue 2019]], "x")</f>
        <v>0.4329265533314226</v>
      </c>
      <c r="AK61" s="22">
        <f>IFERROR(Table1[[#This Row],[Gross Profit 2020]]/Table1[[#This Row],[Revenue 2020]], "x")</f>
        <v>0.44272404120378778</v>
      </c>
      <c r="AL61" s="22">
        <f>IFERROR(Table1[[#This Row],[Gross Profit 2021]]/Table1[[#This Row],[Revenue 2021]], "x")</f>
        <v>0.53864964640790081</v>
      </c>
      <c r="AM61" s="22">
        <f>IFERROR(Table1[[#This Row],[Gross Profit 2022]]/Table1[[#This Row],[Revenue 2022]], "x")</f>
        <v>0.48562103034580101</v>
      </c>
      <c r="AO61" s="22">
        <f>IFERROR(MIN(Table1[[#This Row],[GPM 2017]:[GPM 2022]])*1.05, "x")</f>
        <v>0.42964354465223981</v>
      </c>
      <c r="AP61" s="22">
        <f t="array" ref="AP61">IFERROR(GEOMEAN(Table1[[#This Row],[GPM 2017]:[GPM 2022]]+ABS(Table1[[#This Row],[Min GPM]]))-ABS(Table1[[#This Row],[Min GPM]]), "x")</f>
        <v>0.46072966092882911</v>
      </c>
      <c r="AQ61" s="23">
        <f>IFERROR((Table1[[#This Row],[Avg GPM]]-MIN(AP:AP))/(MAX(AP:AP)-MIN(AP:AP)), "x")</f>
        <v>0.49741314769626649</v>
      </c>
      <c r="AR61" s="6">
        <v>2927.1</v>
      </c>
      <c r="AS61" s="6">
        <v>3397.1</v>
      </c>
      <c r="AT61" s="6">
        <v>3130.5</v>
      </c>
      <c r="AU61" s="6">
        <v>4949.3</v>
      </c>
      <c r="AV61" s="6">
        <v>7439.6</v>
      </c>
      <c r="AW61" s="6">
        <v>6960.8</v>
      </c>
      <c r="AX61" s="6"/>
      <c r="AY61" s="6">
        <f>IFERROR(AVERAGE(Table1[[#This Row],[Op Income 2020]:[Op Income 2022]]), "x")</f>
        <v>6449.9000000000005</v>
      </c>
      <c r="AZ61" s="22">
        <f>IFERROR(Table1[[#This Row],[Avg Op Income]]/Table1[[#This Row],[EV]], "x")</f>
        <v>2.3183516372129606E-2</v>
      </c>
      <c r="BA61" s="25">
        <f>IFERROR((Table1[[#This Row],[Op Income/EV]]-MIN(AZ:AZ))/(MAX(AZ:AZ)-MIN(AZ:AZ)), "x")</f>
        <v>0.16742935882020762</v>
      </c>
      <c r="BB61" s="6">
        <v>7782.7</v>
      </c>
      <c r="BC61" s="6">
        <v>21822.3</v>
      </c>
      <c r="BD61" s="6">
        <v>23069</v>
      </c>
      <c r="BE61" s="6">
        <v>25383.7</v>
      </c>
      <c r="BF61" s="6">
        <v>33309.800000000003</v>
      </c>
      <c r="BG61" s="6">
        <v>34408.1</v>
      </c>
      <c r="BH61" s="6">
        <v>38869.699999999997</v>
      </c>
      <c r="BI61" s="22">
        <f>IFERROR(Table1[[#This Row],[Op Income 2017]]/Table1[[#This Row],[Total Assets 2017]], "x")</f>
        <v>0.13413343231465061</v>
      </c>
      <c r="BJ61" s="22">
        <f>IFERROR(Table1[[#This Row],[Op Income 2018]]/Table1[[#This Row],[Total Assets 2018]], "x")</f>
        <v>0.14725822532402791</v>
      </c>
      <c r="BK61" s="22">
        <f>IFERROR(Table1[[#This Row],[Op Income 2019]]/Table1[[#This Row],[Total Assets 2019]], "x")</f>
        <v>0.1233271745253844</v>
      </c>
      <c r="BL61" s="22">
        <f>IFERROR(Table1[[#This Row],[Op Income 2020]]/Table1[[#This Row],[Total Assets 2020]], "x")</f>
        <v>0.14858390023356488</v>
      </c>
      <c r="BM61" s="22">
        <f>IFERROR(Table1[[#This Row],[Op Income 2021]]/Table1[[#This Row],[Total Assets 2021]], "x")</f>
        <v>0.2162165304099907</v>
      </c>
      <c r="BN61" s="22">
        <f>IFERROR(Table1[[#This Row],[Op Income 2022]]/Table1[[#This Row],[Total Assets 2022]], "x")</f>
        <v>0.17908036336786753</v>
      </c>
      <c r="BP61" s="22">
        <f>IFERROR(MIN(Table1[[#This Row],[ROA 2017]:[ROA 2022]])*1.05, "x")</f>
        <v>0.12949353325165364</v>
      </c>
      <c r="BQ61" s="22">
        <f t="array" ref="BQ61">IFERROR(GEOMEAN(Table1[[#This Row],[ROA 2017]:[ROA 2022]]+ABS(Table1[[#This Row],[Min ROA]]))-ABS(Table1[[#This Row],[Min ROA]]), "x")</f>
        <v>0.15649918091033388</v>
      </c>
      <c r="BR61" s="29">
        <f>IFERROR((Table1[[#This Row],[Avg ROA]]-MIN(BQ:BQ))/(MAX(BQ:BQ)-MIN(BQ:BQ)), "x")</f>
        <v>9.6491902476961849E-2</v>
      </c>
      <c r="BS61" s="6">
        <v>29435.3</v>
      </c>
      <c r="BT61" s="31">
        <f>IFERROR(SUM(0.35*Table1[[#This Row],[Norm 1/SMA Period]], 0.2*Table1[[#This Row],[Norm Avg RevG]], 0.2*Table1[[#This Row],[Norm Avg GPM]], 0.25*Table1[[#This Row],[Norm Op Income/EV]]), "x")</f>
        <v>0.35850522484131969</v>
      </c>
      <c r="BU61" s="1"/>
      <c r="BV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</row>
    <row r="62" spans="1:98" x14ac:dyDescent="0.25">
      <c r="A62" s="8" t="s">
        <v>262</v>
      </c>
      <c r="B62" s="1" t="s">
        <v>263</v>
      </c>
      <c r="C62" s="1" t="s">
        <v>259</v>
      </c>
      <c r="D62" s="1" t="s">
        <v>26</v>
      </c>
      <c r="E62" s="6">
        <v>13193</v>
      </c>
      <c r="F62" s="6">
        <f>IFERROR(Table1[[#This Row],[Market Capital]]+Table1[[#This Row],[Total Liabilities ttm]]-Table1[[#This Row],[Cash ttm]], "x")</f>
        <v>14285.4</v>
      </c>
      <c r="G62" s="6">
        <v>340</v>
      </c>
      <c r="H62" s="32">
        <f>IFERROR(1/Table1[[#This Row],[SMA Period]], "x")</f>
        <v>2.9411764705882353E-3</v>
      </c>
      <c r="I62" s="33">
        <f>IFERROR((Table1[[#This Row],[1/SMA Period]]-MIN(H:H))/(MAX(H:H)-MIN(H:H)), "x")</f>
        <v>0.34259259259259256</v>
      </c>
      <c r="J62" s="6">
        <v>4342</v>
      </c>
      <c r="K62" s="6">
        <v>4546.7</v>
      </c>
      <c r="L62" s="6">
        <v>4770.3999999999996</v>
      </c>
      <c r="M62" s="6">
        <v>5054.8999999999996</v>
      </c>
      <c r="N62" s="6">
        <v>6280.2</v>
      </c>
      <c r="O62" s="6">
        <v>7274.3</v>
      </c>
      <c r="P62" s="6"/>
      <c r="Q62" s="13">
        <f>IFERROR((Table1[[#This Row],[Revenue 2018]]-Table1[[#This Row],[Revenue 2017]])/Table1[[#This Row],[Revenue 2017]], "x")</f>
        <v>4.7144173192077345E-2</v>
      </c>
      <c r="R62" s="13">
        <f>IFERROR((Table1[[#This Row],[Revenue 2019]]-Table1[[#This Row],[Revenue 2018]])/Table1[[#This Row],[Revenue 2018]], "x")</f>
        <v>4.9200519057778128E-2</v>
      </c>
      <c r="S62" s="13">
        <f>IFERROR((Table1[[#This Row],[Revenue 2020]]-Table1[[#This Row],[Revenue 2019]])/Table1[[#This Row],[Revenue 2019]], "x")</f>
        <v>5.9638604729163179E-2</v>
      </c>
      <c r="T62" s="13">
        <f>IFERROR((Table1[[#This Row],[Revenue 2021]]-Table1[[#This Row],[Revenue 2020]])/Table1[[#This Row],[Revenue 2020]], "x")</f>
        <v>0.24239846485588246</v>
      </c>
      <c r="U62" s="13">
        <f>IFERROR((Table1[[#This Row],[Revenue 2022]]-Table1[[#This Row],[Revenue 2021]])/Table1[[#This Row],[Revenue 2021]], "x")</f>
        <v>0.15829113722492921</v>
      </c>
      <c r="V62" s="13"/>
      <c r="W62" s="18">
        <f>IFERROR(MIN(Table1[[#This Row],[RevG 2017-2018]:[RevG 2021-2022]])*1.5, "x")</f>
        <v>7.071625978811602E-2</v>
      </c>
      <c r="X62" s="13">
        <f t="array" ref="X62">IFERROR(GEOMEAN(Table1[[#This Row],[RevG 2017-2018]:[RevG 2021-2022]]+ABS(Table1[[#This Row],[Min RevG]]))-ABS(Table1[[#This Row],[Min RevG]]), "x")</f>
        <v>9.6849641243857809E-2</v>
      </c>
      <c r="Y62" s="13">
        <f>AVERAGE(Table1[[#This Row],[RevG 2017-2018]:[RevG 2021-2022]])</f>
        <v>0.11133457981196608</v>
      </c>
      <c r="Z62" s="14">
        <f>IFERROR((Table1[[#This Row],[Avg RevG]]-MIN(X:X))/(MAX(X:X)-MIN(X:X)), "x")</f>
        <v>0.31756632535702412</v>
      </c>
      <c r="AA62" s="16">
        <f>IFERROR(Table1[[#This Row],[EV]]/AVERAGE(Table1[[#This Row],[Revenue 2020]:[Revenue 2022]]), "x")</f>
        <v>2.302932926370544</v>
      </c>
      <c r="AB62" s="6">
        <v>1065.7</v>
      </c>
      <c r="AC62" s="6">
        <v>1120.3</v>
      </c>
      <c r="AD62" s="6">
        <v>1157</v>
      </c>
      <c r="AE62" s="6">
        <v>1222.8</v>
      </c>
      <c r="AF62" s="6">
        <v>1667.5</v>
      </c>
      <c r="AG62" s="6">
        <v>2030.3</v>
      </c>
      <c r="AH62" s="22">
        <f>IFERROR(Table1[[#This Row],[Gross Profit 2017]]/Table1[[#This Row],[Revenue 2017]], "x")</f>
        <v>0.24543988945186551</v>
      </c>
      <c r="AI62" s="22">
        <f>IFERROR(Table1[[#This Row],[Gross Profit 2018]]/Table1[[#This Row],[Revenue 2018]], "x")</f>
        <v>0.24639848681461279</v>
      </c>
      <c r="AJ62" s="22">
        <f>IFERROR(Table1[[#This Row],[Gross Profit 2019]]/Table1[[#This Row],[Revenue 2019]], "x")</f>
        <v>0.24253731343283583</v>
      </c>
      <c r="AK62" s="22">
        <f>IFERROR(Table1[[#This Row],[Gross Profit 2020]]/Table1[[#This Row],[Revenue 2020]], "x")</f>
        <v>0.24190389523037054</v>
      </c>
      <c r="AL62" s="22">
        <f>IFERROR(Table1[[#This Row],[Gross Profit 2021]]/Table1[[#This Row],[Revenue 2021]], "x")</f>
        <v>0.26551702175089964</v>
      </c>
      <c r="AM62" s="22">
        <f>IFERROR(Table1[[#This Row],[Gross Profit 2022]]/Table1[[#This Row],[Revenue 2022]], "x")</f>
        <v>0.27910589335056291</v>
      </c>
      <c r="AO62" s="22">
        <f>IFERROR(MIN(Table1[[#This Row],[GPM 2017]:[GPM 2022]])*1.05, "x")</f>
        <v>0.25399908999188908</v>
      </c>
      <c r="AP62" s="22">
        <f t="array" ref="AP62">IFERROR(GEOMEAN(Table1[[#This Row],[GPM 2017]:[GPM 2022]]+ABS(Table1[[#This Row],[Min GPM]]))-ABS(Table1[[#This Row],[Min GPM]]), "x")</f>
        <v>0.25329468765631685</v>
      </c>
      <c r="AQ62" s="23">
        <f>IFERROR((Table1[[#This Row],[Avg GPM]]-MIN(AP:AP))/(MAX(AP:AP)-MIN(AP:AP)), "x")</f>
        <v>0.23900193707207323</v>
      </c>
      <c r="AR62" s="6">
        <v>350.8</v>
      </c>
      <c r="AS62" s="6">
        <v>362.7</v>
      </c>
      <c r="AT62" s="6">
        <v>357.2</v>
      </c>
      <c r="AU62" s="6">
        <v>390.3</v>
      </c>
      <c r="AV62" s="6">
        <v>609.5</v>
      </c>
      <c r="AW62" s="6">
        <v>809.8</v>
      </c>
      <c r="AX62" s="6"/>
      <c r="AY62" s="6">
        <f>IFERROR(AVERAGE(Table1[[#This Row],[Op Income 2020]:[Op Income 2022]]), "x")</f>
        <v>603.19999999999993</v>
      </c>
      <c r="AZ62" s="22">
        <f>IFERROR(Table1[[#This Row],[Avg Op Income]]/Table1[[#This Row],[EV]], "x")</f>
        <v>4.2224928948436859E-2</v>
      </c>
      <c r="BA62" s="25">
        <f>IFERROR((Table1[[#This Row],[Op Income/EV]]-MIN(AZ:AZ))/(MAX(AZ:AZ)-MIN(AZ:AZ)), "x")</f>
        <v>0.49730585983476905</v>
      </c>
      <c r="BB62" s="6">
        <v>147.5</v>
      </c>
      <c r="BC62" s="6">
        <v>2046.9</v>
      </c>
      <c r="BD62" s="6">
        <v>2161</v>
      </c>
      <c r="BE62" s="6">
        <v>2556.1999999999998</v>
      </c>
      <c r="BF62" s="6">
        <v>2484.3000000000002</v>
      </c>
      <c r="BG62" s="6">
        <v>3085.9</v>
      </c>
      <c r="BH62" s="6">
        <v>3488.2</v>
      </c>
      <c r="BI62" s="22">
        <f>IFERROR(Table1[[#This Row],[Op Income 2017]]/Table1[[#This Row],[Total Assets 2017]], "x")</f>
        <v>0.17138111290243782</v>
      </c>
      <c r="BJ62" s="22">
        <f>IFERROR(Table1[[#This Row],[Op Income 2018]]/Table1[[#This Row],[Total Assets 2018]], "x")</f>
        <v>0.16783896344285051</v>
      </c>
      <c r="BK62" s="22">
        <f>IFERROR(Table1[[#This Row],[Op Income 2019]]/Table1[[#This Row],[Total Assets 2019]], "x")</f>
        <v>0.13973867459510211</v>
      </c>
      <c r="BL62" s="22">
        <f>IFERROR(Table1[[#This Row],[Op Income 2020]]/Table1[[#This Row],[Total Assets 2020]], "x")</f>
        <v>0.15710662963410216</v>
      </c>
      <c r="BM62" s="22">
        <f>IFERROR(Table1[[#This Row],[Op Income 2021]]/Table1[[#This Row],[Total Assets 2021]], "x")</f>
        <v>0.19751126089633494</v>
      </c>
      <c r="BN62" s="22">
        <f>IFERROR(Table1[[#This Row],[Op Income 2022]]/Table1[[#This Row],[Total Assets 2022]], "x")</f>
        <v>0.23215411960323376</v>
      </c>
      <c r="BP62" s="22">
        <f>IFERROR(MIN(Table1[[#This Row],[ROA 2017]:[ROA 2022]])*1.05, "x")</f>
        <v>0.14672560832485723</v>
      </c>
      <c r="BQ62" s="22">
        <f t="array" ref="BQ62">IFERROR(GEOMEAN(Table1[[#This Row],[ROA 2017]:[ROA 2022]]+ABS(Table1[[#This Row],[Min ROA]]))-ABS(Table1[[#This Row],[Min ROA]]), "x")</f>
        <v>0.17629058131361783</v>
      </c>
      <c r="BR62" s="29">
        <f>IFERROR((Table1[[#This Row],[Avg ROA]]-MIN(BQ:BQ))/(MAX(BQ:BQ)-MIN(BQ:BQ)), "x")</f>
        <v>0.14868425570943716</v>
      </c>
      <c r="BS62" s="6">
        <v>1239.9000000000001</v>
      </c>
      <c r="BT62" s="31">
        <f>IFERROR(SUM(0.35*Table1[[#This Row],[Norm 1/SMA Period]], 0.2*Table1[[#This Row],[Norm Avg RevG]], 0.2*Table1[[#This Row],[Norm Avg GPM]], 0.25*Table1[[#This Row],[Norm Op Income/EV]]), "x")</f>
        <v>0.35554752485191909</v>
      </c>
      <c r="BU62" s="1"/>
      <c r="BV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</row>
    <row r="63" spans="1:98" x14ac:dyDescent="0.25">
      <c r="A63" s="8" t="s">
        <v>230</v>
      </c>
      <c r="B63" s="1" t="s">
        <v>231</v>
      </c>
      <c r="C63" s="1" t="s">
        <v>215</v>
      </c>
      <c r="D63" s="1" t="s">
        <v>28</v>
      </c>
      <c r="E63" s="6">
        <v>97577</v>
      </c>
      <c r="F63" s="6">
        <f>IFERROR(Table1[[#This Row],[Market Capital]]+Table1[[#This Row],[Total Liabilities ttm]]-Table1[[#This Row],[Cash ttm]], "x")</f>
        <v>108569</v>
      </c>
      <c r="G63" s="6">
        <v>700</v>
      </c>
      <c r="H63" s="32">
        <f>IFERROR(1/Table1[[#This Row],[SMA Period]], "x")</f>
        <v>1.4285714285714286E-3</v>
      </c>
      <c r="I63" s="33">
        <f>IFERROR((Table1[[#This Row],[1/SMA Period]]-MIN(H:H))/(MAX(H:H)-MIN(H:H)), "x")</f>
        <v>4.4973544973544799E-3</v>
      </c>
      <c r="J63" s="6">
        <v>14698</v>
      </c>
      <c r="K63" s="6">
        <v>16705</v>
      </c>
      <c r="L63" s="6">
        <v>14608</v>
      </c>
      <c r="M63" s="6">
        <v>17202</v>
      </c>
      <c r="N63" s="6">
        <v>23063</v>
      </c>
      <c r="O63" s="6">
        <v>25785</v>
      </c>
      <c r="P63" s="6"/>
      <c r="Q63" s="13">
        <f>IFERROR((Table1[[#This Row],[Revenue 2018]]-Table1[[#This Row],[Revenue 2017]])/Table1[[#This Row],[Revenue 2017]], "x")</f>
        <v>0.13654919036603619</v>
      </c>
      <c r="R63" s="13">
        <f>IFERROR((Table1[[#This Row],[Revenue 2019]]-Table1[[#This Row],[Revenue 2018]])/Table1[[#This Row],[Revenue 2018]], "x")</f>
        <v>-0.12553127806046094</v>
      </c>
      <c r="S63" s="13">
        <f>IFERROR((Table1[[#This Row],[Revenue 2020]]-Table1[[#This Row],[Revenue 2019]])/Table1[[#This Row],[Revenue 2019]], "x")</f>
        <v>0.17757393209200439</v>
      </c>
      <c r="T63" s="13">
        <f>IFERROR((Table1[[#This Row],[Revenue 2021]]-Table1[[#This Row],[Revenue 2020]])/Table1[[#This Row],[Revenue 2020]], "x")</f>
        <v>0.34071619579118706</v>
      </c>
      <c r="U63" s="13">
        <f>IFERROR((Table1[[#This Row],[Revenue 2022]]-Table1[[#This Row],[Revenue 2021]])/Table1[[#This Row],[Revenue 2021]], "x")</f>
        <v>0.11802454147335559</v>
      </c>
      <c r="V63" s="13"/>
      <c r="W63" s="18">
        <f>IFERROR(MIN(Table1[[#This Row],[RevG 2017-2018]:[RevG 2021-2022]])*1.5, "x")</f>
        <v>-0.18829691709069141</v>
      </c>
      <c r="X63" s="13">
        <f t="array" ref="X63">IFERROR(GEOMEAN(Table1[[#This Row],[RevG 2017-2018]:[RevG 2021-2022]]+ABS(Table1[[#This Row],[Min RevG]]))-ABS(Table1[[#This Row],[Min RevG]]), "x")</f>
        <v>7.2603190236553872E-2</v>
      </c>
      <c r="Y63" s="13">
        <f>AVERAGE(Table1[[#This Row],[RevG 2017-2018]:[RevG 2021-2022]])</f>
        <v>0.12946651633242445</v>
      </c>
      <c r="Z63" s="14">
        <f>IFERROR((Table1[[#This Row],[Avg RevG]]-MIN(X:X))/(MAX(X:X)-MIN(X:X)), "x")</f>
        <v>0.25315889137556741</v>
      </c>
      <c r="AA63" s="16">
        <f>IFERROR(Table1[[#This Row],[EV]]/AVERAGE(Table1[[#This Row],[Revenue 2020]:[Revenue 2022]]), "x")</f>
        <v>4.9312187736563207</v>
      </c>
      <c r="AB63" s="6">
        <v>6612</v>
      </c>
      <c r="AC63" s="6">
        <v>7517</v>
      </c>
      <c r="AD63" s="6">
        <v>6386</v>
      </c>
      <c r="AE63" s="6">
        <v>7715</v>
      </c>
      <c r="AF63" s="6">
        <v>10926</v>
      </c>
      <c r="AG63" s="6">
        <v>11993</v>
      </c>
      <c r="AH63" s="22">
        <f>IFERROR(Table1[[#This Row],[Gross Profit 2017]]/Table1[[#This Row],[Revenue 2017]], "x")</f>
        <v>0.44985712341815215</v>
      </c>
      <c r="AI63" s="22">
        <f>IFERROR(Table1[[#This Row],[Gross Profit 2018]]/Table1[[#This Row],[Revenue 2018]], "x")</f>
        <v>0.4499850344208321</v>
      </c>
      <c r="AJ63" s="22">
        <f>IFERROR(Table1[[#This Row],[Gross Profit 2019]]/Table1[[#This Row],[Revenue 2019]], "x")</f>
        <v>0.43715772179627599</v>
      </c>
      <c r="AK63" s="22">
        <f>IFERROR(Table1[[#This Row],[Gross Profit 2020]]/Table1[[#This Row],[Revenue 2020]], "x")</f>
        <v>0.44849436112079993</v>
      </c>
      <c r="AL63" s="22">
        <f>IFERROR(Table1[[#This Row],[Gross Profit 2021]]/Table1[[#This Row],[Revenue 2021]], "x")</f>
        <v>0.47374582664874476</v>
      </c>
      <c r="AM63" s="22">
        <f>IFERROR(Table1[[#This Row],[Gross Profit 2022]]/Table1[[#This Row],[Revenue 2022]], "x")</f>
        <v>0.46511537715726198</v>
      </c>
      <c r="AO63" s="22">
        <f>IFERROR(MIN(Table1[[#This Row],[GPM 2017]:[GPM 2022]])*1.05, "x")</f>
        <v>0.4590156078860898</v>
      </c>
      <c r="AP63" s="22">
        <f t="array" ref="AP63">IFERROR(GEOMEAN(Table1[[#This Row],[GPM 2017]:[GPM 2022]]+ABS(Table1[[#This Row],[Min GPM]]))-ABS(Table1[[#This Row],[Min GPM]]), "x")</f>
        <v>0.45398093444982562</v>
      </c>
      <c r="AQ63" s="23">
        <f>IFERROR((Table1[[#This Row],[Avg GPM]]-MIN(AP:AP))/(MAX(AP:AP)-MIN(AP:AP)), "x")</f>
        <v>0.48900595120428547</v>
      </c>
      <c r="AR63" s="6">
        <v>3936</v>
      </c>
      <c r="AS63" s="6">
        <v>4496</v>
      </c>
      <c r="AT63" s="6">
        <v>3372</v>
      </c>
      <c r="AU63" s="6">
        <v>4468</v>
      </c>
      <c r="AV63" s="6">
        <v>7257</v>
      </c>
      <c r="AW63" s="6">
        <v>7822</v>
      </c>
      <c r="AX63" s="6"/>
      <c r="AY63" s="6">
        <f>IFERROR(AVERAGE(Table1[[#This Row],[Op Income 2020]:[Op Income 2022]]), "x")</f>
        <v>6515.666666666667</v>
      </c>
      <c r="AZ63" s="22">
        <f>IFERROR(Table1[[#This Row],[Avg Op Income]]/Table1[[#This Row],[EV]], "x")</f>
        <v>6.0014061718047206E-2</v>
      </c>
      <c r="BA63" s="25">
        <f>IFERROR((Table1[[#This Row],[Op Income/EV]]-MIN(AZ:AZ))/(MAX(AZ:AZ)-MIN(AZ:AZ)), "x")</f>
        <v>0.80548766360620816</v>
      </c>
      <c r="BB63" s="6">
        <v>3547</v>
      </c>
      <c r="BC63" s="6">
        <v>19419</v>
      </c>
      <c r="BD63" s="6">
        <v>17633</v>
      </c>
      <c r="BE63" s="6">
        <v>19024</v>
      </c>
      <c r="BF63" s="6">
        <v>22353</v>
      </c>
      <c r="BG63" s="6">
        <v>25825</v>
      </c>
      <c r="BH63" s="6">
        <v>26726</v>
      </c>
      <c r="BI63" s="22">
        <f>IFERROR(Table1[[#This Row],[Op Income 2017]]/Table1[[#This Row],[Total Assets 2017]], "x")</f>
        <v>0.20268808898501467</v>
      </c>
      <c r="BJ63" s="22">
        <f>IFERROR(Table1[[#This Row],[Op Income 2018]]/Table1[[#This Row],[Total Assets 2018]], "x")</f>
        <v>0.25497646458345147</v>
      </c>
      <c r="BK63" s="22">
        <f>IFERROR(Table1[[#This Row],[Op Income 2019]]/Table1[[#This Row],[Total Assets 2019]], "x")</f>
        <v>0.17724978973927671</v>
      </c>
      <c r="BL63" s="22">
        <f>IFERROR(Table1[[#This Row],[Op Income 2020]]/Table1[[#This Row],[Total Assets 2020]], "x")</f>
        <v>0.1998836845166197</v>
      </c>
      <c r="BM63" s="22">
        <f>IFERROR(Table1[[#This Row],[Op Income 2021]]/Table1[[#This Row],[Total Assets 2021]], "x")</f>
        <v>0.28100677637947724</v>
      </c>
      <c r="BN63" s="22">
        <f>IFERROR(Table1[[#This Row],[Op Income 2022]]/Table1[[#This Row],[Total Assets 2022]], "x")</f>
        <v>0.29267380079323507</v>
      </c>
      <c r="BP63" s="22">
        <f>IFERROR(MIN(Table1[[#This Row],[ROA 2017]:[ROA 2022]])*1.05, "x")</f>
        <v>0.18611227922624055</v>
      </c>
      <c r="BQ63" s="22">
        <f t="array" ref="BQ63">IFERROR(GEOMEAN(Table1[[#This Row],[ROA 2017]:[ROA 2022]]+ABS(Table1[[#This Row],[Min ROA]]))-ABS(Table1[[#This Row],[Min ROA]]), "x")</f>
        <v>0.23247948809886856</v>
      </c>
      <c r="BR63" s="29">
        <f>IFERROR((Table1[[#This Row],[Avg ROA]]-MIN(BQ:BQ))/(MAX(BQ:BQ)-MIN(BQ:BQ)), "x")</f>
        <v>0.29686130285744144</v>
      </c>
      <c r="BS63" s="6">
        <v>14539</v>
      </c>
      <c r="BT63" s="31">
        <f>IFERROR(SUM(0.35*Table1[[#This Row],[Norm 1/SMA Period]], 0.2*Table1[[#This Row],[Norm Avg RevG]], 0.2*Table1[[#This Row],[Norm Avg GPM]], 0.25*Table1[[#This Row],[Norm Op Income/EV]]), "x")</f>
        <v>0.35137895849159673</v>
      </c>
      <c r="BU63" s="1"/>
      <c r="BV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</row>
    <row r="64" spans="1:98" x14ac:dyDescent="0.25">
      <c r="A64" s="8" t="s">
        <v>33</v>
      </c>
      <c r="B64" s="1" t="s">
        <v>34</v>
      </c>
      <c r="C64" s="1" t="s">
        <v>32</v>
      </c>
      <c r="D64" s="1" t="s">
        <v>26</v>
      </c>
      <c r="E64" s="6">
        <v>17651</v>
      </c>
      <c r="F64" s="6">
        <f>IFERROR(Table1[[#This Row],[Market Capital]]+Table1[[#This Row],[Total Liabilities ttm]]-Table1[[#This Row],[Cash ttm]], "x")</f>
        <v>18093.800000000003</v>
      </c>
      <c r="G64" s="6">
        <v>600</v>
      </c>
      <c r="H64" s="32">
        <f>IFERROR(1/Table1[[#This Row],[SMA Period]], "x")</f>
        <v>1.6666666666666668E-3</v>
      </c>
      <c r="I64" s="33">
        <f>IFERROR((Table1[[#This Row],[1/SMA Period]]-MIN(H:H))/(MAX(H:H)-MIN(H:H)), "x")</f>
        <v>5.7716049382716059E-2</v>
      </c>
      <c r="J64" s="6">
        <v>6920.9</v>
      </c>
      <c r="K64" s="6">
        <v>8138.4</v>
      </c>
      <c r="L64" s="6">
        <v>7942.4</v>
      </c>
      <c r="M64" s="6">
        <v>9584.4</v>
      </c>
      <c r="N64" s="6">
        <v>16523.5</v>
      </c>
      <c r="O64" s="6">
        <v>17071.3</v>
      </c>
      <c r="P64" s="6"/>
      <c r="Q64" s="13">
        <f>IFERROR((Table1[[#This Row],[Revenue 2018]]-Table1[[#This Row],[Revenue 2017]])/Table1[[#This Row],[Revenue 2017]], "x")</f>
        <v>0.17591642705428487</v>
      </c>
      <c r="R64" s="13">
        <f>IFERROR((Table1[[#This Row],[Revenue 2019]]-Table1[[#This Row],[Revenue 2018]])/Table1[[#This Row],[Revenue 2018]], "x")</f>
        <v>-2.4083357908188344E-2</v>
      </c>
      <c r="S64" s="13">
        <f>IFERROR((Table1[[#This Row],[Revenue 2020]]-Table1[[#This Row],[Revenue 2019]])/Table1[[#This Row],[Revenue 2019]], "x")</f>
        <v>0.20673851732473814</v>
      </c>
      <c r="T64" s="13">
        <f>IFERROR((Table1[[#This Row],[Revenue 2021]]-Table1[[#This Row],[Revenue 2020]])/Table1[[#This Row],[Revenue 2020]], "x")</f>
        <v>0.72399941571720716</v>
      </c>
      <c r="U64" s="13">
        <f>IFERROR((Table1[[#This Row],[Revenue 2022]]-Table1[[#This Row],[Revenue 2021]])/Table1[[#This Row],[Revenue 2021]], "x")</f>
        <v>3.3152782400823026E-2</v>
      </c>
      <c r="V64" s="13"/>
      <c r="W64" s="18">
        <f>IFERROR(MIN(Table1[[#This Row],[RevG 2017-2018]:[RevG 2021-2022]])*1.5, "x")</f>
        <v>-3.6125036862282515E-2</v>
      </c>
      <c r="X64" s="13">
        <f t="array" ref="X64">IFERROR(GEOMEAN(Table1[[#This Row],[RevG 2017-2018]:[RevG 2021-2022]]+ABS(Table1[[#This Row],[Min RevG]]))-ABS(Table1[[#This Row],[Min RevG]]), "x")</f>
        <v>9.0578815426404835E-2</v>
      </c>
      <c r="Y64" s="13">
        <f>AVERAGE(Table1[[#This Row],[RevG 2017-2018]:[RevG 2021-2022]])</f>
        <v>0.223144756917773</v>
      </c>
      <c r="Z64" s="14">
        <f>IFERROR((Table1[[#This Row],[Avg RevG]]-MIN(X:X))/(MAX(X:X)-MIN(X:X)), "x")</f>
        <v>0.30090872050899292</v>
      </c>
      <c r="AA64" s="16">
        <f>IFERROR(Table1[[#This Row],[EV]]/AVERAGE(Table1[[#This Row],[Revenue 2020]:[Revenue 2022]]), "x")</f>
        <v>1.2571191684885319</v>
      </c>
      <c r="AB64" s="6">
        <v>932.3</v>
      </c>
      <c r="AC64" s="6">
        <v>1074.3</v>
      </c>
      <c r="AD64" s="6">
        <v>1048</v>
      </c>
      <c r="AE64" s="6">
        <v>1219.7</v>
      </c>
      <c r="AF64" s="6">
        <v>2216.6999999999998</v>
      </c>
      <c r="AG64" s="6">
        <v>2228.5</v>
      </c>
      <c r="AH64" s="22">
        <f>IFERROR(Table1[[#This Row],[Gross Profit 2017]]/Table1[[#This Row],[Revenue 2017]], "x")</f>
        <v>0.13470791371064458</v>
      </c>
      <c r="AI64" s="22">
        <f>IFERROR(Table1[[#This Row],[Gross Profit 2018]]/Table1[[#This Row],[Revenue 2018]], "x")</f>
        <v>0.1320038336773813</v>
      </c>
      <c r="AJ64" s="22">
        <f>IFERROR(Table1[[#This Row],[Gross Profit 2019]]/Table1[[#This Row],[Revenue 2019]], "x")</f>
        <v>0.13195004029008864</v>
      </c>
      <c r="AK64" s="22">
        <f>IFERROR(Table1[[#This Row],[Gross Profit 2020]]/Table1[[#This Row],[Revenue 2020]], "x")</f>
        <v>0.12725887901172739</v>
      </c>
      <c r="AL64" s="22">
        <f>IFERROR(Table1[[#This Row],[Gross Profit 2021]]/Table1[[#This Row],[Revenue 2021]], "x")</f>
        <v>0.13415438617726266</v>
      </c>
      <c r="AM64" s="22">
        <f>IFERROR(Table1[[#This Row],[Gross Profit 2022]]/Table1[[#This Row],[Revenue 2022]], "x")</f>
        <v>0.13054073210593217</v>
      </c>
      <c r="AO64" s="22">
        <f>IFERROR(MIN(Table1[[#This Row],[GPM 2017]:[GPM 2022]])*1.05, "x")</f>
        <v>0.13362182296231376</v>
      </c>
      <c r="AP64" s="22">
        <f t="array" ref="AP64">IFERROR(GEOMEAN(Table1[[#This Row],[GPM 2017]:[GPM 2022]]+ABS(Table1[[#This Row],[Min GPM]]))-ABS(Table1[[#This Row],[Min GPM]]), "x")</f>
        <v>0.13175786616500898</v>
      </c>
      <c r="AQ64" s="23">
        <f>IFERROR((Table1[[#This Row],[Avg GPM]]-MIN(AP:AP))/(MAX(AP:AP)-MIN(AP:AP)), "x")</f>
        <v>8.7597973306879698E-2</v>
      </c>
      <c r="AR64" s="6">
        <v>696.3</v>
      </c>
      <c r="AS64" s="6">
        <v>796.6</v>
      </c>
      <c r="AT64" s="6">
        <v>766.7</v>
      </c>
      <c r="AU64" s="6">
        <v>940.4</v>
      </c>
      <c r="AV64" s="6">
        <v>1909.3</v>
      </c>
      <c r="AW64" s="6">
        <v>1824.4</v>
      </c>
      <c r="AX64" s="6"/>
      <c r="AY64" s="6">
        <f>IFERROR(AVERAGE(Table1[[#This Row],[Op Income 2020]:[Op Income 2022]]), "x")</f>
        <v>1558.0333333333335</v>
      </c>
      <c r="AZ64" s="22">
        <v>7.1241868600514902E-2</v>
      </c>
      <c r="BA64" s="25">
        <f>IFERROR((Table1[[#This Row],[Op Income/EV]]-MIN(AZ:AZ))/(MAX(AZ:AZ)-MIN(AZ:AZ)), "x")</f>
        <v>1</v>
      </c>
      <c r="BB64" s="6">
        <v>2034.1</v>
      </c>
      <c r="BC64" s="6">
        <v>3117</v>
      </c>
      <c r="BD64" s="6">
        <v>3314.6</v>
      </c>
      <c r="BE64" s="6">
        <v>3691.9</v>
      </c>
      <c r="BF64" s="6">
        <v>4927.5</v>
      </c>
      <c r="BG64" s="6">
        <v>7609.9</v>
      </c>
      <c r="BH64" s="6">
        <v>5590.4</v>
      </c>
      <c r="BI64" s="22">
        <f>IFERROR(Table1[[#This Row],[Op Income 2017]]/Table1[[#This Row],[Total Assets 2017]], "x")</f>
        <v>0.22338787295476417</v>
      </c>
      <c r="BJ64" s="22">
        <f>IFERROR(Table1[[#This Row],[Op Income 2018]]/Table1[[#This Row],[Total Assets 2018]], "x")</f>
        <v>0.24033065829964401</v>
      </c>
      <c r="BK64" s="22">
        <f>IFERROR(Table1[[#This Row],[Op Income 2019]]/Table1[[#This Row],[Total Assets 2019]], "x")</f>
        <v>0.20767084698935509</v>
      </c>
      <c r="BL64" s="22">
        <f>IFERROR(Table1[[#This Row],[Op Income 2020]]/Table1[[#This Row],[Total Assets 2020]], "x")</f>
        <v>0.1908472856418062</v>
      </c>
      <c r="BM64" s="22">
        <f>IFERROR(Table1[[#This Row],[Op Income 2021]]/Table1[[#This Row],[Total Assets 2021]], "x")</f>
        <v>0.25089685804018452</v>
      </c>
      <c r="BN64" s="22">
        <f>IFERROR(Table1[[#This Row],[Op Income 2022]]/Table1[[#This Row],[Total Assets 2022]], "x")</f>
        <v>0.326345163136806</v>
      </c>
      <c r="BP64" s="22">
        <f>IFERROR(MIN(Table1[[#This Row],[ROA 2017]:[ROA 2022]])*1.05, "x")</f>
        <v>0.20038964992389652</v>
      </c>
      <c r="BQ64" s="22">
        <f t="array" ref="BQ64">IFERROR(GEOMEAN(Table1[[#This Row],[ROA 2017]:[ROA 2022]]+ABS(Table1[[#This Row],[Min ROA]]))-ABS(Table1[[#This Row],[Min ROA]]), "x")</f>
        <v>0.23789032289457196</v>
      </c>
      <c r="BR64" s="29">
        <f>IFERROR((Table1[[#This Row],[Avg ROA]]-MIN(BQ:BQ))/(MAX(BQ:BQ)-MIN(BQ:BQ)), "x")</f>
        <v>0.31113033866013584</v>
      </c>
      <c r="BS64" s="6">
        <v>2476.9</v>
      </c>
      <c r="BT64" s="31">
        <f>IFERROR(SUM(0.35*Table1[[#This Row],[Norm 1/SMA Period]], 0.2*Table1[[#This Row],[Norm Avg RevG]], 0.2*Table1[[#This Row],[Norm Avg GPM]], 0.25*Table1[[#This Row],[Norm Op Income/EV]]), "x")</f>
        <v>0.34790195604712515</v>
      </c>
      <c r="BU64" s="1"/>
      <c r="BV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</row>
    <row r="65" spans="1:98" x14ac:dyDescent="0.25">
      <c r="A65" s="8" t="s">
        <v>172</v>
      </c>
      <c r="B65" s="1" t="s">
        <v>173</v>
      </c>
      <c r="C65" s="1" t="s">
        <v>167</v>
      </c>
      <c r="D65" s="1" t="s">
        <v>28</v>
      </c>
      <c r="E65" s="6">
        <v>24022</v>
      </c>
      <c r="F65" s="6">
        <f>IFERROR(Table1[[#This Row],[Market Capital]]+Table1[[#This Row],[Total Liabilities ttm]]-Table1[[#This Row],[Cash ttm]], "x")</f>
        <v>28974.6</v>
      </c>
      <c r="G65" s="6">
        <v>360</v>
      </c>
      <c r="H65" s="32">
        <f>IFERROR(1/Table1[[#This Row],[SMA Period]], "x")</f>
        <v>2.7777777777777779E-3</v>
      </c>
      <c r="I65" s="33">
        <f>IFERROR((Table1[[#This Row],[1/SMA Period]]-MIN(H:H))/(MAX(H:H)-MIN(H:H)), "x")</f>
        <v>0.30606995884773663</v>
      </c>
      <c r="J65" s="6">
        <v>8690.9</v>
      </c>
      <c r="K65" s="6">
        <v>8907.6</v>
      </c>
      <c r="L65" s="6">
        <v>9141.6</v>
      </c>
      <c r="M65" s="6">
        <v>9134.5</v>
      </c>
      <c r="N65" s="6">
        <v>9572.7999999999993</v>
      </c>
      <c r="O65" s="6">
        <v>9316.2000000000007</v>
      </c>
      <c r="P65" s="6"/>
      <c r="Q65" s="13">
        <f>IFERROR((Table1[[#This Row],[Revenue 2018]]-Table1[[#This Row],[Revenue 2017]])/Table1[[#This Row],[Revenue 2017]], "x")</f>
        <v>2.4934126500132409E-2</v>
      </c>
      <c r="R65" s="13">
        <f>IFERROR((Table1[[#This Row],[Revenue 2019]]-Table1[[#This Row],[Revenue 2018]])/Table1[[#This Row],[Revenue 2018]], "x")</f>
        <v>2.6269702276707531E-2</v>
      </c>
      <c r="S65" s="13">
        <f>IFERROR((Table1[[#This Row],[Revenue 2020]]-Table1[[#This Row],[Revenue 2019]])/Table1[[#This Row],[Revenue 2019]], "x")</f>
        <v>-7.766692920276936E-4</v>
      </c>
      <c r="T65" s="13">
        <f>IFERROR((Table1[[#This Row],[Revenue 2021]]-Table1[[#This Row],[Revenue 2020]])/Table1[[#This Row],[Revenue 2020]], "x")</f>
        <v>4.7982921889539579E-2</v>
      </c>
      <c r="U65" s="13">
        <f>IFERROR((Table1[[#This Row],[Revenue 2022]]-Table1[[#This Row],[Revenue 2021]])/Table1[[#This Row],[Revenue 2021]], "x")</f>
        <v>-2.6805114491057849E-2</v>
      </c>
      <c r="V65" s="13"/>
      <c r="W65" s="18">
        <f>IFERROR(MIN(Table1[[#This Row],[RevG 2017-2018]:[RevG 2021-2022]])*1.5, "x")</f>
        <v>-4.0207671736586771E-2</v>
      </c>
      <c r="X65" s="13">
        <f t="array" ref="X65">IFERROR(GEOMEAN(Table1[[#This Row],[RevG 2017-2018]:[RevG 2021-2022]]+ABS(Table1[[#This Row],[Min RevG]]))-ABS(Table1[[#This Row],[Min RevG]]), "x")</f>
        <v>5.6061235325540609E-3</v>
      </c>
      <c r="Y65" s="13">
        <f>AVERAGE(Table1[[#This Row],[RevG 2017-2018]:[RevG 2021-2022]])</f>
        <v>1.4320993376658795E-2</v>
      </c>
      <c r="Z65" s="14">
        <f>IFERROR((Table1[[#This Row],[Avg RevG]]-MIN(X:X))/(MAX(X:X)-MIN(X:X)), "x")</f>
        <v>7.5190200230242907E-2</v>
      </c>
      <c r="AA65" s="16">
        <f>IFERROR(Table1[[#This Row],[EV]]/AVERAGE(Table1[[#This Row],[Revenue 2020]:[Revenue 2022]]), "x")</f>
        <v>3.1018181169375705</v>
      </c>
      <c r="AB65" s="6">
        <v>2614.6</v>
      </c>
      <c r="AC65" s="6">
        <v>2722.8</v>
      </c>
      <c r="AD65" s="6">
        <v>2801.7</v>
      </c>
      <c r="AE65" s="6">
        <v>2881.8</v>
      </c>
      <c r="AF65" s="6">
        <v>2968.6</v>
      </c>
      <c r="AG65" s="6">
        <v>2941.2</v>
      </c>
      <c r="AH65" s="22">
        <f>IFERROR(Table1[[#This Row],[Gross Profit 2017]]/Table1[[#This Row],[Revenue 2017]], "x")</f>
        <v>0.30084341092407002</v>
      </c>
      <c r="AI65" s="22">
        <f>IFERROR(Table1[[#This Row],[Gross Profit 2018]]/Table1[[#This Row],[Revenue 2018]], "x")</f>
        <v>0.30567156136333018</v>
      </c>
      <c r="AJ65" s="22">
        <f>IFERROR(Table1[[#This Row],[Gross Profit 2019]]/Table1[[#This Row],[Revenue 2019]], "x")</f>
        <v>0.3064780782357574</v>
      </c>
      <c r="AK65" s="22">
        <f>IFERROR(Table1[[#This Row],[Gross Profit 2020]]/Table1[[#This Row],[Revenue 2020]], "x")</f>
        <v>0.31548524823471458</v>
      </c>
      <c r="AL65" s="22">
        <f>IFERROR(Table1[[#This Row],[Gross Profit 2021]]/Table1[[#This Row],[Revenue 2021]], "x")</f>
        <v>0.31010780544877153</v>
      </c>
      <c r="AM65" s="22">
        <f>IFERROR(Table1[[#This Row],[Gross Profit 2022]]/Table1[[#This Row],[Revenue 2022]], "x")</f>
        <v>0.3157081213370258</v>
      </c>
      <c r="AO65" s="22">
        <f>IFERROR(MIN(Table1[[#This Row],[GPM 2017]:[GPM 2022]])*1.05, "x")</f>
        <v>0.31588558147027351</v>
      </c>
      <c r="AP65" s="22">
        <f t="array" ref="AP65">IFERROR(GEOMEAN(Table1[[#This Row],[GPM 2017]:[GPM 2022]]+ABS(Table1[[#This Row],[Min GPM]]))-ABS(Table1[[#This Row],[Min GPM]]), "x")</f>
        <v>0.30902606262550852</v>
      </c>
      <c r="AQ65" s="23">
        <f>IFERROR((Table1[[#This Row],[Avg GPM]]-MIN(AP:AP))/(MAX(AP:AP)-MIN(AP:AP)), "x")</f>
        <v>0.30842905366836648</v>
      </c>
      <c r="AR65" s="6">
        <v>1267.5999999999999</v>
      </c>
      <c r="AS65" s="6">
        <v>1315.4</v>
      </c>
      <c r="AT65" s="6">
        <v>1376.3</v>
      </c>
      <c r="AU65" s="6">
        <v>1407.3</v>
      </c>
      <c r="AV65" s="6">
        <v>1540.3</v>
      </c>
      <c r="AW65" s="6">
        <v>1516</v>
      </c>
      <c r="AX65" s="6"/>
      <c r="AY65" s="6">
        <f>IFERROR(AVERAGE(Table1[[#This Row],[Op Income 2020]:[Op Income 2022]]), "x")</f>
        <v>1487.8666666666668</v>
      </c>
      <c r="AZ65" s="22">
        <f>IFERROR(Table1[[#This Row],[Avg Op Income]]/Table1[[#This Row],[EV]], "x")</f>
        <v>5.1350723277169205E-2</v>
      </c>
      <c r="BA65" s="25">
        <f>IFERROR((Table1[[#This Row],[Op Income/EV]]-MIN(AZ:AZ))/(MAX(AZ:AZ)-MIN(AZ:AZ)), "x")</f>
        <v>0.65540259189584005</v>
      </c>
      <c r="BB65" s="6">
        <v>978.5</v>
      </c>
      <c r="BC65" s="6">
        <v>9132.5</v>
      </c>
      <c r="BD65" s="6">
        <v>9226.7000000000007</v>
      </c>
      <c r="BE65" s="6">
        <v>9526.9</v>
      </c>
      <c r="BF65" s="6">
        <v>11677.3</v>
      </c>
      <c r="BG65" s="6">
        <v>11857.5</v>
      </c>
      <c r="BH65" s="6">
        <v>10987.4</v>
      </c>
      <c r="BI65" s="22">
        <f>IFERROR(Table1[[#This Row],[Op Income 2017]]/Table1[[#This Row],[Total Assets 2017]], "x")</f>
        <v>0.13880098549137693</v>
      </c>
      <c r="BJ65" s="22">
        <f>IFERROR(Table1[[#This Row],[Op Income 2018]]/Table1[[#This Row],[Total Assets 2018]], "x")</f>
        <v>0.14256451385652508</v>
      </c>
      <c r="BK65" s="22">
        <f>IFERROR(Table1[[#This Row],[Op Income 2019]]/Table1[[#This Row],[Total Assets 2019]], "x")</f>
        <v>0.14446462123041073</v>
      </c>
      <c r="BL65" s="22">
        <f>IFERROR(Table1[[#This Row],[Op Income 2020]]/Table1[[#This Row],[Total Assets 2020]], "x")</f>
        <v>0.12051587267604669</v>
      </c>
      <c r="BM65" s="22">
        <f>IFERROR(Table1[[#This Row],[Op Income 2021]]/Table1[[#This Row],[Total Assets 2021]], "x")</f>
        <v>0.12990090659919881</v>
      </c>
      <c r="BN65" s="22">
        <f>IFERROR(Table1[[#This Row],[Op Income 2022]]/Table1[[#This Row],[Total Assets 2022]], "x")</f>
        <v>0.13797622731492437</v>
      </c>
      <c r="BP65" s="22">
        <f>IFERROR(MIN(Table1[[#This Row],[ROA 2017]:[ROA 2022]])*1.05, "x")</f>
        <v>0.12654166630984903</v>
      </c>
      <c r="BQ65" s="22">
        <f t="array" ref="BQ65">IFERROR(GEOMEAN(Table1[[#This Row],[ROA 2017]:[ROA 2022]]+ABS(Table1[[#This Row],[Min ROA]]))-ABS(Table1[[#This Row],[Min ROA]]), "x")</f>
        <v>0.13557354959183149</v>
      </c>
      <c r="BR65" s="29">
        <f>IFERROR((Table1[[#This Row],[Avg ROA]]-MIN(BQ:BQ))/(MAX(BQ:BQ)-MIN(BQ:BQ)), "x")</f>
        <v>4.130844303835611E-2</v>
      </c>
      <c r="BS65" s="6">
        <v>5931.1</v>
      </c>
      <c r="BT65" s="31">
        <f>IFERROR(SUM(0.35*Table1[[#This Row],[Norm 1/SMA Period]], 0.2*Table1[[#This Row],[Norm Avg RevG]], 0.2*Table1[[#This Row],[Norm Avg GPM]], 0.25*Table1[[#This Row],[Norm Op Income/EV]]), "x")</f>
        <v>0.34769898435038971</v>
      </c>
      <c r="BU65" s="1"/>
      <c r="BV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</row>
    <row r="66" spans="1:98" x14ac:dyDescent="0.25">
      <c r="A66" s="8" t="s">
        <v>190</v>
      </c>
      <c r="B66" s="1" t="s">
        <v>191</v>
      </c>
      <c r="C66" s="1" t="s">
        <v>185</v>
      </c>
      <c r="D66" s="1" t="s">
        <v>26</v>
      </c>
      <c r="E66" s="6">
        <v>12391</v>
      </c>
      <c r="F66" s="6">
        <f>IFERROR(Table1[[#This Row],[Market Capital]]+Table1[[#This Row],[Total Liabilities ttm]]-Table1[[#This Row],[Cash ttm]], "x")</f>
        <v>14059.7</v>
      </c>
      <c r="G66" s="6">
        <v>400</v>
      </c>
      <c r="H66" s="32">
        <f>IFERROR(1/Table1[[#This Row],[SMA Period]], "x")</f>
        <v>2.5000000000000001E-3</v>
      </c>
      <c r="I66" s="33">
        <f>IFERROR((Table1[[#This Row],[1/SMA Period]]-MIN(H:H))/(MAX(H:H)-MIN(H:H)), "x")</f>
        <v>0.24398148148148147</v>
      </c>
      <c r="J66" s="6">
        <v>2067</v>
      </c>
      <c r="K66" s="6">
        <v>2254.6999999999998</v>
      </c>
      <c r="L66" s="6">
        <v>2194.1999999999998</v>
      </c>
      <c r="M66" s="6">
        <v>2121.1</v>
      </c>
      <c r="N66" s="6">
        <v>2362.1999999999998</v>
      </c>
      <c r="O66" s="6">
        <v>2590.3000000000002</v>
      </c>
      <c r="P66" s="6"/>
      <c r="Q66" s="13">
        <f>IFERROR((Table1[[#This Row],[Revenue 2018]]-Table1[[#This Row],[Revenue 2017]])/Table1[[#This Row],[Revenue 2017]], "x")</f>
        <v>9.0807934204160529E-2</v>
      </c>
      <c r="R66" s="13">
        <f>IFERROR((Table1[[#This Row],[Revenue 2019]]-Table1[[#This Row],[Revenue 2018]])/Table1[[#This Row],[Revenue 2018]], "x")</f>
        <v>-2.6832838071583806E-2</v>
      </c>
      <c r="S66" s="13">
        <f>IFERROR((Table1[[#This Row],[Revenue 2020]]-Table1[[#This Row],[Revenue 2019]])/Table1[[#This Row],[Revenue 2019]], "x")</f>
        <v>-3.3315103454561991E-2</v>
      </c>
      <c r="T66" s="13">
        <f>IFERROR((Table1[[#This Row],[Revenue 2021]]-Table1[[#This Row],[Revenue 2020]])/Table1[[#This Row],[Revenue 2020]], "x")</f>
        <v>0.11366743670736879</v>
      </c>
      <c r="U66" s="13">
        <f>IFERROR((Table1[[#This Row],[Revenue 2022]]-Table1[[#This Row],[Revenue 2021]])/Table1[[#This Row],[Revenue 2021]], "x")</f>
        <v>9.6562526458386408E-2</v>
      </c>
      <c r="V66" s="13"/>
      <c r="W66" s="18">
        <f>IFERROR(MIN(Table1[[#This Row],[RevG 2017-2018]:[RevG 2021-2022]])*1.5, "x")</f>
        <v>-4.997265518184299E-2</v>
      </c>
      <c r="X66" s="13">
        <f t="array" ref="X66">IFERROR(GEOMEAN(Table1[[#This Row],[RevG 2017-2018]:[RevG 2021-2022]]+ABS(Table1[[#This Row],[Min RevG]]))-ABS(Table1[[#This Row],[Min RevG]]), "x")</f>
        <v>1.6534611367989838E-2</v>
      </c>
      <c r="Y66" s="13">
        <f>AVERAGE(Table1[[#This Row],[RevG 2017-2018]:[RevG 2021-2022]])</f>
        <v>4.8177991168753986E-2</v>
      </c>
      <c r="Z66" s="14">
        <f>IFERROR((Table1[[#This Row],[Avg RevG]]-MIN(X:X))/(MAX(X:X)-MIN(X:X)), "x")</f>
        <v>0.10422025739473055</v>
      </c>
      <c r="AA66" s="16">
        <f>IFERROR(Table1[[#This Row],[EV]]/AVERAGE(Table1[[#This Row],[Revenue 2020]:[Revenue 2022]]), "x")</f>
        <v>5.9628901832164676</v>
      </c>
      <c r="AB66" s="6">
        <v>1139.3</v>
      </c>
      <c r="AC66" s="6">
        <v>1236.3</v>
      </c>
      <c r="AD66" s="6">
        <v>1192.0999999999999</v>
      </c>
      <c r="AE66" s="6">
        <v>1130.5</v>
      </c>
      <c r="AF66" s="6">
        <v>1324.1</v>
      </c>
      <c r="AG66" s="6">
        <v>1426.5</v>
      </c>
      <c r="AH66" s="22">
        <f>IFERROR(Table1[[#This Row],[Gross Profit 2017]]/Table1[[#This Row],[Revenue 2017]], "x")</f>
        <v>0.5511852926947266</v>
      </c>
      <c r="AI66" s="22">
        <f>IFERROR(Table1[[#This Row],[Gross Profit 2018]]/Table1[[#This Row],[Revenue 2018]], "x")</f>
        <v>0.54832128442808359</v>
      </c>
      <c r="AJ66" s="22">
        <f>IFERROR(Table1[[#This Row],[Gross Profit 2019]]/Table1[[#This Row],[Revenue 2019]], "x")</f>
        <v>0.54329596208185216</v>
      </c>
      <c r="AK66" s="22">
        <f>IFERROR(Table1[[#This Row],[Gross Profit 2020]]/Table1[[#This Row],[Revenue 2020]], "x")</f>
        <v>0.53297817170336148</v>
      </c>
      <c r="AL66" s="22">
        <f>IFERROR(Table1[[#This Row],[Gross Profit 2021]]/Table1[[#This Row],[Revenue 2021]], "x")</f>
        <v>0.56053678774024218</v>
      </c>
      <c r="AM66" s="22">
        <f>IFERROR(Table1[[#This Row],[Gross Profit 2022]]/Table1[[#This Row],[Revenue 2022]], "x")</f>
        <v>0.55070841215303246</v>
      </c>
      <c r="AO66" s="22">
        <f>IFERROR(MIN(Table1[[#This Row],[GPM 2017]:[GPM 2022]])*1.05, "x")</f>
        <v>0.55962708028852959</v>
      </c>
      <c r="AP66" s="22">
        <f t="array" ref="AP66">IFERROR(GEOMEAN(Table1[[#This Row],[GPM 2017]:[GPM 2022]]+ABS(Table1[[#This Row],[Min GPM]]))-ABS(Table1[[#This Row],[Min GPM]]), "x")</f>
        <v>0.54780580973597759</v>
      </c>
      <c r="AQ66" s="23">
        <f>IFERROR((Table1[[#This Row],[Avg GPM]]-MIN(AP:AP))/(MAX(AP:AP)-MIN(AP:AP)), "x")</f>
        <v>0.60588787919772336</v>
      </c>
      <c r="AR66" s="6">
        <v>457.7</v>
      </c>
      <c r="AS66" s="6">
        <v>498.1</v>
      </c>
      <c r="AT66" s="6">
        <v>479.6</v>
      </c>
      <c r="AU66" s="6">
        <v>426.9</v>
      </c>
      <c r="AV66" s="6">
        <v>608.79999999999995</v>
      </c>
      <c r="AW66" s="6">
        <v>666.8</v>
      </c>
      <c r="AX66" s="6"/>
      <c r="AY66" s="6">
        <f>IFERROR(AVERAGE(Table1[[#This Row],[Op Income 2020]:[Op Income 2022]]), "x")</f>
        <v>567.49999999999989</v>
      </c>
      <c r="AZ66" s="22">
        <f>IFERROR(Table1[[#This Row],[Avg Op Income]]/Table1[[#This Row],[EV]], "x")</f>
        <v>4.0363592395285808E-2</v>
      </c>
      <c r="BA66" s="25">
        <f>IFERROR((Table1[[#This Row],[Op Income/EV]]-MIN(AZ:AZ))/(MAX(AZ:AZ)-MIN(AZ:AZ)), "x")</f>
        <v>0.46505976533398752</v>
      </c>
      <c r="BB66" s="6">
        <v>122</v>
      </c>
      <c r="BC66" s="6">
        <v>3414.5</v>
      </c>
      <c r="BD66" s="6">
        <v>3421</v>
      </c>
      <c r="BE66" s="6">
        <v>3516.4</v>
      </c>
      <c r="BF66" s="6">
        <v>3674.7</v>
      </c>
      <c r="BG66" s="6">
        <v>3791</v>
      </c>
      <c r="BH66" s="6">
        <v>3820.4</v>
      </c>
      <c r="BI66" s="22">
        <f>IFERROR(Table1[[#This Row],[Op Income 2017]]/Table1[[#This Row],[Total Assets 2017]], "x")</f>
        <v>0.13404598037780055</v>
      </c>
      <c r="BJ66" s="22">
        <f>IFERROR(Table1[[#This Row],[Op Income 2018]]/Table1[[#This Row],[Total Assets 2018]], "x")</f>
        <v>0.14560070154925461</v>
      </c>
      <c r="BK66" s="22">
        <f>IFERROR(Table1[[#This Row],[Op Income 2019]]/Table1[[#This Row],[Total Assets 2019]], "x")</f>
        <v>0.1363894892503697</v>
      </c>
      <c r="BL66" s="22">
        <f>IFERROR(Table1[[#This Row],[Op Income 2020]]/Table1[[#This Row],[Total Assets 2020]], "x")</f>
        <v>0.11617274879582007</v>
      </c>
      <c r="BM66" s="22">
        <f>IFERROR(Table1[[#This Row],[Op Income 2021]]/Table1[[#This Row],[Total Assets 2021]], "x")</f>
        <v>0.16059087312054865</v>
      </c>
      <c r="BN66" s="22">
        <f>IFERROR(Table1[[#This Row],[Op Income 2022]]/Table1[[#This Row],[Total Assets 2022]], "x")</f>
        <v>0.17453669772798658</v>
      </c>
      <c r="BP66" s="22">
        <f>IFERROR(MIN(Table1[[#This Row],[ROA 2017]:[ROA 2022]])*1.05, "x")</f>
        <v>0.12198138623561108</v>
      </c>
      <c r="BQ66" s="22">
        <f t="array" ref="BQ66">IFERROR(GEOMEAN(Table1[[#This Row],[ROA 2017]:[ROA 2022]]+ABS(Table1[[#This Row],[Min ROA]]))-ABS(Table1[[#This Row],[Min ROA]]), "x")</f>
        <v>0.14388961432632161</v>
      </c>
      <c r="BR66" s="29">
        <f>IFERROR((Table1[[#This Row],[Avg ROA]]-MIN(BQ:BQ))/(MAX(BQ:BQ)-MIN(BQ:BQ)), "x")</f>
        <v>6.3238926949672508E-2</v>
      </c>
      <c r="BS66" s="6">
        <v>1790.7</v>
      </c>
      <c r="BT66" s="31">
        <f>IFERROR(SUM(0.35*Table1[[#This Row],[Norm 1/SMA Period]], 0.2*Table1[[#This Row],[Norm Avg RevG]], 0.2*Table1[[#This Row],[Norm Avg GPM]], 0.25*Table1[[#This Row],[Norm Op Income/EV]]), "x")</f>
        <v>0.34368008717050613</v>
      </c>
      <c r="BU66" s="1"/>
      <c r="BV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</row>
    <row r="67" spans="1:98" x14ac:dyDescent="0.25">
      <c r="A67" s="8" t="s">
        <v>106</v>
      </c>
      <c r="B67" s="1" t="s">
        <v>107</v>
      </c>
      <c r="C67" s="1" t="s">
        <v>31</v>
      </c>
      <c r="D67" s="1" t="s">
        <v>28</v>
      </c>
      <c r="E67" s="6">
        <v>13643</v>
      </c>
      <c r="F67" s="6">
        <f>IFERROR(Table1[[#This Row],[Market Capital]]+Table1[[#This Row],[Total Liabilities ttm]]-Table1[[#This Row],[Cash ttm]], "x")</f>
        <v>18334</v>
      </c>
      <c r="G67" s="6">
        <v>450</v>
      </c>
      <c r="H67" s="32">
        <f>IFERROR(1/Table1[[#This Row],[SMA Period]], "x")</f>
        <v>2.2222222222222222E-3</v>
      </c>
      <c r="I67" s="33">
        <f>IFERROR((Table1[[#This Row],[1/SMA Period]]-MIN(H:H))/(MAX(H:H)-MIN(H:H)), "x")</f>
        <v>0.18189300411522633</v>
      </c>
      <c r="J67" s="6">
        <v>3722</v>
      </c>
      <c r="K67" s="6">
        <v>4218</v>
      </c>
      <c r="L67" s="6">
        <v>4485</v>
      </c>
      <c r="M67" s="6">
        <v>4448</v>
      </c>
      <c r="N67" s="6">
        <v>5627</v>
      </c>
      <c r="O67" s="6">
        <v>5781</v>
      </c>
      <c r="P67" s="6"/>
      <c r="Q67" s="13">
        <f>IFERROR((Table1[[#This Row],[Revenue 2018]]-Table1[[#This Row],[Revenue 2017]])/Table1[[#This Row],[Revenue 2017]], "x")</f>
        <v>0.13326168726491133</v>
      </c>
      <c r="R67" s="13">
        <f>IFERROR((Table1[[#This Row],[Revenue 2019]]-Table1[[#This Row],[Revenue 2018]])/Table1[[#This Row],[Revenue 2018]], "x")</f>
        <v>6.3300142247510668E-2</v>
      </c>
      <c r="S67" s="13">
        <f>IFERROR((Table1[[#This Row],[Revenue 2020]]-Table1[[#This Row],[Revenue 2019]])/Table1[[#This Row],[Revenue 2019]], "x")</f>
        <v>-8.2497212931995547E-3</v>
      </c>
      <c r="T67" s="13">
        <f>IFERROR((Table1[[#This Row],[Revenue 2021]]-Table1[[#This Row],[Revenue 2020]])/Table1[[#This Row],[Revenue 2020]], "x")</f>
        <v>0.26506294964028776</v>
      </c>
      <c r="U67" s="13">
        <f>IFERROR((Table1[[#This Row],[Revenue 2022]]-Table1[[#This Row],[Revenue 2021]])/Table1[[#This Row],[Revenue 2021]], "x")</f>
        <v>2.7368046916651859E-2</v>
      </c>
      <c r="V67" s="13"/>
      <c r="W67" s="18">
        <f>IFERROR(MIN(Table1[[#This Row],[RevG 2017-2018]:[RevG 2021-2022]])*1.5, "x")</f>
        <v>-1.2374581939799331E-2</v>
      </c>
      <c r="X67" s="13">
        <f t="array" ref="X67">IFERROR(GEOMEAN(Table1[[#This Row],[RevG 2017-2018]:[RevG 2021-2022]]+ABS(Table1[[#This Row],[Min RevG]]))-ABS(Table1[[#This Row],[Min RevG]]), "x")</f>
        <v>4.2580808168949442E-2</v>
      </c>
      <c r="Y67" s="13">
        <f>AVERAGE(Table1[[#This Row],[RevG 2017-2018]:[RevG 2021-2022]])</f>
        <v>9.6148620955232411E-2</v>
      </c>
      <c r="Z67" s="14">
        <f>IFERROR((Table1[[#This Row],[Avg RevG]]-MIN(X:X))/(MAX(X:X)-MIN(X:X)), "x")</f>
        <v>0.17340847386486413</v>
      </c>
      <c r="AA67" s="16">
        <f>IFERROR(Table1[[#This Row],[EV]]/AVERAGE(Table1[[#This Row],[Revenue 2020]:[Revenue 2022]]), "x")</f>
        <v>3.4688446014127146</v>
      </c>
      <c r="AB67" s="6">
        <v>1530</v>
      </c>
      <c r="AC67" s="6">
        <v>1870</v>
      </c>
      <c r="AD67" s="6">
        <v>1960</v>
      </c>
      <c r="AE67" s="6">
        <v>1930</v>
      </c>
      <c r="AF67" s="6">
        <v>2520</v>
      </c>
      <c r="AG67" s="6">
        <v>2400</v>
      </c>
      <c r="AH67" s="22">
        <f>IFERROR(Table1[[#This Row],[Gross Profit 2017]]/Table1[[#This Row],[Revenue 2017]], "x")</f>
        <v>0.4110693175711983</v>
      </c>
      <c r="AI67" s="22">
        <f>IFERROR(Table1[[#This Row],[Gross Profit 2018]]/Table1[[#This Row],[Revenue 2018]], "x")</f>
        <v>0.44333807491702226</v>
      </c>
      <c r="AJ67" s="22">
        <f>IFERROR(Table1[[#This Row],[Gross Profit 2019]]/Table1[[#This Row],[Revenue 2019]], "x")</f>
        <v>0.43701226309921964</v>
      </c>
      <c r="AK67" s="22">
        <f>IFERROR(Table1[[#This Row],[Gross Profit 2020]]/Table1[[#This Row],[Revenue 2020]], "x")</f>
        <v>0.43390287769784175</v>
      </c>
      <c r="AL67" s="22">
        <f>IFERROR(Table1[[#This Row],[Gross Profit 2021]]/Table1[[#This Row],[Revenue 2021]], "x")</f>
        <v>0.44784076772703041</v>
      </c>
      <c r="AM67" s="22">
        <f>IFERROR(Table1[[#This Row],[Gross Profit 2022]]/Table1[[#This Row],[Revenue 2022]], "x")</f>
        <v>0.41515308770108977</v>
      </c>
      <c r="AO67" s="22">
        <f>IFERROR(MIN(Table1[[#This Row],[GPM 2017]:[GPM 2022]])*1.05, "x")</f>
        <v>0.43162278344975824</v>
      </c>
      <c r="AP67" s="22">
        <f t="array" ref="AP67">IFERROR(GEOMEAN(Table1[[#This Row],[GPM 2017]:[GPM 2022]]+ABS(Table1[[#This Row],[Min GPM]]))-ABS(Table1[[#This Row],[Min GPM]]), "x")</f>
        <v>0.43127667009869886</v>
      </c>
      <c r="AQ67" s="23">
        <f>IFERROR((Table1[[#This Row],[Avg GPM]]-MIN(AP:AP))/(MAX(AP:AP)-MIN(AP:AP)), "x")</f>
        <v>0.46072221319835766</v>
      </c>
      <c r="AR67" s="6">
        <v>388</v>
      </c>
      <c r="AS67" s="6">
        <v>642</v>
      </c>
      <c r="AT67" s="6">
        <v>724</v>
      </c>
      <c r="AU67" s="6">
        <v>685</v>
      </c>
      <c r="AV67" s="6">
        <v>1011</v>
      </c>
      <c r="AW67" s="6">
        <v>936</v>
      </c>
      <c r="AX67" s="6"/>
      <c r="AY67" s="6">
        <f>IFERROR(AVERAGE(Table1[[#This Row],[Op Income 2020]:[Op Income 2022]]), "x")</f>
        <v>877.33333333333337</v>
      </c>
      <c r="AZ67" s="22">
        <f>IFERROR(Table1[[#This Row],[Avg Op Income]]/Table1[[#This Row],[EV]], "x")</f>
        <v>4.785280535253264E-2</v>
      </c>
      <c r="BA67" s="25">
        <f>IFERROR((Table1[[#This Row],[Op Income/EV]]-MIN(AZ:AZ))/(MAX(AZ:AZ)-MIN(AZ:AZ)), "x")</f>
        <v>0.59480409789277577</v>
      </c>
      <c r="BB67" s="6">
        <v>105</v>
      </c>
      <c r="BC67" s="6">
        <v>4275</v>
      </c>
      <c r="BD67" s="6">
        <v>4339</v>
      </c>
      <c r="BE67" s="6">
        <v>4711</v>
      </c>
      <c r="BF67" s="6">
        <v>5375</v>
      </c>
      <c r="BG67" s="6">
        <v>6215</v>
      </c>
      <c r="BH67" s="6">
        <v>7529</v>
      </c>
      <c r="BI67" s="22">
        <f>IFERROR(Table1[[#This Row],[Op Income 2017]]/Table1[[#This Row],[Total Assets 2017]], "x")</f>
        <v>9.0760233918128652E-2</v>
      </c>
      <c r="BJ67" s="22">
        <f>IFERROR(Table1[[#This Row],[Op Income 2018]]/Table1[[#This Row],[Total Assets 2018]], "x")</f>
        <v>0.1479603595298456</v>
      </c>
      <c r="BK67" s="22">
        <f>IFERROR(Table1[[#This Row],[Op Income 2019]]/Table1[[#This Row],[Total Assets 2019]], "x")</f>
        <v>0.15368286987900659</v>
      </c>
      <c r="BL67" s="22">
        <f>IFERROR(Table1[[#This Row],[Op Income 2020]]/Table1[[#This Row],[Total Assets 2020]], "x")</f>
        <v>0.12744186046511627</v>
      </c>
      <c r="BM67" s="22">
        <f>IFERROR(Table1[[#This Row],[Op Income 2021]]/Table1[[#This Row],[Total Assets 2021]], "x")</f>
        <v>0.16267095736122283</v>
      </c>
      <c r="BN67" s="22">
        <f>IFERROR(Table1[[#This Row],[Op Income 2022]]/Table1[[#This Row],[Total Assets 2022]], "x")</f>
        <v>0.12431929871164829</v>
      </c>
      <c r="BP67" s="22">
        <f>IFERROR(MIN(Table1[[#This Row],[ROA 2017]:[ROA 2022]])*1.05, "x")</f>
        <v>9.529824561403509E-2</v>
      </c>
      <c r="BQ67" s="22">
        <f t="array" ref="BQ67">IFERROR(GEOMEAN(Table1[[#This Row],[ROA 2017]:[ROA 2022]]+ABS(Table1[[#This Row],[Min ROA]]))-ABS(Table1[[#This Row],[Min ROA]]), "x")</f>
        <v>0.1331666965332905</v>
      </c>
      <c r="BR67" s="29">
        <f>IFERROR((Table1[[#This Row],[Avg ROA]]-MIN(BQ:BQ))/(MAX(BQ:BQ)-MIN(BQ:BQ)), "x")</f>
        <v>3.496127596324649E-2</v>
      </c>
      <c r="BS67" s="6">
        <v>4796</v>
      </c>
      <c r="BT67" s="31">
        <f>IFERROR(SUM(0.35*Table1[[#This Row],[Norm 1/SMA Period]], 0.2*Table1[[#This Row],[Norm Avg RevG]], 0.2*Table1[[#This Row],[Norm Avg GPM]], 0.25*Table1[[#This Row],[Norm Op Income/EV]]), "x")</f>
        <v>0.33918971332616754</v>
      </c>
      <c r="BU67" s="1"/>
      <c r="BV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</row>
    <row r="68" spans="1:98" x14ac:dyDescent="0.25">
      <c r="A68" s="8" t="s">
        <v>152</v>
      </c>
      <c r="B68" s="1" t="s">
        <v>153</v>
      </c>
      <c r="C68" s="1" t="s">
        <v>147</v>
      </c>
      <c r="D68" s="1" t="s">
        <v>37</v>
      </c>
      <c r="E68" s="6">
        <v>3271</v>
      </c>
      <c r="F68" s="6">
        <f>IFERROR(Table1[[#This Row],[Market Capital]]+Table1[[#This Row],[Total Liabilities ttm]]-Table1[[#This Row],[Cash ttm]], "x")</f>
        <v>4326.7999999999993</v>
      </c>
      <c r="G68" s="6">
        <v>700</v>
      </c>
      <c r="H68" s="32">
        <f>IFERROR(1/Table1[[#This Row],[SMA Period]], "x")</f>
        <v>1.4285714285714286E-3</v>
      </c>
      <c r="I68" s="33">
        <f>IFERROR((Table1[[#This Row],[1/SMA Period]]-MIN(H:H))/(MAX(H:H)-MIN(H:H)), "x")</f>
        <v>4.4973544973544799E-3</v>
      </c>
      <c r="J68" s="6">
        <v>1132.9000000000001</v>
      </c>
      <c r="K68" s="6">
        <v>1336.4</v>
      </c>
      <c r="L68" s="6">
        <v>1511.6</v>
      </c>
      <c r="M68" s="6">
        <v>1653.2</v>
      </c>
      <c r="N68" s="6">
        <v>1968.7</v>
      </c>
      <c r="O68" s="6">
        <v>2669.8</v>
      </c>
      <c r="P68" s="6"/>
      <c r="Q68" s="13">
        <f>IFERROR((Table1[[#This Row],[Revenue 2018]]-Table1[[#This Row],[Revenue 2017]])/Table1[[#This Row],[Revenue 2017]], "x")</f>
        <v>0.1796275046341248</v>
      </c>
      <c r="R68" s="13">
        <f>IFERROR((Table1[[#This Row],[Revenue 2019]]-Table1[[#This Row],[Revenue 2018]])/Table1[[#This Row],[Revenue 2018]], "x")</f>
        <v>0.13109847351092474</v>
      </c>
      <c r="S68" s="13">
        <f>IFERROR((Table1[[#This Row],[Revenue 2020]]-Table1[[#This Row],[Revenue 2019]])/Table1[[#This Row],[Revenue 2019]], "x")</f>
        <v>9.3675575549087162E-2</v>
      </c>
      <c r="T68" s="13">
        <f>IFERROR((Table1[[#This Row],[Revenue 2021]]-Table1[[#This Row],[Revenue 2020]])/Table1[[#This Row],[Revenue 2020]], "x")</f>
        <v>0.19084200338736995</v>
      </c>
      <c r="U68" s="13">
        <f>IFERROR((Table1[[#This Row],[Revenue 2022]]-Table1[[#This Row],[Revenue 2021]])/Table1[[#This Row],[Revenue 2021]], "x")</f>
        <v>0.35612333011632047</v>
      </c>
      <c r="V68" s="13"/>
      <c r="W68" s="18">
        <f>IFERROR(MIN(Table1[[#This Row],[RevG 2017-2018]:[RevG 2021-2022]])*1.5, "x")</f>
        <v>0.14051336332363074</v>
      </c>
      <c r="X68" s="13">
        <f t="array" ref="X68">IFERROR(GEOMEAN(Table1[[#This Row],[RevG 2017-2018]:[RevG 2021-2022]]+ABS(Table1[[#This Row],[Min RevG]]))-ABS(Table1[[#This Row],[Min RevG]]), "x")</f>
        <v>0.17940399161570791</v>
      </c>
      <c r="Y68" s="13">
        <f>AVERAGE(Table1[[#This Row],[RevG 2017-2018]:[RevG 2021-2022]])</f>
        <v>0.19027337743956543</v>
      </c>
      <c r="Z68" s="14">
        <f>IFERROR((Table1[[#This Row],[Avg RevG]]-MIN(X:X))/(MAX(X:X)-MIN(X:X)), "x")</f>
        <v>0.53686084684617996</v>
      </c>
      <c r="AA68" s="16">
        <f>IFERROR(Table1[[#This Row],[EV]]/AVERAGE(Table1[[#This Row],[Revenue 2020]:[Revenue 2022]]), "x")</f>
        <v>2.0630990034489876</v>
      </c>
      <c r="AB68" s="6">
        <v>324</v>
      </c>
      <c r="AC68" s="6">
        <v>371.6</v>
      </c>
      <c r="AD68" s="6">
        <v>434.8</v>
      </c>
      <c r="AE68" s="6">
        <v>510</v>
      </c>
      <c r="AF68" s="6">
        <v>589.5</v>
      </c>
      <c r="AG68" s="6">
        <v>827.8</v>
      </c>
      <c r="AH68" s="22">
        <f>IFERROR(Table1[[#This Row],[Gross Profit 2017]]/Table1[[#This Row],[Revenue 2017]], "x")</f>
        <v>0.28599170270985963</v>
      </c>
      <c r="AI68" s="22">
        <f>IFERROR(Table1[[#This Row],[Gross Profit 2018]]/Table1[[#This Row],[Revenue 2018]], "x")</f>
        <v>0.27806046093983838</v>
      </c>
      <c r="AJ68" s="22">
        <f>IFERROR(Table1[[#This Row],[Gross Profit 2019]]/Table1[[#This Row],[Revenue 2019]], "x")</f>
        <v>0.28764223339507811</v>
      </c>
      <c r="AK68" s="22">
        <f>IFERROR(Table1[[#This Row],[Gross Profit 2020]]/Table1[[#This Row],[Revenue 2020]], "x")</f>
        <v>0.30849262037261066</v>
      </c>
      <c r="AL68" s="22">
        <f>IFERROR(Table1[[#This Row],[Gross Profit 2021]]/Table1[[#This Row],[Revenue 2021]], "x")</f>
        <v>0.29943617615685475</v>
      </c>
      <c r="AM68" s="22">
        <f>IFERROR(Table1[[#This Row],[Gross Profit 2022]]/Table1[[#This Row],[Revenue 2022]], "x")</f>
        <v>0.31006067870252452</v>
      </c>
      <c r="AO68" s="22">
        <f>IFERROR(MIN(Table1[[#This Row],[GPM 2017]:[GPM 2022]])*1.05, "x")</f>
        <v>0.29196348398683031</v>
      </c>
      <c r="AP68" s="22">
        <f t="array" ref="AP68">IFERROR(GEOMEAN(Table1[[#This Row],[GPM 2017]:[GPM 2022]]+ABS(Table1[[#This Row],[Min GPM]]))-ABS(Table1[[#This Row],[Min GPM]]), "x")</f>
        <v>0.29482650672921534</v>
      </c>
      <c r="AQ68" s="23">
        <f>IFERROR((Table1[[#This Row],[Avg GPM]]-MIN(AP:AP))/(MAX(AP:AP)-MIN(AP:AP)), "x")</f>
        <v>0.29074001902006469</v>
      </c>
      <c r="AR68" s="6">
        <v>78.2</v>
      </c>
      <c r="AS68" s="6">
        <v>95.9</v>
      </c>
      <c r="AT68" s="6">
        <v>123.3</v>
      </c>
      <c r="AU68" s="6">
        <v>164.7</v>
      </c>
      <c r="AV68" s="6">
        <v>191.8</v>
      </c>
      <c r="AW68" s="6">
        <v>333</v>
      </c>
      <c r="AX68" s="6"/>
      <c r="AY68" s="6">
        <f>IFERROR(AVERAGE(Table1[[#This Row],[Op Income 2020]:[Op Income 2022]]), "x")</f>
        <v>229.83333333333334</v>
      </c>
      <c r="AZ68" s="22">
        <f>IFERROR(Table1[[#This Row],[Avg Op Income]]/Table1[[#This Row],[EV]], "x")</f>
        <v>5.3118547964623598E-2</v>
      </c>
      <c r="BA68" s="25">
        <f>IFERROR((Table1[[#This Row],[Op Income/EV]]-MIN(AZ:AZ))/(MAX(AZ:AZ)-MIN(AZ:AZ)), "x")</f>
        <v>0.68602867176085125</v>
      </c>
      <c r="BB68" s="6">
        <v>229.6</v>
      </c>
      <c r="BC68" s="6">
        <v>738.7</v>
      </c>
      <c r="BD68" s="6">
        <v>834.7</v>
      </c>
      <c r="BE68" s="6">
        <v>1099.5</v>
      </c>
      <c r="BF68" s="6">
        <v>1187.7</v>
      </c>
      <c r="BG68" s="6">
        <v>1653.2</v>
      </c>
      <c r="BH68" s="6">
        <v>1778.9</v>
      </c>
      <c r="BI68" s="22">
        <f>IFERROR(Table1[[#This Row],[Op Income 2017]]/Table1[[#This Row],[Total Assets 2017]], "x")</f>
        <v>0.10586164884256126</v>
      </c>
      <c r="BJ68" s="22">
        <f>IFERROR(Table1[[#This Row],[Op Income 2018]]/Table1[[#This Row],[Total Assets 2018]], "x")</f>
        <v>0.11489157781238768</v>
      </c>
      <c r="BK68" s="22">
        <f>IFERROR(Table1[[#This Row],[Op Income 2019]]/Table1[[#This Row],[Total Assets 2019]], "x")</f>
        <v>0.11214188267394271</v>
      </c>
      <c r="BL68" s="22">
        <f>IFERROR(Table1[[#This Row],[Op Income 2020]]/Table1[[#This Row],[Total Assets 2020]], "x")</f>
        <v>0.13867138166203585</v>
      </c>
      <c r="BM68" s="22">
        <f>IFERROR(Table1[[#This Row],[Op Income 2021]]/Table1[[#This Row],[Total Assets 2021]], "x")</f>
        <v>0.1160174207597387</v>
      </c>
      <c r="BN68" s="22">
        <f>IFERROR(Table1[[#This Row],[Op Income 2022]]/Table1[[#This Row],[Total Assets 2022]], "x")</f>
        <v>0.18719433357692955</v>
      </c>
      <c r="BP68" s="22">
        <f>IFERROR(MIN(Table1[[#This Row],[ROA 2017]:[ROA 2022]])*1.05, "x")</f>
        <v>0.11115473128468932</v>
      </c>
      <c r="BQ68" s="22">
        <f t="array" ref="BQ68">IFERROR(GEOMEAN(Table1[[#This Row],[ROA 2017]:[ROA 2022]]+ABS(Table1[[#This Row],[Min ROA]]))-ABS(Table1[[#This Row],[Min ROA]]), "x")</f>
        <v>0.12765294320457332</v>
      </c>
      <c r="BR68" s="29">
        <f>IFERROR((Table1[[#This Row],[Avg ROA]]-MIN(BQ:BQ))/(MAX(BQ:BQ)-MIN(BQ:BQ)), "x")</f>
        <v>2.0420831350676613E-2</v>
      </c>
      <c r="BS68" s="6">
        <v>1285.4000000000001</v>
      </c>
      <c r="BT68" s="31">
        <f>IFERROR(SUM(0.35*Table1[[#This Row],[Norm 1/SMA Period]], 0.2*Table1[[#This Row],[Norm Avg RevG]], 0.2*Table1[[#This Row],[Norm Avg GPM]], 0.25*Table1[[#This Row],[Norm Op Income/EV]]), "x")</f>
        <v>0.33860141518753584</v>
      </c>
      <c r="BU68" s="1"/>
      <c r="BV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</row>
    <row r="69" spans="1:98" x14ac:dyDescent="0.25">
      <c r="A69" s="8" t="s">
        <v>96</v>
      </c>
      <c r="B69" s="1" t="s">
        <v>97</v>
      </c>
      <c r="C69" s="1" t="s">
        <v>95</v>
      </c>
      <c r="D69" s="1" t="s">
        <v>75</v>
      </c>
      <c r="E69" s="6">
        <v>13976</v>
      </c>
      <c r="F69" s="6">
        <f>IFERROR(Table1[[#This Row],[Market Capital]]+Table1[[#This Row],[Total Liabilities ttm]]-Table1[[#This Row],[Cash ttm]], "x")</f>
        <v>19727.099999999999</v>
      </c>
      <c r="G69" s="6">
        <v>380</v>
      </c>
      <c r="H69" s="32">
        <f>IFERROR(1/Table1[[#This Row],[SMA Period]], "x")</f>
        <v>2.631578947368421E-3</v>
      </c>
      <c r="I69" s="33">
        <f>IFERROR((Table1[[#This Row],[1/SMA Period]]-MIN(H:H))/(MAX(H:H)-MIN(H:H)), "x")</f>
        <v>0.27339181286549702</v>
      </c>
      <c r="J69" s="6">
        <v>6613.8</v>
      </c>
      <c r="K69" s="6">
        <v>7159</v>
      </c>
      <c r="L69" s="6">
        <v>7070.1</v>
      </c>
      <c r="M69" s="6">
        <v>6971.5</v>
      </c>
      <c r="N69" s="6">
        <v>8408.2999999999993</v>
      </c>
      <c r="O69" s="6">
        <v>9039.2999999999993</v>
      </c>
      <c r="P69" s="6"/>
      <c r="Q69" s="13">
        <f>IFERROR((Table1[[#This Row],[Revenue 2018]]-Table1[[#This Row],[Revenue 2017]])/Table1[[#This Row],[Revenue 2017]], "x")</f>
        <v>8.2433699234932989E-2</v>
      </c>
      <c r="R69" s="13">
        <f>IFERROR((Table1[[#This Row],[Revenue 2019]]-Table1[[#This Row],[Revenue 2018]])/Table1[[#This Row],[Revenue 2018]], "x")</f>
        <v>-1.2417935465847135E-2</v>
      </c>
      <c r="S69" s="13">
        <f>IFERROR((Table1[[#This Row],[Revenue 2020]]-Table1[[#This Row],[Revenue 2019]])/Table1[[#This Row],[Revenue 2019]], "x")</f>
        <v>-1.394605451125166E-2</v>
      </c>
      <c r="T69" s="13">
        <f>IFERROR((Table1[[#This Row],[Revenue 2021]]-Table1[[#This Row],[Revenue 2020]])/Table1[[#This Row],[Revenue 2020]], "x")</f>
        <v>0.20609624901384196</v>
      </c>
      <c r="U69" s="13">
        <f>IFERROR((Table1[[#This Row],[Revenue 2022]]-Table1[[#This Row],[Revenue 2021]])/Table1[[#This Row],[Revenue 2021]], "x")</f>
        <v>7.5044896114553478E-2</v>
      </c>
      <c r="V69" s="13"/>
      <c r="W69" s="18">
        <f>IFERROR(MIN(Table1[[#This Row],[RevG 2017-2018]:[RevG 2021-2022]])*1.5, "x")</f>
        <v>-2.0919081766877491E-2</v>
      </c>
      <c r="X69" s="13">
        <f t="array" ref="X69">IFERROR(GEOMEAN(Table1[[#This Row],[RevG 2017-2018]:[RevG 2021-2022]]+ABS(Table1[[#This Row],[Min RevG]]))-ABS(Table1[[#This Row],[Min RevG]]), "x")</f>
        <v>2.1258035174613048E-2</v>
      </c>
      <c r="Y69" s="13">
        <f>AVERAGE(Table1[[#This Row],[RevG 2017-2018]:[RevG 2021-2022]])</f>
        <v>6.7442170877245938E-2</v>
      </c>
      <c r="Z69" s="14">
        <f>IFERROR((Table1[[#This Row],[Avg RevG]]-MIN(X:X))/(MAX(X:X)-MIN(X:X)), "x")</f>
        <v>0.11676739705240176</v>
      </c>
      <c r="AA69" s="16">
        <f>IFERROR(Table1[[#This Row],[EV]]/AVERAGE(Table1[[#This Row],[Revenue 2020]:[Revenue 2022]]), "x")</f>
        <v>2.4235659790901383</v>
      </c>
      <c r="AB69" s="6">
        <v>1812.2</v>
      </c>
      <c r="AC69" s="6">
        <v>1915.5</v>
      </c>
      <c r="AD69" s="6">
        <v>1904.1</v>
      </c>
      <c r="AE69" s="6">
        <v>1923.3</v>
      </c>
      <c r="AF69" s="6">
        <v>2312.8000000000002</v>
      </c>
      <c r="AG69" s="6">
        <v>2404.1999999999998</v>
      </c>
      <c r="AH69" s="22">
        <f>IFERROR(Table1[[#This Row],[Gross Profit 2017]]/Table1[[#This Row],[Revenue 2017]], "x")</f>
        <v>0.27400284254135293</v>
      </c>
      <c r="AI69" s="22">
        <f>IFERROR(Table1[[#This Row],[Gross Profit 2018]]/Table1[[#This Row],[Revenue 2018]], "x")</f>
        <v>0.26756530241653864</v>
      </c>
      <c r="AJ69" s="22">
        <f>IFERROR(Table1[[#This Row],[Gross Profit 2019]]/Table1[[#This Row],[Revenue 2019]], "x")</f>
        <v>0.26931726566809522</v>
      </c>
      <c r="AK69" s="22">
        <f>IFERROR(Table1[[#This Row],[Gross Profit 2020]]/Table1[[#This Row],[Revenue 2020]], "x")</f>
        <v>0.2758803700781754</v>
      </c>
      <c r="AL69" s="22">
        <f>IFERROR(Table1[[#This Row],[Gross Profit 2021]]/Table1[[#This Row],[Revenue 2021]], "x")</f>
        <v>0.27506154632922236</v>
      </c>
      <c r="AM69" s="22">
        <f>IFERROR(Table1[[#This Row],[Gross Profit 2022]]/Table1[[#This Row],[Revenue 2022]], "x")</f>
        <v>0.26597192260462649</v>
      </c>
      <c r="AO69" s="22">
        <f>IFERROR(MIN(Table1[[#This Row],[GPM 2017]:[GPM 2022]])*1.05, "x")</f>
        <v>0.27927051873485781</v>
      </c>
      <c r="AP69" s="22">
        <f t="array" ref="AP69">IFERROR(GEOMEAN(Table1[[#This Row],[GPM 2017]:[GPM 2022]]+ABS(Table1[[#This Row],[Min GPM]]))-ABS(Table1[[#This Row],[Min GPM]]), "x")</f>
        <v>0.27128644119850415</v>
      </c>
      <c r="AQ69" s="23">
        <f>IFERROR((Table1[[#This Row],[Avg GPM]]-MIN(AP:AP))/(MAX(AP:AP)-MIN(AP:AP)), "x")</f>
        <v>0.26141508535050206</v>
      </c>
      <c r="AR69" s="6">
        <v>730.2</v>
      </c>
      <c r="AS69" s="6">
        <v>802.1</v>
      </c>
      <c r="AT69" s="6">
        <v>817.1</v>
      </c>
      <c r="AU69" s="6">
        <v>873.6</v>
      </c>
      <c r="AV69" s="6">
        <v>1047.8</v>
      </c>
      <c r="AW69" s="6">
        <v>1088.2</v>
      </c>
      <c r="AX69" s="6"/>
      <c r="AY69" s="6">
        <f>IFERROR(AVERAGE(Table1[[#This Row],[Op Income 2020]:[Op Income 2022]]), "x")</f>
        <v>1003.2000000000002</v>
      </c>
      <c r="AZ69" s="22">
        <f>IFERROR(Table1[[#This Row],[Avg Op Income]]/Table1[[#This Row],[EV]], "x")</f>
        <v>5.0853901485773387E-2</v>
      </c>
      <c r="BA69" s="25">
        <f>IFERROR((Table1[[#This Row],[Op Income/EV]]-MIN(AZ:AZ))/(MAX(AZ:AZ)-MIN(AZ:AZ)), "x")</f>
        <v>0.64679557109228036</v>
      </c>
      <c r="BB69" s="6">
        <v>167.2</v>
      </c>
      <c r="BC69" s="6">
        <v>5136.8999999999996</v>
      </c>
      <c r="BD69" s="6">
        <v>5177.5</v>
      </c>
      <c r="BE69" s="6">
        <v>5488.8</v>
      </c>
      <c r="BF69" s="6">
        <v>6083.9</v>
      </c>
      <c r="BG69" s="6">
        <v>7971.6</v>
      </c>
      <c r="BH69" s="6">
        <v>7950.5</v>
      </c>
      <c r="BI69" s="22">
        <f>IFERROR(Table1[[#This Row],[Op Income 2017]]/Table1[[#This Row],[Total Assets 2017]], "x")</f>
        <v>0.14214798808619986</v>
      </c>
      <c r="BJ69" s="22">
        <f>IFERROR(Table1[[#This Row],[Op Income 2018]]/Table1[[#This Row],[Total Assets 2018]], "x")</f>
        <v>0.15492032834379527</v>
      </c>
      <c r="BK69" s="22">
        <f>IFERROR(Table1[[#This Row],[Op Income 2019]]/Table1[[#This Row],[Total Assets 2019]], "x")</f>
        <v>0.14886678326774522</v>
      </c>
      <c r="BL69" s="22">
        <f>IFERROR(Table1[[#This Row],[Op Income 2020]]/Table1[[#This Row],[Total Assets 2020]], "x")</f>
        <v>0.14359210374923981</v>
      </c>
      <c r="BM69" s="22">
        <f>IFERROR(Table1[[#This Row],[Op Income 2021]]/Table1[[#This Row],[Total Assets 2021]], "x")</f>
        <v>0.1314416177429876</v>
      </c>
      <c r="BN69" s="22">
        <f>IFERROR(Table1[[#This Row],[Op Income 2022]]/Table1[[#This Row],[Total Assets 2022]], "x")</f>
        <v>0.13687189484938056</v>
      </c>
      <c r="BP69" s="22">
        <f>IFERROR(MIN(Table1[[#This Row],[ROA 2017]:[ROA 2022]])*1.05, "x")</f>
        <v>0.13801369863013699</v>
      </c>
      <c r="BQ69" s="22">
        <f t="array" ref="BQ69">IFERROR(GEOMEAN(Table1[[#This Row],[ROA 2017]:[ROA 2022]]+ABS(Table1[[#This Row],[Min ROA]]))-ABS(Table1[[#This Row],[Min ROA]]), "x")</f>
        <v>0.14287007447754688</v>
      </c>
      <c r="BR69" s="29">
        <f>IFERROR((Table1[[#This Row],[Avg ROA]]-MIN(BQ:BQ))/(MAX(BQ:BQ)-MIN(BQ:BQ)), "x")</f>
        <v>6.0550275169730453E-2</v>
      </c>
      <c r="BS69" s="6">
        <v>5918.3</v>
      </c>
      <c r="BT69" s="31">
        <f>IFERROR(SUM(0.35*Table1[[#This Row],[Norm 1/SMA Period]], 0.2*Table1[[#This Row],[Norm Avg RevG]], 0.2*Table1[[#This Row],[Norm Avg GPM]], 0.25*Table1[[#This Row],[Norm Op Income/EV]]), "x")</f>
        <v>0.33302252375657482</v>
      </c>
      <c r="BU69" s="1"/>
      <c r="BV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</row>
    <row r="70" spans="1:98" x14ac:dyDescent="0.25">
      <c r="A70" s="8" t="s">
        <v>112</v>
      </c>
      <c r="B70" s="1" t="s">
        <v>113</v>
      </c>
      <c r="C70" s="1" t="s">
        <v>31</v>
      </c>
      <c r="D70" s="1" t="s">
        <v>28</v>
      </c>
      <c r="E70" s="6">
        <v>44720</v>
      </c>
      <c r="F70" s="6">
        <f>IFERROR(Table1[[#This Row],[Market Capital]]+Table1[[#This Row],[Total Liabilities ttm]]-Table1[[#This Row],[Cash ttm]], "x")</f>
        <v>51579</v>
      </c>
      <c r="G70" s="6">
        <v>380</v>
      </c>
      <c r="H70" s="32">
        <f>IFERROR(1/Table1[[#This Row],[SMA Period]], "x")</f>
        <v>2.631578947368421E-3</v>
      </c>
      <c r="I70" s="33">
        <f>IFERROR((Table1[[#This Row],[1/SMA Period]]-MIN(H:H))/(MAX(H:H)-MIN(H:H)), "x")</f>
        <v>0.27339181286549702</v>
      </c>
      <c r="J70" s="6">
        <v>7011.3</v>
      </c>
      <c r="K70" s="6">
        <v>8202</v>
      </c>
      <c r="L70" s="6">
        <v>8225.4</v>
      </c>
      <c r="M70" s="6">
        <v>8598.9</v>
      </c>
      <c r="N70" s="6">
        <v>10876.3</v>
      </c>
      <c r="O70" s="6">
        <v>12623</v>
      </c>
      <c r="P70" s="6"/>
      <c r="Q70" s="13">
        <f>IFERROR((Table1[[#This Row],[Revenue 2018]]-Table1[[#This Row],[Revenue 2017]])/Table1[[#This Row],[Revenue 2017]], "x")</f>
        <v>0.16982585255230839</v>
      </c>
      <c r="R70" s="13">
        <f>IFERROR((Table1[[#This Row],[Revenue 2019]]-Table1[[#This Row],[Revenue 2018]])/Table1[[#This Row],[Revenue 2018]], "x")</f>
        <v>2.8529626920262906E-3</v>
      </c>
      <c r="S70" s="13">
        <f>IFERROR((Table1[[#This Row],[Revenue 2020]]-Table1[[#This Row],[Revenue 2019]])/Table1[[#This Row],[Revenue 2019]], "x")</f>
        <v>4.5408126048581229E-2</v>
      </c>
      <c r="T70" s="13">
        <f>IFERROR((Table1[[#This Row],[Revenue 2021]]-Table1[[#This Row],[Revenue 2020]])/Table1[[#This Row],[Revenue 2020]], "x")</f>
        <v>0.26484782937352447</v>
      </c>
      <c r="U70" s="13">
        <f>IFERROR((Table1[[#This Row],[Revenue 2022]]-Table1[[#This Row],[Revenue 2021]])/Table1[[#This Row],[Revenue 2021]], "x")</f>
        <v>0.16059689416437584</v>
      </c>
      <c r="V70" s="13"/>
      <c r="W70" s="18">
        <f>IFERROR(MIN(Table1[[#This Row],[RevG 2017-2018]:[RevG 2021-2022]])*1.5, "x")</f>
        <v>4.2794440380394356E-3</v>
      </c>
      <c r="X70" s="13">
        <f t="array" ref="X70">IFERROR(GEOMEAN(Table1[[#This Row],[RevG 2017-2018]:[RevG 2021-2022]]+ABS(Table1[[#This Row],[Min RevG]]))-ABS(Table1[[#This Row],[Min RevG]]), "x")</f>
        <v>7.2896575879987741E-2</v>
      </c>
      <c r="Y70" s="13">
        <f>AVERAGE(Table1[[#This Row],[RevG 2017-2018]:[RevG 2021-2022]])</f>
        <v>0.12870633296616324</v>
      </c>
      <c r="Z70" s="14">
        <f>IFERROR((Table1[[#This Row],[Avg RevG]]-MIN(X:X))/(MAX(X:X)-MIN(X:X)), "x")</f>
        <v>0.25393823085312156</v>
      </c>
      <c r="AA70" s="16">
        <f>IFERROR(Table1[[#This Row],[EV]]/AVERAGE(Table1[[#This Row],[Revenue 2020]:[Revenue 2022]]), "x")</f>
        <v>4.8207376114548479</v>
      </c>
      <c r="AB70" s="6">
        <v>2309.9</v>
      </c>
      <c r="AC70" s="6">
        <v>2654.9</v>
      </c>
      <c r="AD70" s="6">
        <v>2616</v>
      </c>
      <c r="AE70" s="6">
        <v>2664.1</v>
      </c>
      <c r="AF70" s="6">
        <v>3401.8</v>
      </c>
      <c r="AG70" s="6">
        <v>4028.2</v>
      </c>
      <c r="AH70" s="22">
        <f>IFERROR(Table1[[#This Row],[Gross Profit 2017]]/Table1[[#This Row],[Revenue 2017]], "x")</f>
        <v>0.32945388159114575</v>
      </c>
      <c r="AI70" s="22">
        <f>IFERROR(Table1[[#This Row],[Gross Profit 2018]]/Table1[[#This Row],[Revenue 2018]], "x")</f>
        <v>0.32368934406242383</v>
      </c>
      <c r="AJ70" s="22">
        <f>IFERROR(Table1[[#This Row],[Gross Profit 2019]]/Table1[[#This Row],[Revenue 2019]], "x")</f>
        <v>0.31803924429207092</v>
      </c>
      <c r="AK70" s="22">
        <f>IFERROR(Table1[[#This Row],[Gross Profit 2020]]/Table1[[#This Row],[Revenue 2020]], "x")</f>
        <v>0.30981869774040866</v>
      </c>
      <c r="AL70" s="22">
        <f>IFERROR(Table1[[#This Row],[Gross Profit 2021]]/Table1[[#This Row],[Revenue 2021]], "x")</f>
        <v>0.31277180658863774</v>
      </c>
      <c r="AM70" s="22">
        <f>IFERROR(Table1[[#This Row],[Gross Profit 2022]]/Table1[[#This Row],[Revenue 2022]], "x")</f>
        <v>0.31911589954844333</v>
      </c>
      <c r="AO70" s="22">
        <f>IFERROR(MIN(Table1[[#This Row],[GPM 2017]:[GPM 2022]])*1.05, "x")</f>
        <v>0.32530963262742912</v>
      </c>
      <c r="AP70" s="22">
        <f t="array" ref="AP70">IFERROR(GEOMEAN(Table1[[#This Row],[GPM 2017]:[GPM 2022]]+ABS(Table1[[#This Row],[Min GPM]]))-ABS(Table1[[#This Row],[Min GPM]]), "x")</f>
        <v>0.3187818572142041</v>
      </c>
      <c r="AQ70" s="23">
        <f>IFERROR((Table1[[#This Row],[Avg GPM]]-MIN(AP:AP))/(MAX(AP:AP)-MIN(AP:AP)), "x")</f>
        <v>0.32058229210494327</v>
      </c>
      <c r="AR70" s="6">
        <v>1416.7</v>
      </c>
      <c r="AS70" s="6">
        <v>1688</v>
      </c>
      <c r="AT70" s="6">
        <v>1639.7</v>
      </c>
      <c r="AU70" s="6">
        <v>1643.1</v>
      </c>
      <c r="AV70" s="6">
        <v>2168.5</v>
      </c>
      <c r="AW70" s="6">
        <v>2605.6999999999998</v>
      </c>
      <c r="AX70" s="6"/>
      <c r="AY70" s="6">
        <f>IFERROR(AVERAGE(Table1[[#This Row],[Op Income 2020]:[Op Income 2022]]), "x")</f>
        <v>2139.1</v>
      </c>
      <c r="AZ70" s="22">
        <f>IFERROR(Table1[[#This Row],[Avg Op Income]]/Table1[[#This Row],[EV]], "x")</f>
        <v>4.1472304620097322E-2</v>
      </c>
      <c r="BA70" s="25">
        <f>IFERROR((Table1[[#This Row],[Op Income/EV]]-MIN(AZ:AZ))/(MAX(AZ:AZ)-MIN(AZ:AZ)), "x")</f>
        <v>0.48426727464492864</v>
      </c>
      <c r="BB70" s="6">
        <v>1373.1</v>
      </c>
      <c r="BC70" s="6">
        <v>10003.9</v>
      </c>
      <c r="BD70" s="6">
        <v>10044.9</v>
      </c>
      <c r="BE70" s="6">
        <v>10815.5</v>
      </c>
      <c r="BF70" s="6">
        <v>12327.3</v>
      </c>
      <c r="BG70" s="6">
        <v>14678.4</v>
      </c>
      <c r="BH70" s="6">
        <v>15326.2</v>
      </c>
      <c r="BI70" s="22">
        <f>IFERROR(Table1[[#This Row],[Op Income 2017]]/Table1[[#This Row],[Total Assets 2017]], "x")</f>
        <v>0.14161477023960656</v>
      </c>
      <c r="BJ70" s="22">
        <f>IFERROR(Table1[[#This Row],[Op Income 2018]]/Table1[[#This Row],[Total Assets 2018]], "x")</f>
        <v>0.16804547581359697</v>
      </c>
      <c r="BK70" s="22">
        <f>IFERROR(Table1[[#This Row],[Op Income 2019]]/Table1[[#This Row],[Total Assets 2019]], "x")</f>
        <v>0.15160649068466553</v>
      </c>
      <c r="BL70" s="22">
        <f>IFERROR(Table1[[#This Row],[Op Income 2020]]/Table1[[#This Row],[Total Assets 2020]], "x")</f>
        <v>0.13328952812051301</v>
      </c>
      <c r="BM70" s="22">
        <f>IFERROR(Table1[[#This Row],[Op Income 2021]]/Table1[[#This Row],[Total Assets 2021]], "x")</f>
        <v>0.1477340854589056</v>
      </c>
      <c r="BN70" s="22">
        <f>IFERROR(Table1[[#This Row],[Op Income 2022]]/Table1[[#This Row],[Total Assets 2022]], "x")</f>
        <v>0.17001605094543981</v>
      </c>
      <c r="BP70" s="22">
        <f>IFERROR(MIN(Table1[[#This Row],[ROA 2017]:[ROA 2022]])*1.05, "x")</f>
        <v>0.13995400452653867</v>
      </c>
      <c r="BQ70" s="22">
        <f t="array" ref="BQ70">IFERROR(GEOMEAN(Table1[[#This Row],[ROA 2017]:[ROA 2022]]+ABS(Table1[[#This Row],[Min ROA]]))-ABS(Table1[[#This Row],[Min ROA]]), "x")</f>
        <v>0.15175003608278753</v>
      </c>
      <c r="BR70" s="29">
        <f>IFERROR((Table1[[#This Row],[Avg ROA]]-MIN(BQ:BQ))/(MAX(BQ:BQ)-MIN(BQ:BQ)), "x")</f>
        <v>8.396782437532567E-2</v>
      </c>
      <c r="BS70" s="6">
        <v>8232.1</v>
      </c>
      <c r="BT70" s="31">
        <f>IFERROR(SUM(0.35*Table1[[#This Row],[Norm 1/SMA Period]], 0.2*Table1[[#This Row],[Norm Avg RevG]], 0.2*Table1[[#This Row],[Norm Avg GPM]], 0.25*Table1[[#This Row],[Norm Op Income/EV]]), "x")</f>
        <v>0.33165805775576906</v>
      </c>
      <c r="BU70" s="1"/>
      <c r="BV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</row>
    <row r="71" spans="1:98" x14ac:dyDescent="0.25">
      <c r="A71" s="8" t="s">
        <v>213</v>
      </c>
      <c r="B71" s="1" t="s">
        <v>214</v>
      </c>
      <c r="C71" s="1" t="s">
        <v>208</v>
      </c>
      <c r="D71" s="1" t="s">
        <v>26</v>
      </c>
      <c r="E71" s="6">
        <v>6382</v>
      </c>
      <c r="F71" s="6">
        <f>IFERROR(Table1[[#This Row],[Market Capital]]+Table1[[#This Row],[Total Liabilities ttm]]-Table1[[#This Row],[Cash ttm]], "x")</f>
        <v>7087.0999999999995</v>
      </c>
      <c r="G71" s="6">
        <v>530</v>
      </c>
      <c r="H71" s="32">
        <f>IFERROR(1/Table1[[#This Row],[SMA Period]], "x")</f>
        <v>1.8867924528301887E-3</v>
      </c>
      <c r="I71" s="33">
        <f>IFERROR((Table1[[#This Row],[1/SMA Period]]-MIN(H:H))/(MAX(H:H)-MIN(H:H)), "x")</f>
        <v>0.10691823899371068</v>
      </c>
      <c r="J71" s="6">
        <v>3648.9</v>
      </c>
      <c r="K71" s="6">
        <v>4619</v>
      </c>
      <c r="L71" s="6">
        <v>4089.6</v>
      </c>
      <c r="M71" s="6">
        <v>4136.3999999999996</v>
      </c>
      <c r="N71" s="6">
        <v>6540.4</v>
      </c>
      <c r="O71" s="6">
        <v>7439.7</v>
      </c>
      <c r="P71" s="6"/>
      <c r="Q71" s="13">
        <f>IFERROR((Table1[[#This Row],[Revenue 2018]]-Table1[[#This Row],[Revenue 2017]])/Table1[[#This Row],[Revenue 2017]], "x")</f>
        <v>0.26586094439420094</v>
      </c>
      <c r="R71" s="13">
        <f>IFERROR((Table1[[#This Row],[Revenue 2019]]-Table1[[#This Row],[Revenue 2018]])/Table1[[#This Row],[Revenue 2018]], "x")</f>
        <v>-0.11461355271703834</v>
      </c>
      <c r="S71" s="13">
        <f>IFERROR((Table1[[#This Row],[Revenue 2020]]-Table1[[#This Row],[Revenue 2019]])/Table1[[#This Row],[Revenue 2019]], "x")</f>
        <v>1.1443661971830919E-2</v>
      </c>
      <c r="T71" s="13">
        <f>IFERROR((Table1[[#This Row],[Revenue 2021]]-Table1[[#This Row],[Revenue 2020]])/Table1[[#This Row],[Revenue 2020]], "x")</f>
        <v>0.58118170389710866</v>
      </c>
      <c r="U71" s="13">
        <f>IFERROR((Table1[[#This Row],[Revenue 2022]]-Table1[[#This Row],[Revenue 2021]])/Table1[[#This Row],[Revenue 2021]], "x")</f>
        <v>0.13749923552076329</v>
      </c>
      <c r="V71" s="13"/>
      <c r="W71" s="18">
        <f>IFERROR(MIN(Table1[[#This Row],[RevG 2017-2018]:[RevG 2021-2022]])*1.5, "x")</f>
        <v>-0.17192032907555752</v>
      </c>
      <c r="X71" s="13">
        <f t="array" ref="X71">IFERROR(GEOMEAN(Table1[[#This Row],[RevG 2017-2018]:[RevG 2021-2022]]+ABS(Table1[[#This Row],[Min RevG]]))-ABS(Table1[[#This Row],[Min RevG]]), "x")</f>
        <v>8.2783668117905745E-2</v>
      </c>
      <c r="Y71" s="13">
        <f>AVERAGE(Table1[[#This Row],[RevG 2017-2018]:[RevG 2021-2022]])</f>
        <v>0.17627439861337307</v>
      </c>
      <c r="Z71" s="14">
        <f>IFERROR((Table1[[#This Row],[Avg RevG]]-MIN(X:X))/(MAX(X:X)-MIN(X:X)), "x")</f>
        <v>0.28020196076520015</v>
      </c>
      <c r="AA71" s="16">
        <f>IFERROR(Table1[[#This Row],[EV]]/AVERAGE(Table1[[#This Row],[Revenue 2020]:[Revenue 2022]]), "x")</f>
        <v>1.1735876135015042</v>
      </c>
      <c r="AB71" s="6">
        <v>440</v>
      </c>
      <c r="AC71" s="6">
        <v>547</v>
      </c>
      <c r="AD71" s="6">
        <v>570</v>
      </c>
      <c r="AE71" s="6">
        <v>553</v>
      </c>
      <c r="AF71" s="6">
        <v>866</v>
      </c>
      <c r="AG71" s="6">
        <v>960</v>
      </c>
      <c r="AH71" s="22">
        <f>IFERROR(Table1[[#This Row],[Gross Profit 2017]]/Table1[[#This Row],[Revenue 2017]], "x")</f>
        <v>0.12058428567513498</v>
      </c>
      <c r="AI71" s="22">
        <f>IFERROR(Table1[[#This Row],[Gross Profit 2018]]/Table1[[#This Row],[Revenue 2018]], "x")</f>
        <v>0.11842390127733275</v>
      </c>
      <c r="AJ71" s="22">
        <f>IFERROR(Table1[[#This Row],[Gross Profit 2019]]/Table1[[#This Row],[Revenue 2019]], "x")</f>
        <v>0.13937793427230047</v>
      </c>
      <c r="AK71" s="22">
        <f>IFERROR(Table1[[#This Row],[Gross Profit 2020]]/Table1[[#This Row],[Revenue 2020]], "x")</f>
        <v>0.13369113238564936</v>
      </c>
      <c r="AL71" s="22">
        <f>IFERROR(Table1[[#This Row],[Gross Profit 2021]]/Table1[[#This Row],[Revenue 2021]], "x")</f>
        <v>0.13240780380404868</v>
      </c>
      <c r="AM71" s="22">
        <f>IFERROR(Table1[[#This Row],[Gross Profit 2022]]/Table1[[#This Row],[Revenue 2022]], "x")</f>
        <v>0.12903746118795112</v>
      </c>
      <c r="AO71" s="22">
        <f>IFERROR(MIN(Table1[[#This Row],[GPM 2017]:[GPM 2022]])*1.05, "x")</f>
        <v>0.12434509634119939</v>
      </c>
      <c r="AP71" s="22">
        <f t="array" ref="AP71">IFERROR(GEOMEAN(Table1[[#This Row],[GPM 2017]:[GPM 2022]]+ABS(Table1[[#This Row],[Min GPM]]))-ABS(Table1[[#This Row],[Min GPM]]), "x")</f>
        <v>0.12881338873604897</v>
      </c>
      <c r="AQ71" s="23">
        <f>IFERROR((Table1[[#This Row],[Avg GPM]]-MIN(AP:AP))/(MAX(AP:AP)-MIN(AP:AP)), "x")</f>
        <v>8.3929903429031408E-2</v>
      </c>
      <c r="AR71" s="6">
        <v>243.2</v>
      </c>
      <c r="AS71" s="6">
        <v>330.8</v>
      </c>
      <c r="AT71" s="6">
        <v>297.89999999999998</v>
      </c>
      <c r="AU71" s="6">
        <v>281</v>
      </c>
      <c r="AV71" s="6">
        <v>503.8</v>
      </c>
      <c r="AW71" s="6">
        <v>568.1</v>
      </c>
      <c r="AX71" s="6"/>
      <c r="AY71" s="6">
        <f>IFERROR(AVERAGE(Table1[[#This Row],[Op Income 2020]:[Op Income 2022]]), "x")</f>
        <v>450.9666666666667</v>
      </c>
      <c r="AZ71" s="22">
        <f>IFERROR(Table1[[#This Row],[Avg Op Income]]/Table1[[#This Row],[EV]], "x")</f>
        <v>6.3632045077206018E-2</v>
      </c>
      <c r="BA71" s="25">
        <f>IFERROR((Table1[[#This Row],[Op Income/EV]]-MIN(AZ:AZ))/(MAX(AZ:AZ)-MIN(AZ:AZ)), "x")</f>
        <v>0.86816619055190569</v>
      </c>
      <c r="BB71" s="6">
        <v>339.6</v>
      </c>
      <c r="BC71" s="6">
        <v>1352.5</v>
      </c>
      <c r="BD71" s="6">
        <v>1380.6</v>
      </c>
      <c r="BE71" s="6">
        <v>1427.7</v>
      </c>
      <c r="BF71" s="6">
        <v>1653.8</v>
      </c>
      <c r="BG71" s="6">
        <v>2045.5</v>
      </c>
      <c r="BH71" s="6">
        <v>1931.9</v>
      </c>
      <c r="BI71" s="22">
        <f>IFERROR(Table1[[#This Row],[Op Income 2017]]/Table1[[#This Row],[Total Assets 2017]], "x")</f>
        <v>0.17981515711645102</v>
      </c>
      <c r="BJ71" s="22">
        <f>IFERROR(Table1[[#This Row],[Op Income 2018]]/Table1[[#This Row],[Total Assets 2018]], "x")</f>
        <v>0.23960596841952778</v>
      </c>
      <c r="BK71" s="22">
        <f>IFERROR(Table1[[#This Row],[Op Income 2019]]/Table1[[#This Row],[Total Assets 2019]], "x")</f>
        <v>0.20865728094137423</v>
      </c>
      <c r="BL71" s="22">
        <f>IFERROR(Table1[[#This Row],[Op Income 2020]]/Table1[[#This Row],[Total Assets 2020]], "x")</f>
        <v>0.16991171846656186</v>
      </c>
      <c r="BM71" s="22">
        <f>IFERROR(Table1[[#This Row],[Op Income 2021]]/Table1[[#This Row],[Total Assets 2021]], "x")</f>
        <v>0.24629674896113421</v>
      </c>
      <c r="BN71" s="22">
        <f>IFERROR(Table1[[#This Row],[Op Income 2022]]/Table1[[#This Row],[Total Assets 2022]], "x")</f>
        <v>0.29406283969149544</v>
      </c>
      <c r="BP71" s="22">
        <f>IFERROR(MIN(Table1[[#This Row],[ROA 2017]:[ROA 2022]])*1.05, "x")</f>
        <v>0.17840730438988997</v>
      </c>
      <c r="BQ71" s="22">
        <f t="array" ref="BQ71">IFERROR(GEOMEAN(Table1[[#This Row],[ROA 2017]:[ROA 2022]]+ABS(Table1[[#This Row],[Min ROA]]))-ABS(Table1[[#This Row],[Min ROA]]), "x")</f>
        <v>0.22085721223199586</v>
      </c>
      <c r="BR71" s="29">
        <f>IFERROR((Table1[[#This Row],[Avg ROA]]-MIN(BQ:BQ))/(MAX(BQ:BQ)-MIN(BQ:BQ)), "x")</f>
        <v>0.26621193418980321</v>
      </c>
      <c r="BS71" s="6">
        <v>1044.7</v>
      </c>
      <c r="BT71" s="31">
        <f>IFERROR(SUM(0.35*Table1[[#This Row],[Norm 1/SMA Period]], 0.2*Table1[[#This Row],[Norm Avg RevG]], 0.2*Table1[[#This Row],[Norm Avg GPM]], 0.25*Table1[[#This Row],[Norm Op Income/EV]]), "x")</f>
        <v>0.32728930412462148</v>
      </c>
      <c r="BU71" s="1"/>
      <c r="BV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</row>
    <row r="72" spans="1:98" x14ac:dyDescent="0.25">
      <c r="A72" s="8" t="s">
        <v>174</v>
      </c>
      <c r="B72" s="1" t="s">
        <v>175</v>
      </c>
      <c r="C72" s="1" t="s">
        <v>167</v>
      </c>
      <c r="D72" s="1" t="s">
        <v>28</v>
      </c>
      <c r="E72" s="6">
        <v>3436</v>
      </c>
      <c r="F72" s="6">
        <f>IFERROR(Table1[[#This Row],[Market Capital]]+Table1[[#This Row],[Total Liabilities ttm]]-Table1[[#This Row],[Cash ttm]], "x")</f>
        <v>3998.1</v>
      </c>
      <c r="G72" s="6">
        <v>390</v>
      </c>
      <c r="H72" s="32">
        <f>IFERROR(1/Table1[[#This Row],[SMA Period]], "x")</f>
        <v>2.5641025641025641E-3</v>
      </c>
      <c r="I72" s="33">
        <f>IFERROR((Table1[[#This Row],[1/SMA Period]]-MIN(H:H))/(MAX(H:H)-MIN(H:H)), "x")</f>
        <v>0.25830959164292494</v>
      </c>
      <c r="J72" s="6">
        <v>602.5</v>
      </c>
      <c r="K72" s="6">
        <v>758</v>
      </c>
      <c r="L72" s="6">
        <v>809.1</v>
      </c>
      <c r="M72" s="6">
        <v>928.3</v>
      </c>
      <c r="N72" s="6">
        <v>912.6</v>
      </c>
      <c r="O72" s="6">
        <v>1109.8</v>
      </c>
      <c r="P72" s="6"/>
      <c r="Q72" s="13">
        <f>IFERROR((Table1[[#This Row],[Revenue 2018]]-Table1[[#This Row],[Revenue 2017]])/Table1[[#This Row],[Revenue 2017]], "x")</f>
        <v>0.25809128630705397</v>
      </c>
      <c r="R72" s="13">
        <f>IFERROR((Table1[[#This Row],[Revenue 2019]]-Table1[[#This Row],[Revenue 2018]])/Table1[[#This Row],[Revenue 2018]], "x")</f>
        <v>6.7414248021108208E-2</v>
      </c>
      <c r="S72" s="13">
        <f>IFERROR((Table1[[#This Row],[Revenue 2020]]-Table1[[#This Row],[Revenue 2019]])/Table1[[#This Row],[Revenue 2019]], "x")</f>
        <v>0.14732418736868116</v>
      </c>
      <c r="T72" s="13">
        <f>IFERROR((Table1[[#This Row],[Revenue 2021]]-Table1[[#This Row],[Revenue 2020]])/Table1[[#This Row],[Revenue 2020]], "x")</f>
        <v>-1.6912636001292614E-2</v>
      </c>
      <c r="U72" s="13">
        <f>IFERROR((Table1[[#This Row],[Revenue 2022]]-Table1[[#This Row],[Revenue 2021]])/Table1[[#This Row],[Revenue 2021]], "x")</f>
        <v>0.21608590839360062</v>
      </c>
      <c r="V72" s="13"/>
      <c r="W72" s="18">
        <f>IFERROR(MIN(Table1[[#This Row],[RevG 2017-2018]:[RevG 2021-2022]])*1.5, "x")</f>
        <v>-2.536895400193892E-2</v>
      </c>
      <c r="X72" s="13">
        <f t="array" ref="X72">IFERROR(GEOMEAN(Table1[[#This Row],[RevG 2017-2018]:[RevG 2021-2022]]+ABS(Table1[[#This Row],[Min RevG]]))-ABS(Table1[[#This Row],[Min RevG]]), "x")</f>
        <v>7.313434407720211E-2</v>
      </c>
      <c r="Y72" s="13">
        <f>AVERAGE(Table1[[#This Row],[RevG 2017-2018]:[RevG 2021-2022]])</f>
        <v>0.13440059881783026</v>
      </c>
      <c r="Z72" s="14">
        <f>IFERROR((Table1[[#This Row],[Avg RevG]]-MIN(X:X))/(MAX(X:X)-MIN(X:X)), "x")</f>
        <v>0.25456983006986306</v>
      </c>
      <c r="AA72" s="16">
        <f>IFERROR(Table1[[#This Row],[EV]]/AVERAGE(Table1[[#This Row],[Revenue 2020]:[Revenue 2022]]), "x")</f>
        <v>4.064899854271868</v>
      </c>
      <c r="AB72" s="6">
        <v>199.2</v>
      </c>
      <c r="AC72" s="6">
        <v>254.8</v>
      </c>
      <c r="AD72" s="6">
        <v>290.89999999999998</v>
      </c>
      <c r="AE72" s="6">
        <v>344.3</v>
      </c>
      <c r="AF72" s="6">
        <v>341.3</v>
      </c>
      <c r="AG72" s="6">
        <v>388.7</v>
      </c>
      <c r="AH72" s="22">
        <f>IFERROR(Table1[[#This Row],[Gross Profit 2017]]/Table1[[#This Row],[Revenue 2017]], "x")</f>
        <v>0.33062240663900411</v>
      </c>
      <c r="AI72" s="22">
        <f>IFERROR(Table1[[#This Row],[Gross Profit 2018]]/Table1[[#This Row],[Revenue 2018]], "x")</f>
        <v>0.33614775725593671</v>
      </c>
      <c r="AJ72" s="22">
        <f>IFERROR(Table1[[#This Row],[Gross Profit 2019]]/Table1[[#This Row],[Revenue 2019]], "x")</f>
        <v>0.35953528612038066</v>
      </c>
      <c r="AK72" s="22">
        <f>IFERROR(Table1[[#This Row],[Gross Profit 2020]]/Table1[[#This Row],[Revenue 2020]], "x")</f>
        <v>0.37089303027038678</v>
      </c>
      <c r="AL72" s="22">
        <f>IFERROR(Table1[[#This Row],[Gross Profit 2021]]/Table1[[#This Row],[Revenue 2021]], "x")</f>
        <v>0.37398641244795089</v>
      </c>
      <c r="AM72" s="22">
        <f>IFERROR(Table1[[#This Row],[Gross Profit 2022]]/Table1[[#This Row],[Revenue 2022]], "x")</f>
        <v>0.35024328707875291</v>
      </c>
      <c r="AO72" s="22">
        <f>IFERROR(MIN(Table1[[#This Row],[GPM 2017]:[GPM 2022]])*1.05, "x")</f>
        <v>0.34715352697095431</v>
      </c>
      <c r="AP72" s="22">
        <f t="array" ref="AP72">IFERROR(GEOMEAN(Table1[[#This Row],[GPM 2017]:[GPM 2022]]+ABS(Table1[[#This Row],[Min GPM]]))-ABS(Table1[[#This Row],[Min GPM]]), "x")</f>
        <v>0.35338138696705274</v>
      </c>
      <c r="AQ72" s="23">
        <f>IFERROR((Table1[[#This Row],[Avg GPM]]-MIN(AP:AP))/(MAX(AP:AP)-MIN(AP:AP)), "x")</f>
        <v>0.36368450495463245</v>
      </c>
      <c r="AR72" s="6">
        <v>56.6</v>
      </c>
      <c r="AS72" s="6">
        <v>79.900000000000006</v>
      </c>
      <c r="AT72" s="6">
        <v>115.3</v>
      </c>
      <c r="AU72" s="6">
        <v>147.30000000000001</v>
      </c>
      <c r="AV72" s="6">
        <v>151.69999999999999</v>
      </c>
      <c r="AW72" s="6">
        <v>172.3</v>
      </c>
      <c r="AX72" s="6"/>
      <c r="AY72" s="6">
        <f>IFERROR(AVERAGE(Table1[[#This Row],[Op Income 2020]:[Op Income 2022]]), "x")</f>
        <v>157.1</v>
      </c>
      <c r="AZ72" s="22">
        <f>IFERROR(Table1[[#This Row],[Avg Op Income]]/Table1[[#This Row],[EV]], "x")</f>
        <v>3.9293664490633047E-2</v>
      </c>
      <c r="BA72" s="25">
        <f>IFERROR((Table1[[#This Row],[Op Income/EV]]-MIN(AZ:AZ))/(MAX(AZ:AZ)-MIN(AZ:AZ)), "x")</f>
        <v>0.44652416183764537</v>
      </c>
      <c r="BB72" s="6">
        <v>102.4</v>
      </c>
      <c r="BC72" s="6">
        <v>704.1</v>
      </c>
      <c r="BD72" s="6">
        <v>759.6</v>
      </c>
      <c r="BE72" s="6">
        <v>785.6</v>
      </c>
      <c r="BF72" s="6">
        <v>1012.3</v>
      </c>
      <c r="BG72" s="6">
        <v>1106.0999999999999</v>
      </c>
      <c r="BH72" s="6">
        <v>1164.5</v>
      </c>
      <c r="BI72" s="22">
        <f>IFERROR(Table1[[#This Row],[Op Income 2017]]/Table1[[#This Row],[Total Assets 2017]], "x")</f>
        <v>8.038630876295981E-2</v>
      </c>
      <c r="BJ72" s="22">
        <f>IFERROR(Table1[[#This Row],[Op Income 2018]]/Table1[[#This Row],[Total Assets 2018]], "x")</f>
        <v>0.10518694049499737</v>
      </c>
      <c r="BK72" s="22">
        <f>IFERROR(Table1[[#This Row],[Op Income 2019]]/Table1[[#This Row],[Total Assets 2019]], "x")</f>
        <v>0.14676680244399185</v>
      </c>
      <c r="BL72" s="22">
        <f>IFERROR(Table1[[#This Row],[Op Income 2020]]/Table1[[#This Row],[Total Assets 2020]], "x")</f>
        <v>0.14551022424182555</v>
      </c>
      <c r="BM72" s="22">
        <f>IFERROR(Table1[[#This Row],[Op Income 2021]]/Table1[[#This Row],[Total Assets 2021]], "x")</f>
        <v>0.13714853991501672</v>
      </c>
      <c r="BN72" s="22">
        <f>IFERROR(Table1[[#This Row],[Op Income 2022]]/Table1[[#This Row],[Total Assets 2022]], "x")</f>
        <v>0.14796049806784028</v>
      </c>
      <c r="BP72" s="22">
        <f>IFERROR(MIN(Table1[[#This Row],[ROA 2017]:[ROA 2022]])*1.05, "x")</f>
        <v>8.440562420110781E-2</v>
      </c>
      <c r="BQ72" s="22">
        <f t="array" ref="BQ72">IFERROR(GEOMEAN(Table1[[#This Row],[ROA 2017]:[ROA 2022]]+ABS(Table1[[#This Row],[Min ROA]]))-ABS(Table1[[#This Row],[Min ROA]]), "x")</f>
        <v>0.12548151091175871</v>
      </c>
      <c r="BR72" s="29">
        <f>IFERROR((Table1[[#This Row],[Avg ROA]]-MIN(BQ:BQ))/(MAX(BQ:BQ)-MIN(BQ:BQ)), "x")</f>
        <v>1.4694497744279628E-2</v>
      </c>
      <c r="BS72" s="6">
        <v>664.5</v>
      </c>
      <c r="BT72" s="31">
        <f>IFERROR(SUM(0.35*Table1[[#This Row],[Norm 1/SMA Period]], 0.2*Table1[[#This Row],[Norm Avg RevG]], 0.2*Table1[[#This Row],[Norm Avg GPM]], 0.25*Table1[[#This Row],[Norm Op Income/EV]]), "x")</f>
        <v>0.3256902645393342</v>
      </c>
      <c r="BU72" s="1"/>
      <c r="BV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</row>
    <row r="73" spans="1:98" x14ac:dyDescent="0.25">
      <c r="A73" s="8" t="s">
        <v>194</v>
      </c>
      <c r="B73" s="1" t="s">
        <v>195</v>
      </c>
      <c r="C73" s="1" t="s">
        <v>185</v>
      </c>
      <c r="D73" s="1" t="s">
        <v>26</v>
      </c>
      <c r="E73" s="6">
        <v>10952</v>
      </c>
      <c r="F73" s="6">
        <f>IFERROR(Table1[[#This Row],[Market Capital]]+Table1[[#This Row],[Total Liabilities ttm]]-Table1[[#This Row],[Cash ttm]], "x")</f>
        <v>12968</v>
      </c>
      <c r="G73" s="6">
        <v>440</v>
      </c>
      <c r="H73" s="32">
        <f>IFERROR(1/Table1[[#This Row],[SMA Period]], "x")</f>
        <v>2.2727272727272726E-3</v>
      </c>
      <c r="I73" s="33">
        <f>IFERROR((Table1[[#This Row],[1/SMA Period]]-MIN(H:H))/(MAX(H:H)-MIN(H:H)), "x")</f>
        <v>0.19318181818181815</v>
      </c>
      <c r="J73" s="6">
        <v>2505.1999999999998</v>
      </c>
      <c r="K73" s="6">
        <v>2618.6999999999998</v>
      </c>
      <c r="L73" s="6">
        <v>3138.1</v>
      </c>
      <c r="M73" s="6">
        <v>3378.8</v>
      </c>
      <c r="N73" s="6">
        <v>3959.6</v>
      </c>
      <c r="O73" s="6">
        <v>4514.7</v>
      </c>
      <c r="P73" s="6"/>
      <c r="Q73" s="13">
        <f>IFERROR((Table1[[#This Row],[Revenue 2018]]-Table1[[#This Row],[Revenue 2017]])/Table1[[#This Row],[Revenue 2017]], "x")</f>
        <v>4.5305764010857418E-2</v>
      </c>
      <c r="R73" s="13">
        <f>IFERROR((Table1[[#This Row],[Revenue 2019]]-Table1[[#This Row],[Revenue 2018]])/Table1[[#This Row],[Revenue 2018]], "x")</f>
        <v>0.19834268912055605</v>
      </c>
      <c r="S73" s="13">
        <f>IFERROR((Table1[[#This Row],[Revenue 2020]]-Table1[[#This Row],[Revenue 2019]])/Table1[[#This Row],[Revenue 2019]], "x")</f>
        <v>7.6702463273955662E-2</v>
      </c>
      <c r="T73" s="13">
        <f>IFERROR((Table1[[#This Row],[Revenue 2021]]-Table1[[#This Row],[Revenue 2020]])/Table1[[#This Row],[Revenue 2020]], "x")</f>
        <v>0.17189534746063681</v>
      </c>
      <c r="U73" s="13">
        <f>IFERROR((Table1[[#This Row],[Revenue 2022]]-Table1[[#This Row],[Revenue 2021]])/Table1[[#This Row],[Revenue 2021]], "x")</f>
        <v>0.14019092837660369</v>
      </c>
      <c r="V73" s="13"/>
      <c r="W73" s="18">
        <f>IFERROR(MIN(Table1[[#This Row],[RevG 2017-2018]:[RevG 2021-2022]])*1.5, "x")</f>
        <v>6.7958646016286123E-2</v>
      </c>
      <c r="X73" s="13">
        <f t="array" ref="X73">IFERROR(GEOMEAN(Table1[[#This Row],[RevG 2017-2018]:[RevG 2021-2022]]+ABS(Table1[[#This Row],[Min RevG]]))-ABS(Table1[[#This Row],[Min RevG]]), "x")</f>
        <v>0.11723591025079211</v>
      </c>
      <c r="Y73" s="13">
        <f>AVERAGE(Table1[[#This Row],[RevG 2017-2018]:[RevG 2021-2022]])</f>
        <v>0.12648743844852195</v>
      </c>
      <c r="Z73" s="14">
        <f>IFERROR((Table1[[#This Row],[Avg RevG]]-MIN(X:X))/(MAX(X:X)-MIN(X:X)), "x")</f>
        <v>0.37171970536289811</v>
      </c>
      <c r="AA73" s="16">
        <f>IFERROR(Table1[[#This Row],[EV]]/AVERAGE(Table1[[#This Row],[Revenue 2020]:[Revenue 2022]]), "x")</f>
        <v>3.2821793454876786</v>
      </c>
      <c r="AB73" s="6">
        <v>920.8</v>
      </c>
      <c r="AC73" s="6">
        <v>941</v>
      </c>
      <c r="AD73" s="6">
        <v>1097.9000000000001</v>
      </c>
      <c r="AE73" s="6">
        <v>1194.5999999999999</v>
      </c>
      <c r="AF73" s="6">
        <v>1338.5</v>
      </c>
      <c r="AG73" s="6">
        <v>1506.8</v>
      </c>
      <c r="AH73" s="22">
        <f>IFERROR(Table1[[#This Row],[Gross Profit 2017]]/Table1[[#This Row],[Revenue 2017]], "x")</f>
        <v>0.36755548459204856</v>
      </c>
      <c r="AI73" s="22">
        <f>IFERROR(Table1[[#This Row],[Gross Profit 2018]]/Table1[[#This Row],[Revenue 2018]], "x")</f>
        <v>0.35933860312368737</v>
      </c>
      <c r="AJ73" s="22">
        <f>IFERROR(Table1[[#This Row],[Gross Profit 2019]]/Table1[[#This Row],[Revenue 2019]], "x")</f>
        <v>0.34986138109046877</v>
      </c>
      <c r="AK73" s="22">
        <f>IFERROR(Table1[[#This Row],[Gross Profit 2020]]/Table1[[#This Row],[Revenue 2020]], "x")</f>
        <v>0.35355747602699178</v>
      </c>
      <c r="AL73" s="22">
        <f>IFERROR(Table1[[#This Row],[Gross Profit 2021]]/Table1[[#This Row],[Revenue 2021]], "x")</f>
        <v>0.33803919587837156</v>
      </c>
      <c r="AM73" s="22">
        <f>IFERROR(Table1[[#This Row],[Gross Profit 2022]]/Table1[[#This Row],[Revenue 2022]], "x")</f>
        <v>0.33375418078720626</v>
      </c>
      <c r="AO73" s="22">
        <f>IFERROR(MIN(Table1[[#This Row],[GPM 2017]:[GPM 2022]])*1.05, "x")</f>
        <v>0.3504418898265666</v>
      </c>
      <c r="AP73" s="22">
        <f t="array" ref="AP73">IFERROR(GEOMEAN(Table1[[#This Row],[GPM 2017]:[GPM 2022]]+ABS(Table1[[#This Row],[Min GPM]]))-ABS(Table1[[#This Row],[Min GPM]]), "x")</f>
        <v>0.35025413647600284</v>
      </c>
      <c r="AQ73" s="23">
        <f>IFERROR((Table1[[#This Row],[Avg GPM]]-MIN(AP:AP))/(MAX(AP:AP)-MIN(AP:AP)), "x")</f>
        <v>0.35978874633414343</v>
      </c>
      <c r="AR73" s="6">
        <v>355.1</v>
      </c>
      <c r="AS73" s="6">
        <v>373.1</v>
      </c>
      <c r="AT73" s="6">
        <v>387.6</v>
      </c>
      <c r="AU73" s="6">
        <v>433.6</v>
      </c>
      <c r="AV73" s="6">
        <v>507.1</v>
      </c>
      <c r="AW73" s="6">
        <v>580.4</v>
      </c>
      <c r="AX73" s="6"/>
      <c r="AY73" s="6">
        <f>IFERROR(AVERAGE(Table1[[#This Row],[Op Income 2020]:[Op Income 2022]]), "x")</f>
        <v>507.0333333333333</v>
      </c>
      <c r="AZ73" s="22">
        <f>IFERROR(Table1[[#This Row],[Avg Op Income]]/Table1[[#This Row],[EV]], "x")</f>
        <v>3.9098807320583996E-2</v>
      </c>
      <c r="BA73" s="25">
        <f>IFERROR((Table1[[#This Row],[Op Income/EV]]-MIN(AZ:AZ))/(MAX(AZ:AZ)-MIN(AZ:AZ)), "x")</f>
        <v>0.44314842481205513</v>
      </c>
      <c r="BB73" s="6">
        <v>188.3</v>
      </c>
      <c r="BC73" s="6">
        <v>1493.8</v>
      </c>
      <c r="BD73" s="6">
        <v>1571</v>
      </c>
      <c r="BE73" s="6">
        <v>2330.5</v>
      </c>
      <c r="BF73" s="6">
        <v>2853.2</v>
      </c>
      <c r="BG73" s="6">
        <v>2936.1</v>
      </c>
      <c r="BH73" s="6">
        <v>3556</v>
      </c>
      <c r="BI73" s="22">
        <f>IFERROR(Table1[[#This Row],[Op Income 2017]]/Table1[[#This Row],[Total Assets 2017]], "x")</f>
        <v>0.23771589235506763</v>
      </c>
      <c r="BJ73" s="22">
        <f>IFERROR(Table1[[#This Row],[Op Income 2018]]/Table1[[#This Row],[Total Assets 2018]], "x")</f>
        <v>0.23749204328453216</v>
      </c>
      <c r="BK73" s="22">
        <f>IFERROR(Table1[[#This Row],[Op Income 2019]]/Table1[[#This Row],[Total Assets 2019]], "x")</f>
        <v>0.16631624114996782</v>
      </c>
      <c r="BL73" s="22">
        <f>IFERROR(Table1[[#This Row],[Op Income 2020]]/Table1[[#This Row],[Total Assets 2020]], "x")</f>
        <v>0.15196971821113137</v>
      </c>
      <c r="BM73" s="22">
        <f>IFERROR(Table1[[#This Row],[Op Income 2021]]/Table1[[#This Row],[Total Assets 2021]], "x")</f>
        <v>0.17271210108647528</v>
      </c>
      <c r="BN73" s="22">
        <f>IFERROR(Table1[[#This Row],[Op Income 2022]]/Table1[[#This Row],[Total Assets 2022]], "x")</f>
        <v>0.16321709786276714</v>
      </c>
      <c r="BP73" s="22">
        <f>IFERROR(MIN(Table1[[#This Row],[ROA 2017]:[ROA 2022]])*1.05, "x")</f>
        <v>0.15956820412168793</v>
      </c>
      <c r="BQ73" s="22">
        <f t="array" ref="BQ73">IFERROR(GEOMEAN(Table1[[#This Row],[ROA 2017]:[ROA 2022]]+ABS(Table1[[#This Row],[Min ROA]]))-ABS(Table1[[#This Row],[Min ROA]]), "x")</f>
        <v>0.1864973831951483</v>
      </c>
      <c r="BR73" s="29">
        <f>IFERROR((Table1[[#This Row],[Avg ROA]]-MIN(BQ:BQ))/(MAX(BQ:BQ)-MIN(BQ:BQ)), "x")</f>
        <v>0.17560084565859205</v>
      </c>
      <c r="BS73" s="6">
        <v>2204.3000000000002</v>
      </c>
      <c r="BT73" s="31">
        <f>IFERROR(SUM(0.35*Table1[[#This Row],[Norm 1/SMA Period]], 0.2*Table1[[#This Row],[Norm Avg RevG]], 0.2*Table1[[#This Row],[Norm Avg GPM]], 0.25*Table1[[#This Row],[Norm Op Income/EV]]), "x")</f>
        <v>0.32470243290605844</v>
      </c>
      <c r="BU73" s="1"/>
      <c r="BV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</row>
    <row r="74" spans="1:98" x14ac:dyDescent="0.25">
      <c r="A74" s="8" t="s">
        <v>50</v>
      </c>
      <c r="B74" s="1" t="s">
        <v>51</v>
      </c>
      <c r="C74" s="1" t="s">
        <v>46</v>
      </c>
      <c r="D74" s="1" t="s">
        <v>47</v>
      </c>
      <c r="E74" s="6">
        <v>62049</v>
      </c>
      <c r="F74" s="6">
        <f>IFERROR(Table1[[#This Row],[Market Capital]]+Table1[[#This Row],[Total Liabilities ttm]]-Table1[[#This Row],[Cash ttm]], "x")</f>
        <v>62010</v>
      </c>
      <c r="G74" s="6">
        <v>480</v>
      </c>
      <c r="H74" s="32">
        <f>IFERROR(1/Table1[[#This Row],[SMA Period]], "x")</f>
        <v>2.0833333333333333E-3</v>
      </c>
      <c r="I74" s="33">
        <f>IFERROR((Table1[[#This Row],[1/SMA Period]]-MIN(H:H))/(MAX(H:H)-MIN(H:H)), "x")</f>
        <v>0.15084876543209874</v>
      </c>
      <c r="J74" s="6">
        <v>3369</v>
      </c>
      <c r="K74" s="6">
        <v>3807.2</v>
      </c>
      <c r="L74" s="6">
        <v>4200.8</v>
      </c>
      <c r="M74" s="6">
        <v>4598.6000000000004</v>
      </c>
      <c r="N74" s="6">
        <v>5541.4</v>
      </c>
      <c r="O74" s="6">
        <v>6311.1</v>
      </c>
      <c r="P74" s="6"/>
      <c r="Q74" s="13">
        <f>IFERROR((Table1[[#This Row],[Revenue 2018]]-Table1[[#This Row],[Revenue 2017]])/Table1[[#This Row],[Revenue 2017]], "x")</f>
        <v>0.13006826951617687</v>
      </c>
      <c r="R74" s="13">
        <f>IFERROR((Table1[[#This Row],[Revenue 2019]]-Table1[[#This Row],[Revenue 2018]])/Table1[[#This Row],[Revenue 2018]], "x")</f>
        <v>0.10338306366883809</v>
      </c>
      <c r="S74" s="13">
        <f>IFERROR((Table1[[#This Row],[Revenue 2020]]-Table1[[#This Row],[Revenue 2019]])/Table1[[#This Row],[Revenue 2019]], "x")</f>
        <v>9.469624833365077E-2</v>
      </c>
      <c r="T74" s="13">
        <f>IFERROR((Table1[[#This Row],[Revenue 2021]]-Table1[[#This Row],[Revenue 2020]])/Table1[[#This Row],[Revenue 2020]], "x")</f>
        <v>0.20501891880137416</v>
      </c>
      <c r="U74" s="13">
        <f>IFERROR((Table1[[#This Row],[Revenue 2022]]-Table1[[#This Row],[Revenue 2021]])/Table1[[#This Row],[Revenue 2021]], "x")</f>
        <v>0.1388999169884868</v>
      </c>
      <c r="V74" s="13"/>
      <c r="W74" s="18">
        <f>IFERROR(MIN(Table1[[#This Row],[RevG 2017-2018]:[RevG 2021-2022]])*1.5, "x")</f>
        <v>0.14204437250047616</v>
      </c>
      <c r="X74" s="13">
        <f t="array" ref="X74">IFERROR(GEOMEAN(Table1[[#This Row],[RevG 2017-2018]:[RevG 2021-2022]]+ABS(Table1[[#This Row],[Min RevG]]))-ABS(Table1[[#This Row],[Min RevG]]), "x")</f>
        <v>0.13185731022171418</v>
      </c>
      <c r="Y74" s="13">
        <f>AVERAGE(Table1[[#This Row],[RevG 2017-2018]:[RevG 2021-2022]])</f>
        <v>0.13441328346170534</v>
      </c>
      <c r="Z74" s="14">
        <f>IFERROR((Table1[[#This Row],[Avg RevG]]-MIN(X:X))/(MAX(X:X)-MIN(X:X)), "x")</f>
        <v>0.41055948661830549</v>
      </c>
      <c r="AA74" s="16">
        <f>IFERROR(Table1[[#This Row],[EV]]/AVERAGE(Table1[[#This Row],[Revenue 2020]:[Revenue 2022]]), "x")</f>
        <v>11.308058427703923</v>
      </c>
      <c r="AB74" s="6">
        <v>2137.6999999999998</v>
      </c>
      <c r="AC74" s="6">
        <v>2295.4</v>
      </c>
      <c r="AD74" s="6">
        <v>2518.6</v>
      </c>
      <c r="AE74" s="6">
        <v>2723.9</v>
      </c>
      <c r="AF74" s="6">
        <v>3108.5</v>
      </c>
      <c r="AG74" s="6">
        <v>3174.6</v>
      </c>
      <c r="AH74" s="22">
        <f>IFERROR(Table1[[#This Row],[Gross Profit 2017]]/Table1[[#This Row],[Revenue 2017]], "x")</f>
        <v>0.63452062926684472</v>
      </c>
      <c r="AI74" s="22">
        <f>IFERROR(Table1[[#This Row],[Gross Profit 2018]]/Table1[[#This Row],[Revenue 2018]], "x")</f>
        <v>0.60291027526791352</v>
      </c>
      <c r="AJ74" s="22">
        <f>IFERROR(Table1[[#This Row],[Gross Profit 2019]]/Table1[[#This Row],[Revenue 2019]], "x")</f>
        <v>0.59955246619691482</v>
      </c>
      <c r="AK74" s="22">
        <f>IFERROR(Table1[[#This Row],[Gross Profit 2020]]/Table1[[#This Row],[Revenue 2020]], "x")</f>
        <v>0.59233244900621929</v>
      </c>
      <c r="AL74" s="22">
        <f>IFERROR(Table1[[#This Row],[Gross Profit 2021]]/Table1[[#This Row],[Revenue 2021]], "x")</f>
        <v>0.56095932435846541</v>
      </c>
      <c r="AM74" s="22">
        <f>IFERROR(Table1[[#This Row],[Gross Profit 2022]]/Table1[[#This Row],[Revenue 2022]], "x")</f>
        <v>0.50301849122973807</v>
      </c>
      <c r="AO74" s="22">
        <f>IFERROR(MIN(Table1[[#This Row],[GPM 2017]:[GPM 2022]])*1.05, "x")</f>
        <v>0.52816941579122501</v>
      </c>
      <c r="AP74" s="22">
        <f t="array" ref="AP74">IFERROR(GEOMEAN(Table1[[#This Row],[GPM 2017]:[GPM 2022]]+ABS(Table1[[#This Row],[Min GPM]]))-ABS(Table1[[#This Row],[Min GPM]]), "x")</f>
        <v>0.58142636473757869</v>
      </c>
      <c r="AQ74" s="23">
        <f>IFERROR((Table1[[#This Row],[Avg GPM]]-MIN(AP:AP))/(MAX(AP:AP)-MIN(AP:AP)), "x")</f>
        <v>0.64777053853312605</v>
      </c>
      <c r="AR74" s="6">
        <v>1234.2</v>
      </c>
      <c r="AS74" s="6">
        <v>1310.2</v>
      </c>
      <c r="AT74" s="6">
        <v>1414.2</v>
      </c>
      <c r="AU74" s="6">
        <v>1633.4</v>
      </c>
      <c r="AV74" s="6">
        <v>1802.8</v>
      </c>
      <c r="AW74" s="6">
        <v>1584.7</v>
      </c>
      <c r="AX74" s="6"/>
      <c r="AY74" s="6">
        <f>IFERROR(AVERAGE(Table1[[#This Row],[Op Income 2020]:[Op Income 2022]]), "x")</f>
        <v>1673.6333333333332</v>
      </c>
      <c r="AZ74" s="22">
        <f>IFERROR(Table1[[#This Row],[Avg Op Income]]/Table1[[#This Row],[EV]], "x")</f>
        <v>2.698973283878944E-2</v>
      </c>
      <c r="BA74" s="25">
        <f>IFERROR((Table1[[#This Row],[Op Income/EV]]-MIN(AZ:AZ))/(MAX(AZ:AZ)-MIN(AZ:AZ)), "x")</f>
        <v>0.23336886646409119</v>
      </c>
      <c r="BB74" s="6">
        <v>1307.0999999999999</v>
      </c>
      <c r="BC74" s="6">
        <v>4791</v>
      </c>
      <c r="BD74" s="6">
        <v>4526.8999999999996</v>
      </c>
      <c r="BE74" s="6">
        <v>5150.3999999999996</v>
      </c>
      <c r="BF74" s="6">
        <v>6202.7</v>
      </c>
      <c r="BG74" s="6">
        <v>7804.8</v>
      </c>
      <c r="BH74" s="6">
        <v>8293.1</v>
      </c>
      <c r="BI74" s="22">
        <f>IFERROR(Table1[[#This Row],[Op Income 2017]]/Table1[[#This Row],[Total Assets 2017]], "x")</f>
        <v>0.25760801502817782</v>
      </c>
      <c r="BJ74" s="22">
        <f>IFERROR(Table1[[#This Row],[Op Income 2018]]/Table1[[#This Row],[Total Assets 2018]], "x")</f>
        <v>0.28942543462413578</v>
      </c>
      <c r="BK74" s="22">
        <f>IFERROR(Table1[[#This Row],[Op Income 2019]]/Table1[[#This Row],[Total Assets 2019]], "x")</f>
        <v>0.27458061509785653</v>
      </c>
      <c r="BL74" s="22">
        <f>IFERROR(Table1[[#This Row],[Op Income 2020]]/Table1[[#This Row],[Total Assets 2020]], "x")</f>
        <v>0.26333693391587537</v>
      </c>
      <c r="BM74" s="22">
        <f>IFERROR(Table1[[#This Row],[Op Income 2021]]/Table1[[#This Row],[Total Assets 2021]], "x")</f>
        <v>0.23098605986059859</v>
      </c>
      <c r="BN74" s="22">
        <f>IFERROR(Table1[[#This Row],[Op Income 2022]]/Table1[[#This Row],[Total Assets 2022]], "x")</f>
        <v>0.19108656594036005</v>
      </c>
      <c r="BP74" s="22">
        <f>IFERROR(MIN(Table1[[#This Row],[ROA 2017]:[ROA 2022]])*1.05, "x")</f>
        <v>0.20064089423737808</v>
      </c>
      <c r="BQ74" s="22">
        <f t="array" ref="BQ74">IFERROR(GEOMEAN(Table1[[#This Row],[ROA 2017]:[ROA 2022]]+ABS(Table1[[#This Row],[Min ROA]]))-ABS(Table1[[#This Row],[Min ROA]]), "x")</f>
        <v>0.24997554616839074</v>
      </c>
      <c r="BR74" s="29">
        <f>IFERROR((Table1[[#This Row],[Avg ROA]]-MIN(BQ:BQ))/(MAX(BQ:BQ)-MIN(BQ:BQ)), "x")</f>
        <v>0.34300055648948269</v>
      </c>
      <c r="BS74" s="6">
        <v>1268.0999999999999</v>
      </c>
      <c r="BT74" s="31">
        <f>IFERROR(SUM(0.35*Table1[[#This Row],[Norm 1/SMA Period]], 0.2*Table1[[#This Row],[Norm Avg RevG]], 0.2*Table1[[#This Row],[Norm Avg GPM]], 0.25*Table1[[#This Row],[Norm Op Income/EV]]), "x")</f>
        <v>0.32280528954754362</v>
      </c>
      <c r="BU74" s="1"/>
      <c r="BV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</row>
    <row r="75" spans="1:98" x14ac:dyDescent="0.25">
      <c r="A75" s="8" t="s">
        <v>186</v>
      </c>
      <c r="B75" s="1" t="s">
        <v>187</v>
      </c>
      <c r="C75" s="1" t="s">
        <v>185</v>
      </c>
      <c r="D75" s="1" t="s">
        <v>26</v>
      </c>
      <c r="E75" s="6">
        <v>1104</v>
      </c>
      <c r="F75" s="6">
        <f>IFERROR(Table1[[#This Row],[Market Capital]]+Table1[[#This Row],[Total Liabilities ttm]]-Table1[[#This Row],[Cash ttm]], "x")</f>
        <v>1098.4000000000001</v>
      </c>
      <c r="G75" s="6">
        <v>400</v>
      </c>
      <c r="H75" s="32">
        <f>IFERROR(1/Table1[[#This Row],[SMA Period]], "x")</f>
        <v>2.5000000000000001E-3</v>
      </c>
      <c r="I75" s="33">
        <f>IFERROR((Table1[[#This Row],[1/SMA Period]]-MIN(H:H))/(MAX(H:H)-MIN(H:H)), "x")</f>
        <v>0.24398148148148147</v>
      </c>
      <c r="J75" s="6">
        <v>101.8</v>
      </c>
      <c r="K75" s="6">
        <v>108.3</v>
      </c>
      <c r="L75" s="6">
        <v>111.4</v>
      </c>
      <c r="M75" s="6">
        <v>105.8</v>
      </c>
      <c r="N75" s="6">
        <v>130</v>
      </c>
      <c r="O75" s="6">
        <v>130</v>
      </c>
      <c r="P75" s="6"/>
      <c r="Q75" s="13">
        <f>IFERROR((Table1[[#This Row],[Revenue 2018]]-Table1[[#This Row],[Revenue 2017]])/Table1[[#This Row],[Revenue 2017]], "x")</f>
        <v>6.3850687622789781E-2</v>
      </c>
      <c r="R75" s="13">
        <f>IFERROR((Table1[[#This Row],[Revenue 2019]]-Table1[[#This Row],[Revenue 2018]])/Table1[[#This Row],[Revenue 2018]], "x")</f>
        <v>2.8624192059095187E-2</v>
      </c>
      <c r="S75" s="13">
        <f>IFERROR((Table1[[#This Row],[Revenue 2020]]-Table1[[#This Row],[Revenue 2019]])/Table1[[#This Row],[Revenue 2019]], "x")</f>
        <v>-5.0269299820466858E-2</v>
      </c>
      <c r="T75" s="13">
        <f>IFERROR((Table1[[#This Row],[Revenue 2021]]-Table1[[#This Row],[Revenue 2020]])/Table1[[#This Row],[Revenue 2020]], "x")</f>
        <v>0.22873345935727793</v>
      </c>
      <c r="U75" s="13">
        <f>IFERROR((Table1[[#This Row],[Revenue 2022]]-Table1[[#This Row],[Revenue 2021]])/Table1[[#This Row],[Revenue 2021]], "x")</f>
        <v>0</v>
      </c>
      <c r="V75" s="13"/>
      <c r="W75" s="18">
        <f>IFERROR(MIN(Table1[[#This Row],[RevG 2017-2018]:[RevG 2021-2022]])*1.5, "x")</f>
        <v>-7.540394973070029E-2</v>
      </c>
      <c r="X75" s="13">
        <f t="array" ref="X75">IFERROR(GEOMEAN(Table1[[#This Row],[RevG 2017-2018]:[RevG 2021-2022]]+ABS(Table1[[#This Row],[Min RevG]]))-ABS(Table1[[#This Row],[Min RevG]]), "x")</f>
        <v>2.1054317727219121E-2</v>
      </c>
      <c r="Y75" s="13">
        <f>AVERAGE(Table1[[#This Row],[RevG 2017-2018]:[RevG 2021-2022]])</f>
        <v>5.4187807843739208E-2</v>
      </c>
      <c r="Z75" s="14">
        <f>IFERROR((Table1[[#This Row],[Avg RevG]]-MIN(X:X))/(MAX(X:X)-MIN(X:X)), "x")</f>
        <v>0.1162262490699633</v>
      </c>
      <c r="AA75" s="16">
        <f>IFERROR(Table1[[#This Row],[EV]]/AVERAGE(Table1[[#This Row],[Revenue 2020]:[Revenue 2022]]), "x")</f>
        <v>9.0082012028430842</v>
      </c>
      <c r="AB75" s="6">
        <v>61.8</v>
      </c>
      <c r="AC75" s="6">
        <v>66.099999999999994</v>
      </c>
      <c r="AD75" s="6">
        <v>70.5</v>
      </c>
      <c r="AE75" s="6">
        <v>66.5</v>
      </c>
      <c r="AF75" s="6">
        <v>81.5</v>
      </c>
      <c r="AG75" s="6">
        <v>81.5</v>
      </c>
      <c r="AH75" s="22">
        <f>IFERROR(Table1[[#This Row],[Gross Profit 2017]]/Table1[[#This Row],[Revenue 2017]], "x")</f>
        <v>0.60707269155206289</v>
      </c>
      <c r="AI75" s="22">
        <f>IFERROR(Table1[[#This Row],[Gross Profit 2018]]/Table1[[#This Row],[Revenue 2018]], "x")</f>
        <v>0.61034164358264076</v>
      </c>
      <c r="AJ75" s="22">
        <f>IFERROR(Table1[[#This Row],[Gross Profit 2019]]/Table1[[#This Row],[Revenue 2019]], "x")</f>
        <v>0.6328545780969479</v>
      </c>
      <c r="AK75" s="22">
        <f>IFERROR(Table1[[#This Row],[Gross Profit 2020]]/Table1[[#This Row],[Revenue 2020]], "x")</f>
        <v>0.62854442344045369</v>
      </c>
      <c r="AL75" s="22">
        <f>IFERROR(Table1[[#This Row],[Gross Profit 2021]]/Table1[[#This Row],[Revenue 2021]], "x")</f>
        <v>0.62692307692307692</v>
      </c>
      <c r="AM75" s="22">
        <f>IFERROR(Table1[[#This Row],[Gross Profit 2022]]/Table1[[#This Row],[Revenue 2022]], "x")</f>
        <v>0.62692307692307692</v>
      </c>
      <c r="AO75" s="22">
        <f>IFERROR(MIN(Table1[[#This Row],[GPM 2017]:[GPM 2022]])*1.05, "x")</f>
        <v>0.6374263261296661</v>
      </c>
      <c r="AP75" s="22">
        <f t="array" ref="AP75">IFERROR(GEOMEAN(Table1[[#This Row],[GPM 2017]:[GPM 2022]]+ABS(Table1[[#This Row],[Min GPM]]))-ABS(Table1[[#This Row],[Min GPM]]), "x")</f>
        <v>0.62207223192583772</v>
      </c>
      <c r="AQ75" s="23">
        <f>IFERROR((Table1[[#This Row],[Avg GPM]]-MIN(AP:AP))/(MAX(AP:AP)-MIN(AP:AP)), "x")</f>
        <v>0.69840494979602186</v>
      </c>
      <c r="AR75" s="6">
        <v>24.2</v>
      </c>
      <c r="AS75" s="6">
        <v>26.4</v>
      </c>
      <c r="AT75" s="6">
        <v>21.9</v>
      </c>
      <c r="AU75" s="6">
        <v>26.7</v>
      </c>
      <c r="AV75" s="6">
        <v>35.1</v>
      </c>
      <c r="AW75" s="6">
        <v>35.1</v>
      </c>
      <c r="AX75" s="6"/>
      <c r="AY75" s="6">
        <f>IFERROR(AVERAGE(Table1[[#This Row],[Op Income 2020]:[Op Income 2022]]), "x")</f>
        <v>32.300000000000004</v>
      </c>
      <c r="AZ75" s="22">
        <f>IFERROR(Table1[[#This Row],[Avg Op Income]]/Table1[[#This Row],[EV]], "x")</f>
        <v>2.9406409322651129E-2</v>
      </c>
      <c r="BA75" s="25">
        <f>IFERROR((Table1[[#This Row],[Op Income/EV]]-MIN(AZ:AZ))/(MAX(AZ:AZ)-MIN(AZ:AZ)), "x")</f>
        <v>0.27523575944725198</v>
      </c>
      <c r="BB75" s="6">
        <v>30.6</v>
      </c>
      <c r="BC75" s="6">
        <v>77.099999999999994</v>
      </c>
      <c r="BD75" s="6">
        <v>86.8</v>
      </c>
      <c r="BE75" s="6">
        <v>61</v>
      </c>
      <c r="BF75" s="6">
        <v>71.599999999999994</v>
      </c>
      <c r="BG75" s="6">
        <v>88.9</v>
      </c>
      <c r="BH75" s="6">
        <v>88.9</v>
      </c>
      <c r="BI75" s="22">
        <f>IFERROR(Table1[[#This Row],[Op Income 2017]]/Table1[[#This Row],[Total Assets 2017]], "x")</f>
        <v>0.31387808041504539</v>
      </c>
      <c r="BJ75" s="22">
        <f>IFERROR(Table1[[#This Row],[Op Income 2018]]/Table1[[#This Row],[Total Assets 2018]], "x")</f>
        <v>0.30414746543778803</v>
      </c>
      <c r="BK75" s="22">
        <f>IFERROR(Table1[[#This Row],[Op Income 2019]]/Table1[[#This Row],[Total Assets 2019]], "x")</f>
        <v>0.35901639344262293</v>
      </c>
      <c r="BL75" s="22">
        <f>IFERROR(Table1[[#This Row],[Op Income 2020]]/Table1[[#This Row],[Total Assets 2020]], "x")</f>
        <v>0.37290502793296093</v>
      </c>
      <c r="BM75" s="22">
        <f>IFERROR(Table1[[#This Row],[Op Income 2021]]/Table1[[#This Row],[Total Assets 2021]], "x")</f>
        <v>0.39482564679415072</v>
      </c>
      <c r="BN75" s="22">
        <f>IFERROR(Table1[[#This Row],[Op Income 2022]]/Table1[[#This Row],[Total Assets 2022]], "x")</f>
        <v>0.39482564679415072</v>
      </c>
      <c r="BP75" s="22">
        <f>IFERROR(MIN(Table1[[#This Row],[ROA 2017]:[ROA 2022]])*1.05, "x")</f>
        <v>0.31935483870967746</v>
      </c>
      <c r="BQ75" s="22">
        <f t="array" ref="BQ75">IFERROR(GEOMEAN(Table1[[#This Row],[ROA 2017]:[ROA 2022]]+ABS(Table1[[#This Row],[Min ROA]]))-ABS(Table1[[#This Row],[Min ROA]]), "x")</f>
        <v>0.35562740295716971</v>
      </c>
      <c r="BR75" s="29">
        <f>IFERROR((Table1[[#This Row],[Avg ROA]]-MIN(BQ:BQ))/(MAX(BQ:BQ)-MIN(BQ:BQ)), "x")</f>
        <v>0.62161747680967816</v>
      </c>
      <c r="BS75" s="6">
        <v>25</v>
      </c>
      <c r="BT75" s="31">
        <f>IFERROR(SUM(0.35*Table1[[#This Row],[Norm 1/SMA Period]], 0.2*Table1[[#This Row],[Norm Avg RevG]], 0.2*Table1[[#This Row],[Norm Avg GPM]], 0.25*Table1[[#This Row],[Norm Op Income/EV]]), "x")</f>
        <v>0.31712869815352851</v>
      </c>
      <c r="BU75" s="1"/>
      <c r="BV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</row>
    <row r="76" spans="1:98" x14ac:dyDescent="0.25">
      <c r="A76" s="8" t="s">
        <v>79</v>
      </c>
      <c r="B76" s="1" t="s">
        <v>80</v>
      </c>
      <c r="C76" s="1" t="s">
        <v>77</v>
      </c>
      <c r="D76" s="1" t="s">
        <v>26</v>
      </c>
      <c r="E76" s="6">
        <v>20894</v>
      </c>
      <c r="F76" s="6">
        <f>IFERROR(Table1[[#This Row],[Market Capital]]+Table1[[#This Row],[Total Liabilities ttm]]-Table1[[#This Row],[Cash ttm]], "x")</f>
        <v>21653.5</v>
      </c>
      <c r="G76" s="6">
        <v>370</v>
      </c>
      <c r="H76" s="32">
        <f>IFERROR(1/Table1[[#This Row],[SMA Period]], "x")</f>
        <v>2.7027027027027029E-3</v>
      </c>
      <c r="I76" s="33">
        <f>IFERROR((Table1[[#This Row],[1/SMA Period]]-MIN(H:H))/(MAX(H:H)-MIN(H:H)), "x")</f>
        <v>0.28928928928928932</v>
      </c>
      <c r="J76" s="6">
        <v>1674</v>
      </c>
      <c r="K76" s="6">
        <v>1821.6</v>
      </c>
      <c r="L76" s="6">
        <v>2015.5</v>
      </c>
      <c r="M76" s="6">
        <v>2161.1999999999998</v>
      </c>
      <c r="N76" s="6">
        <v>2424.3000000000002</v>
      </c>
      <c r="O76" s="6">
        <v>2695.8</v>
      </c>
      <c r="P76" s="6"/>
      <c r="Q76" s="13">
        <f>IFERROR((Table1[[#This Row],[Revenue 2018]]-Table1[[#This Row],[Revenue 2017]])/Table1[[#This Row],[Revenue 2017]], "x")</f>
        <v>8.817204301075264E-2</v>
      </c>
      <c r="R76" s="13">
        <f>IFERROR((Table1[[#This Row],[Revenue 2019]]-Table1[[#This Row],[Revenue 2018]])/Table1[[#This Row],[Revenue 2018]], "x")</f>
        <v>0.10644488361879671</v>
      </c>
      <c r="S76" s="13">
        <f>IFERROR((Table1[[#This Row],[Revenue 2020]]-Table1[[#This Row],[Revenue 2019]])/Table1[[#This Row],[Revenue 2019]], "x")</f>
        <v>7.2289754403373763E-2</v>
      </c>
      <c r="T76" s="13">
        <f>IFERROR((Table1[[#This Row],[Revenue 2021]]-Table1[[#This Row],[Revenue 2020]])/Table1[[#This Row],[Revenue 2020]], "x")</f>
        <v>0.12173792337590246</v>
      </c>
      <c r="U76" s="13">
        <f>IFERROR((Table1[[#This Row],[Revenue 2022]]-Table1[[#This Row],[Revenue 2021]])/Table1[[#This Row],[Revenue 2021]], "x")</f>
        <v>0.11199109021160747</v>
      </c>
      <c r="V76" s="13"/>
      <c r="W76" s="18">
        <f>IFERROR(MIN(Table1[[#This Row],[RevG 2017-2018]:[RevG 2021-2022]])*1.5, "x")</f>
        <v>0.10843463160506064</v>
      </c>
      <c r="X76" s="13">
        <f t="array" ref="X76">IFERROR(GEOMEAN(Table1[[#This Row],[RevG 2017-2018]:[RevG 2021-2022]]+ABS(Table1[[#This Row],[Min RevG]]))-ABS(Table1[[#This Row],[Min RevG]]), "x")</f>
        <v>9.9355619669732415E-2</v>
      </c>
      <c r="Y76" s="13">
        <f>AVERAGE(Table1[[#This Row],[RevG 2017-2018]:[RevG 2021-2022]])</f>
        <v>0.10012713892408662</v>
      </c>
      <c r="Z76" s="14">
        <f>IFERROR((Table1[[#This Row],[Avg RevG]]-MIN(X:X))/(MAX(X:X)-MIN(X:X)), "x")</f>
        <v>0.32422311978746893</v>
      </c>
      <c r="AA76" s="16">
        <f>IFERROR(Table1[[#This Row],[EV]]/AVERAGE(Table1[[#This Row],[Revenue 2020]:[Revenue 2022]]), "x")</f>
        <v>8.9215524700259579</v>
      </c>
      <c r="AB76" s="6">
        <v>854</v>
      </c>
      <c r="AC76" s="6">
        <v>927.1</v>
      </c>
      <c r="AD76" s="6">
        <v>1021.9</v>
      </c>
      <c r="AE76" s="6">
        <v>1112.5999999999999</v>
      </c>
      <c r="AF76" s="6">
        <v>1261.7</v>
      </c>
      <c r="AG76" s="6">
        <v>1387.4</v>
      </c>
      <c r="AH76" s="22">
        <f>IFERROR(Table1[[#This Row],[Gross Profit 2017]]/Table1[[#This Row],[Revenue 2017]], "x")</f>
        <v>0.51015531660692948</v>
      </c>
      <c r="AI76" s="22">
        <f>IFERROR(Table1[[#This Row],[Gross Profit 2018]]/Table1[[#This Row],[Revenue 2018]], "x")</f>
        <v>0.50894817742643839</v>
      </c>
      <c r="AJ76" s="22">
        <f>IFERROR(Table1[[#This Row],[Gross Profit 2019]]/Table1[[#This Row],[Revenue 2019]], "x")</f>
        <v>0.50702059042421233</v>
      </c>
      <c r="AK76" s="22">
        <f>IFERROR(Table1[[#This Row],[Gross Profit 2020]]/Table1[[#This Row],[Revenue 2020]], "x")</f>
        <v>0.51480658893207476</v>
      </c>
      <c r="AL76" s="22">
        <f>IFERROR(Table1[[#This Row],[Gross Profit 2021]]/Table1[[#This Row],[Revenue 2021]], "x")</f>
        <v>0.52043888957637252</v>
      </c>
      <c r="AM76" s="22">
        <f>IFERROR(Table1[[#This Row],[Gross Profit 2022]]/Table1[[#This Row],[Revenue 2022]], "x")</f>
        <v>0.51465242228651975</v>
      </c>
      <c r="AO76" s="22">
        <f>IFERROR(MIN(Table1[[#This Row],[GPM 2017]:[GPM 2022]])*1.05, "x")</f>
        <v>0.53237161994542292</v>
      </c>
      <c r="AP76" s="22">
        <f t="array" ref="AP76">IFERROR(GEOMEAN(Table1[[#This Row],[GPM 2017]:[GPM 2022]]+ABS(Table1[[#This Row],[Min GPM]]))-ABS(Table1[[#This Row],[Min GPM]]), "x")</f>
        <v>0.51266069875911358</v>
      </c>
      <c r="AQ76" s="23">
        <f>IFERROR((Table1[[#This Row],[Avg GPM]]-MIN(AP:AP))/(MAX(AP:AP)-MIN(AP:AP)), "x")</f>
        <v>0.5621060109246141</v>
      </c>
      <c r="AR76" s="6">
        <v>294</v>
      </c>
      <c r="AS76" s="6">
        <v>309.60000000000002</v>
      </c>
      <c r="AT76" s="6">
        <v>317.39999999999998</v>
      </c>
      <c r="AU76" s="6">
        <v>368.1</v>
      </c>
      <c r="AV76" s="6">
        <v>440</v>
      </c>
      <c r="AW76" s="6">
        <v>493.4</v>
      </c>
      <c r="AX76" s="6"/>
      <c r="AY76" s="6">
        <f>IFERROR(AVERAGE(Table1[[#This Row],[Op Income 2020]:[Op Income 2022]]), "x")</f>
        <v>433.83333333333331</v>
      </c>
      <c r="AZ76" s="22">
        <f>IFERROR(Table1[[#This Row],[Avg Op Income]]/Table1[[#This Row],[EV]], "x")</f>
        <v>2.0035252191716504E-2</v>
      </c>
      <c r="BA76" s="25">
        <f>IFERROR((Table1[[#This Row],[Op Income/EV]]-MIN(AZ:AZ))/(MAX(AZ:AZ)-MIN(AZ:AZ)), "x")</f>
        <v>0.11288832264748286</v>
      </c>
      <c r="BB76" s="6">
        <v>95.3</v>
      </c>
      <c r="BC76" s="6">
        <v>1033.7</v>
      </c>
      <c r="BD76" s="6">
        <v>1094.0999999999999</v>
      </c>
      <c r="BE76" s="6">
        <v>1744.4</v>
      </c>
      <c r="BF76" s="6">
        <v>1845.9</v>
      </c>
      <c r="BG76" s="6">
        <v>1980.9</v>
      </c>
      <c r="BH76" s="6">
        <v>2122</v>
      </c>
      <c r="BI76" s="22">
        <f>IFERROR(Table1[[#This Row],[Op Income 2017]]/Table1[[#This Row],[Total Assets 2017]], "x")</f>
        <v>0.2844152075070136</v>
      </c>
      <c r="BJ76" s="22">
        <f>IFERROR(Table1[[#This Row],[Op Income 2018]]/Table1[[#This Row],[Total Assets 2018]], "x")</f>
        <v>0.28297230600493561</v>
      </c>
      <c r="BK76" s="22">
        <f>IFERROR(Table1[[#This Row],[Op Income 2019]]/Table1[[#This Row],[Total Assets 2019]], "x")</f>
        <v>0.18195368034854389</v>
      </c>
      <c r="BL76" s="22">
        <f>IFERROR(Table1[[#This Row],[Op Income 2020]]/Table1[[#This Row],[Total Assets 2020]], "x")</f>
        <v>0.19941491955143834</v>
      </c>
      <c r="BM76" s="22">
        <f>IFERROR(Table1[[#This Row],[Op Income 2021]]/Table1[[#This Row],[Total Assets 2021]], "x")</f>
        <v>0.22212125801403401</v>
      </c>
      <c r="BN76" s="22">
        <f>IFERROR(Table1[[#This Row],[Op Income 2022]]/Table1[[#This Row],[Total Assets 2022]], "x")</f>
        <v>0.23251649387370404</v>
      </c>
      <c r="BP76" s="22">
        <f>IFERROR(MIN(Table1[[#This Row],[ROA 2017]:[ROA 2022]])*1.05, "x")</f>
        <v>0.19105136436597109</v>
      </c>
      <c r="BQ76" s="22">
        <f t="array" ref="BQ76">IFERROR(GEOMEAN(Table1[[#This Row],[ROA 2017]:[ROA 2022]]+ABS(Table1[[#This Row],[Min ROA]]))-ABS(Table1[[#This Row],[Min ROA]]), "x")</f>
        <v>0.23214844751607722</v>
      </c>
      <c r="BR76" s="29">
        <f>IFERROR((Table1[[#This Row],[Avg ROA]]-MIN(BQ:BQ))/(MAX(BQ:BQ)-MIN(BQ:BQ)), "x")</f>
        <v>0.29598830818908717</v>
      </c>
      <c r="BS76" s="6">
        <v>854.8</v>
      </c>
      <c r="BT76" s="31">
        <f>IFERROR(SUM(0.35*Table1[[#This Row],[Norm 1/SMA Period]], 0.2*Table1[[#This Row],[Norm Avg RevG]], 0.2*Table1[[#This Row],[Norm Avg GPM]], 0.25*Table1[[#This Row],[Norm Op Income/EV]]), "x")</f>
        <v>0.30673915805553853</v>
      </c>
      <c r="BU76" s="1"/>
      <c r="BV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</row>
    <row r="77" spans="1:98" x14ac:dyDescent="0.25">
      <c r="A77" s="8" t="s">
        <v>145</v>
      </c>
      <c r="B77" s="1" t="s">
        <v>146</v>
      </c>
      <c r="C77" s="1" t="s">
        <v>140</v>
      </c>
      <c r="D77" s="1" t="s">
        <v>37</v>
      </c>
      <c r="E77" s="6">
        <v>6454</v>
      </c>
      <c r="F77" s="6">
        <f>IFERROR(Table1[[#This Row],[Market Capital]]+Table1[[#This Row],[Total Liabilities ttm]]-Table1[[#This Row],[Cash ttm]], "x")</f>
        <v>8359.9</v>
      </c>
      <c r="G77" s="6">
        <v>510</v>
      </c>
      <c r="H77" s="32">
        <f>IFERROR(1/Table1[[#This Row],[SMA Period]], "x")</f>
        <v>1.9607843137254902E-3</v>
      </c>
      <c r="I77" s="33">
        <f>IFERROR((Table1[[#This Row],[1/SMA Period]]-MIN(H:H))/(MAX(H:H)-MIN(H:H)), "x")</f>
        <v>0.12345679012345677</v>
      </c>
      <c r="J77" s="6">
        <v>941.3</v>
      </c>
      <c r="K77" s="6">
        <v>1041.3</v>
      </c>
      <c r="L77" s="6">
        <v>1114.8</v>
      </c>
      <c r="M77" s="6">
        <v>774.1</v>
      </c>
      <c r="N77" s="6">
        <v>1069.3</v>
      </c>
      <c r="O77" s="6">
        <v>1401.9</v>
      </c>
      <c r="P77" s="6"/>
      <c r="Q77" s="13">
        <f>IFERROR((Table1[[#This Row],[Revenue 2018]]-Table1[[#This Row],[Revenue 2017]])/Table1[[#This Row],[Revenue 2017]], "x")</f>
        <v>0.10623605651758207</v>
      </c>
      <c r="R77" s="13">
        <f>IFERROR((Table1[[#This Row],[Revenue 2019]]-Table1[[#This Row],[Revenue 2018]])/Table1[[#This Row],[Revenue 2018]], "x")</f>
        <v>7.0584845865744747E-2</v>
      </c>
      <c r="S77" s="13">
        <f>IFERROR((Table1[[#This Row],[Revenue 2020]]-Table1[[#This Row],[Revenue 2019]])/Table1[[#This Row],[Revenue 2019]], "x")</f>
        <v>-0.3056153570147111</v>
      </c>
      <c r="T77" s="13">
        <f>IFERROR((Table1[[#This Row],[Revenue 2021]]-Table1[[#This Row],[Revenue 2020]])/Table1[[#This Row],[Revenue 2020]], "x")</f>
        <v>0.38134607931791747</v>
      </c>
      <c r="U77" s="13">
        <f>IFERROR((Table1[[#This Row],[Revenue 2022]]-Table1[[#This Row],[Revenue 2021]])/Table1[[#This Row],[Revenue 2021]], "x")</f>
        <v>0.31104460862246341</v>
      </c>
      <c r="V77" s="13"/>
      <c r="W77" s="18">
        <f>IFERROR(MIN(Table1[[#This Row],[RevG 2017-2018]:[RevG 2021-2022]])*1.5, "x")</f>
        <v>-0.45842303552206665</v>
      </c>
      <c r="X77" s="13">
        <f t="array" ref="X77">IFERROR(GEOMEAN(Table1[[#This Row],[RevG 2017-2018]:[RevG 2021-2022]]+ABS(Table1[[#This Row],[Min RevG]]))-ABS(Table1[[#This Row],[Min RevG]]), "x")</f>
        <v>3.5829358138298906E-2</v>
      </c>
      <c r="Y77" s="13">
        <f>AVERAGE(Table1[[#This Row],[RevG 2017-2018]:[RevG 2021-2022]])</f>
        <v>0.1127192466617993</v>
      </c>
      <c r="Z77" s="14">
        <f>IFERROR((Table1[[#This Row],[Avg RevG]]-MIN(X:X))/(MAX(X:X)-MIN(X:X)), "x")</f>
        <v>0.15547415547751597</v>
      </c>
      <c r="AA77" s="16">
        <f>IFERROR(Table1[[#This Row],[EV]]/AVERAGE(Table1[[#This Row],[Revenue 2020]:[Revenue 2022]]), "x")</f>
        <v>7.7280066557791267</v>
      </c>
      <c r="AB77" s="6">
        <v>461.9</v>
      </c>
      <c r="AC77" s="6">
        <v>507</v>
      </c>
      <c r="AD77" s="6">
        <v>521.20000000000005</v>
      </c>
      <c r="AE77" s="6">
        <v>311.2</v>
      </c>
      <c r="AF77" s="6">
        <v>599.6</v>
      </c>
      <c r="AG77" s="6">
        <v>700.1</v>
      </c>
      <c r="AH77" s="22">
        <f>IFERROR(Table1[[#This Row],[Gross Profit 2017]]/Table1[[#This Row],[Revenue 2017]], "x")</f>
        <v>0.49070434505471155</v>
      </c>
      <c r="AI77" s="22">
        <f>IFERROR(Table1[[#This Row],[Gross Profit 2018]]/Table1[[#This Row],[Revenue 2018]], "x")</f>
        <v>0.48689138576779029</v>
      </c>
      <c r="AJ77" s="22">
        <f>IFERROR(Table1[[#This Row],[Gross Profit 2019]]/Table1[[#This Row],[Revenue 2019]], "x")</f>
        <v>0.46752780767850743</v>
      </c>
      <c r="AK77" s="22">
        <f>IFERROR(Table1[[#This Row],[Gross Profit 2020]]/Table1[[#This Row],[Revenue 2020]], "x")</f>
        <v>0.40201524350859058</v>
      </c>
      <c r="AL77" s="22">
        <f>IFERROR(Table1[[#This Row],[Gross Profit 2021]]/Table1[[#This Row],[Revenue 2021]], "x")</f>
        <v>0.5607406714673151</v>
      </c>
      <c r="AM77" s="22">
        <f>IFERROR(Table1[[#This Row],[Gross Profit 2022]]/Table1[[#This Row],[Revenue 2022]], "x")</f>
        <v>0.4993936800057065</v>
      </c>
      <c r="AO77" s="22">
        <f>IFERROR(MIN(Table1[[#This Row],[GPM 2017]:[GPM 2022]])*1.05, "x")</f>
        <v>0.42211600568402013</v>
      </c>
      <c r="AP77" s="22">
        <f t="array" ref="AP77">IFERROR(GEOMEAN(Table1[[#This Row],[GPM 2017]:[GPM 2022]]+ABS(Table1[[#This Row],[Min GPM]]))-ABS(Table1[[#This Row],[Min GPM]]), "x")</f>
        <v>0.48332305980649864</v>
      </c>
      <c r="AQ77" s="23">
        <f>IFERROR((Table1[[#This Row],[Avg GPM]]-MIN(AP:AP))/(MAX(AP:AP)-MIN(AP:AP)), "x")</f>
        <v>0.52555877552356567</v>
      </c>
      <c r="AR77" s="6">
        <v>300.2</v>
      </c>
      <c r="AS77" s="6">
        <v>322.7</v>
      </c>
      <c r="AT77" s="6">
        <v>333.5</v>
      </c>
      <c r="AU77" s="6">
        <v>144.1</v>
      </c>
      <c r="AV77" s="6">
        <v>429.9</v>
      </c>
      <c r="AW77" s="6">
        <v>501</v>
      </c>
      <c r="AX77" s="6"/>
      <c r="AY77" s="6">
        <f>IFERROR(AVERAGE(Table1[[#This Row],[Op Income 2020]:[Op Income 2022]]), "x")</f>
        <v>358.33333333333331</v>
      </c>
      <c r="AZ77" s="22">
        <f>IFERROR(Table1[[#This Row],[Avg Op Income]]/Table1[[#This Row],[EV]], "x")</f>
        <v>4.2863351634987661E-2</v>
      </c>
      <c r="BA77" s="25">
        <f>IFERROR((Table1[[#This Row],[Op Income/EV]]-MIN(AZ:AZ))/(MAX(AZ:AZ)-MIN(AZ:AZ)), "x")</f>
        <v>0.5083659973725555</v>
      </c>
      <c r="BB77" s="6">
        <v>41.6</v>
      </c>
      <c r="BC77" s="6">
        <v>995.2</v>
      </c>
      <c r="BD77" s="6">
        <v>1138.4000000000001</v>
      </c>
      <c r="BE77" s="6">
        <v>1386.7</v>
      </c>
      <c r="BF77" s="6">
        <v>1587.3</v>
      </c>
      <c r="BG77" s="6">
        <v>1931.8</v>
      </c>
      <c r="BH77" s="6">
        <v>2102.1999999999998</v>
      </c>
      <c r="BI77" s="22">
        <f>IFERROR(Table1[[#This Row],[Op Income 2017]]/Table1[[#This Row],[Total Assets 2017]], "x")</f>
        <v>0.30164790996784563</v>
      </c>
      <c r="BJ77" s="22">
        <f>IFERROR(Table1[[#This Row],[Op Income 2018]]/Table1[[#This Row],[Total Assets 2018]], "x")</f>
        <v>0.28346802529866477</v>
      </c>
      <c r="BK77" s="22">
        <f>IFERROR(Table1[[#This Row],[Op Income 2019]]/Table1[[#This Row],[Total Assets 2019]], "x")</f>
        <v>0.24049902646570995</v>
      </c>
      <c r="BL77" s="22">
        <f>IFERROR(Table1[[#This Row],[Op Income 2020]]/Table1[[#This Row],[Total Assets 2020]], "x")</f>
        <v>9.0783090783090784E-2</v>
      </c>
      <c r="BM77" s="22">
        <f>IFERROR(Table1[[#This Row],[Op Income 2021]]/Table1[[#This Row],[Total Assets 2021]], "x")</f>
        <v>0.2225385650688477</v>
      </c>
      <c r="BN77" s="22">
        <f>IFERROR(Table1[[#This Row],[Op Income 2022]]/Table1[[#This Row],[Total Assets 2022]], "x")</f>
        <v>0.2383217581581201</v>
      </c>
      <c r="BP77" s="22">
        <f>IFERROR(MIN(Table1[[#This Row],[ROA 2017]:[ROA 2022]])*1.05, "x")</f>
        <v>9.5322245322245328E-2</v>
      </c>
      <c r="BQ77" s="22">
        <f t="array" ref="BQ77">IFERROR(GEOMEAN(Table1[[#This Row],[ROA 2017]:[ROA 2022]]+ABS(Table1[[#This Row],[Min ROA]]))-ABS(Table1[[#This Row],[Min ROA]]), "x")</f>
        <v>0.22072887567166538</v>
      </c>
      <c r="BR77" s="29">
        <f>IFERROR((Table1[[#This Row],[Avg ROA]]-MIN(BQ:BQ))/(MAX(BQ:BQ)-MIN(BQ:BQ)), "x")</f>
        <v>0.2658734949205791</v>
      </c>
      <c r="BS77" s="6">
        <v>1947.5</v>
      </c>
      <c r="BT77" s="31">
        <f>IFERROR(SUM(0.35*Table1[[#This Row],[Norm 1/SMA Period]], 0.2*Table1[[#This Row],[Norm Avg RevG]], 0.2*Table1[[#This Row],[Norm Avg GPM]], 0.25*Table1[[#This Row],[Norm Op Income/EV]]), "x")</f>
        <v>0.30650796208656506</v>
      </c>
      <c r="BU77" s="1"/>
      <c r="BV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</row>
    <row r="78" spans="1:98" x14ac:dyDescent="0.25">
      <c r="A78" s="8" t="s">
        <v>211</v>
      </c>
      <c r="B78" s="1" t="s">
        <v>212</v>
      </c>
      <c r="C78" s="1" t="s">
        <v>208</v>
      </c>
      <c r="D78" s="1" t="s">
        <v>26</v>
      </c>
      <c r="E78" s="6">
        <v>7482</v>
      </c>
      <c r="F78" s="6">
        <f>IFERROR(Table1[[#This Row],[Market Capital]]+Table1[[#This Row],[Total Liabilities ttm]]-Table1[[#This Row],[Cash ttm]], "x")</f>
        <v>7890</v>
      </c>
      <c r="G78" s="6">
        <v>460</v>
      </c>
      <c r="H78" s="32">
        <f>IFERROR(1/Table1[[#This Row],[SMA Period]], "x")</f>
        <v>2.1739130434782609E-3</v>
      </c>
      <c r="I78" s="33">
        <f>IFERROR((Table1[[#This Row],[1/SMA Period]]-MIN(H:H))/(MAX(H:H)-MIN(H:H)), "x")</f>
        <v>0.17109500805152977</v>
      </c>
      <c r="J78" s="6">
        <v>1404.7</v>
      </c>
      <c r="K78" s="6">
        <v>1653.8</v>
      </c>
      <c r="L78" s="6">
        <v>1786.7</v>
      </c>
      <c r="M78" s="6">
        <v>1822.4</v>
      </c>
      <c r="N78" s="6">
        <v>2288.6999999999998</v>
      </c>
      <c r="O78" s="6">
        <v>2792.1</v>
      </c>
      <c r="P78" s="6"/>
      <c r="Q78" s="13">
        <f>IFERROR((Table1[[#This Row],[Revenue 2018]]-Table1[[#This Row],[Revenue 2017]])/Table1[[#This Row],[Revenue 2017]], "x")</f>
        <v>0.17733323841389614</v>
      </c>
      <c r="R78" s="13">
        <f>IFERROR((Table1[[#This Row],[Revenue 2019]]-Table1[[#This Row],[Revenue 2018]])/Table1[[#This Row],[Revenue 2018]], "x")</f>
        <v>8.0360382150199597E-2</v>
      </c>
      <c r="S78" s="13">
        <f>IFERROR((Table1[[#This Row],[Revenue 2020]]-Table1[[#This Row],[Revenue 2019]])/Table1[[#This Row],[Revenue 2019]], "x")</f>
        <v>1.9980970504281662E-2</v>
      </c>
      <c r="T78" s="13">
        <f>IFERROR((Table1[[#This Row],[Revenue 2021]]-Table1[[#This Row],[Revenue 2020]])/Table1[[#This Row],[Revenue 2020]], "x")</f>
        <v>0.25587137840210694</v>
      </c>
      <c r="U78" s="13">
        <f>IFERROR((Table1[[#This Row],[Revenue 2022]]-Table1[[#This Row],[Revenue 2021]])/Table1[[#This Row],[Revenue 2021]], "x")</f>
        <v>0.21995019006422867</v>
      </c>
      <c r="V78" s="13"/>
      <c r="W78" s="18">
        <f>IFERROR(MIN(Table1[[#This Row],[RevG 2017-2018]:[RevG 2021-2022]])*1.5, "x")</f>
        <v>2.9971455756422495E-2</v>
      </c>
      <c r="X78" s="13">
        <f t="array" ref="X78">IFERROR(GEOMEAN(Table1[[#This Row],[RevG 2017-2018]:[RevG 2021-2022]]+ABS(Table1[[#This Row],[Min RevG]]))-ABS(Table1[[#This Row],[Min RevG]]), "x")</f>
        <v>0.12220923518063692</v>
      </c>
      <c r="Y78" s="13">
        <f>AVERAGE(Table1[[#This Row],[RevG 2017-2018]:[RevG 2021-2022]])</f>
        <v>0.15069923190694259</v>
      </c>
      <c r="Z78" s="14">
        <f>IFERROR((Table1[[#This Row],[Avg RevG]]-MIN(X:X))/(MAX(X:X)-MIN(X:X)), "x")</f>
        <v>0.38493067372238382</v>
      </c>
      <c r="AA78" s="16">
        <f>IFERROR(Table1[[#This Row],[EV]]/AVERAGE(Table1[[#This Row],[Revenue 2020]:[Revenue 2022]]), "x")</f>
        <v>3.428844593811565</v>
      </c>
      <c r="AB78" s="6">
        <v>262.10000000000002</v>
      </c>
      <c r="AC78" s="6">
        <v>332.2</v>
      </c>
      <c r="AD78" s="6">
        <v>368.8</v>
      </c>
      <c r="AE78" s="6">
        <v>418.5</v>
      </c>
      <c r="AF78" s="6">
        <v>593.4</v>
      </c>
      <c r="AG78" s="6">
        <v>748.2</v>
      </c>
      <c r="AH78" s="22">
        <f>IFERROR(Table1[[#This Row],[Gross Profit 2017]]/Table1[[#This Row],[Revenue 2017]], "x")</f>
        <v>0.18658788353385067</v>
      </c>
      <c r="AI78" s="22">
        <f>IFERROR(Table1[[#This Row],[Gross Profit 2018]]/Table1[[#This Row],[Revenue 2018]], "x")</f>
        <v>0.20087072197363648</v>
      </c>
      <c r="AJ78" s="22">
        <f>IFERROR(Table1[[#This Row],[Gross Profit 2019]]/Table1[[#This Row],[Revenue 2019]], "x")</f>
        <v>0.20641405943918956</v>
      </c>
      <c r="AK78" s="22">
        <f>IFERROR(Table1[[#This Row],[Gross Profit 2020]]/Table1[[#This Row],[Revenue 2020]], "x")</f>
        <v>0.22964223002633888</v>
      </c>
      <c r="AL78" s="22">
        <f>IFERROR(Table1[[#This Row],[Gross Profit 2021]]/Table1[[#This Row],[Revenue 2021]], "x")</f>
        <v>0.25927382356796436</v>
      </c>
      <c r="AM78" s="22">
        <f>IFERROR(Table1[[#This Row],[Gross Profit 2022]]/Table1[[#This Row],[Revenue 2022]], "x")</f>
        <v>0.26797034490168692</v>
      </c>
      <c r="AO78" s="22">
        <f>IFERROR(MIN(Table1[[#This Row],[GPM 2017]:[GPM 2022]])*1.05, "x")</f>
        <v>0.19591727771054321</v>
      </c>
      <c r="AP78" s="22">
        <f t="array" ref="AP78">IFERROR(GEOMEAN(Table1[[#This Row],[GPM 2017]:[GPM 2022]]+ABS(Table1[[#This Row],[Min GPM]]))-ABS(Table1[[#This Row],[Min GPM]]), "x")</f>
        <v>0.22405867362534312</v>
      </c>
      <c r="AQ78" s="23">
        <f>IFERROR((Table1[[#This Row],[Avg GPM]]-MIN(AP:AP))/(MAX(AP:AP)-MIN(AP:AP)), "x")</f>
        <v>0.20258130047264719</v>
      </c>
      <c r="AR78" s="6">
        <v>94.5</v>
      </c>
      <c r="AS78" s="6">
        <v>141.6</v>
      </c>
      <c r="AT78" s="6">
        <v>152.19999999999999</v>
      </c>
      <c r="AU78" s="6">
        <v>177.8</v>
      </c>
      <c r="AV78" s="6">
        <v>331.2</v>
      </c>
      <c r="AW78" s="6">
        <v>470.5</v>
      </c>
      <c r="AX78" s="6"/>
      <c r="AY78" s="6">
        <f>IFERROR(AVERAGE(Table1[[#This Row],[Op Income 2020]:[Op Income 2022]]), "x")</f>
        <v>326.5</v>
      </c>
      <c r="AZ78" s="22">
        <f>IFERROR(Table1[[#This Row],[Avg Op Income]]/Table1[[#This Row],[EV]], "x")</f>
        <v>4.1381495564005069E-2</v>
      </c>
      <c r="BA78" s="25">
        <f>IFERROR((Table1[[#This Row],[Op Income/EV]]-MIN(AZ:AZ))/(MAX(AZ:AZ)-MIN(AZ:AZ)), "x")</f>
        <v>0.48269408391844748</v>
      </c>
      <c r="BB78" s="6">
        <v>187.4</v>
      </c>
      <c r="BC78" s="6">
        <v>967.3</v>
      </c>
      <c r="BD78" s="6">
        <v>1133.7</v>
      </c>
      <c r="BE78" s="6">
        <v>1415.7</v>
      </c>
      <c r="BF78" s="6">
        <v>1548.8</v>
      </c>
      <c r="BG78" s="6">
        <v>1845.3</v>
      </c>
      <c r="BH78" s="6">
        <v>2174.6999999999998</v>
      </c>
      <c r="BI78" s="22">
        <f>IFERROR(Table1[[#This Row],[Op Income 2017]]/Table1[[#This Row],[Total Assets 2017]], "x")</f>
        <v>9.7694613873668984E-2</v>
      </c>
      <c r="BJ78" s="22">
        <f>IFERROR(Table1[[#This Row],[Op Income 2018]]/Table1[[#This Row],[Total Assets 2018]], "x")</f>
        <v>0.12490076739878274</v>
      </c>
      <c r="BK78" s="22">
        <f>IFERROR(Table1[[#This Row],[Op Income 2019]]/Table1[[#This Row],[Total Assets 2019]], "x")</f>
        <v>0.10750865296319841</v>
      </c>
      <c r="BL78" s="22">
        <f>IFERROR(Table1[[#This Row],[Op Income 2020]]/Table1[[#This Row],[Total Assets 2020]], "x")</f>
        <v>0.11479855371900828</v>
      </c>
      <c r="BM78" s="22">
        <f>IFERROR(Table1[[#This Row],[Op Income 2021]]/Table1[[#This Row],[Total Assets 2021]], "x")</f>
        <v>0.17948301089253779</v>
      </c>
      <c r="BN78" s="22">
        <f>IFERROR(Table1[[#This Row],[Op Income 2022]]/Table1[[#This Row],[Total Assets 2022]], "x")</f>
        <v>0.21635168069158967</v>
      </c>
      <c r="BP78" s="22">
        <f>IFERROR(MIN(Table1[[#This Row],[ROA 2017]:[ROA 2022]])*1.05, "x")</f>
        <v>0.10257934456735243</v>
      </c>
      <c r="BQ78" s="22">
        <f t="array" ref="BQ78">IFERROR(GEOMEAN(Table1[[#This Row],[ROA 2017]:[ROA 2022]]+ABS(Table1[[#This Row],[Min ROA]]))-ABS(Table1[[#This Row],[Min ROA]]), "x")</f>
        <v>0.13658939048509411</v>
      </c>
      <c r="BR78" s="29">
        <f>IFERROR((Table1[[#This Row],[Avg ROA]]-MIN(BQ:BQ))/(MAX(BQ:BQ)-MIN(BQ:BQ)), "x")</f>
        <v>4.3987340218383783E-2</v>
      </c>
      <c r="BS78" s="6">
        <v>595.4</v>
      </c>
      <c r="BT78" s="31">
        <f>IFERROR(SUM(0.35*Table1[[#This Row],[Norm 1/SMA Period]], 0.2*Table1[[#This Row],[Norm Avg RevG]], 0.2*Table1[[#This Row],[Norm Avg GPM]], 0.25*Table1[[#This Row],[Norm Op Income/EV]]), "x")</f>
        <v>0.29805916863665349</v>
      </c>
      <c r="BU78" s="1"/>
      <c r="BV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</row>
    <row r="79" spans="1:98" x14ac:dyDescent="0.25">
      <c r="A79" s="8" t="s">
        <v>188</v>
      </c>
      <c r="B79" s="1" t="s">
        <v>189</v>
      </c>
      <c r="C79" s="1" t="s">
        <v>185</v>
      </c>
      <c r="D79" s="1" t="s">
        <v>26</v>
      </c>
      <c r="E79" s="6">
        <v>13038</v>
      </c>
      <c r="F79" s="6">
        <f>IFERROR(Table1[[#This Row],[Market Capital]]+Table1[[#This Row],[Total Liabilities ttm]]-Table1[[#This Row],[Cash ttm]], "x")</f>
        <v>13278</v>
      </c>
      <c r="G79" s="6">
        <v>500</v>
      </c>
      <c r="H79" s="32">
        <f>IFERROR(1/Table1[[#This Row],[SMA Period]], "x")</f>
        <v>2E-3</v>
      </c>
      <c r="I79" s="33">
        <f>IFERROR((Table1[[#This Row],[1/SMA Period]]-MIN(H:H))/(MAX(H:H)-MIN(H:H)), "x")</f>
        <v>0.13222222222222221</v>
      </c>
      <c r="J79" s="6">
        <v>1474.7</v>
      </c>
      <c r="K79" s="6">
        <v>1653.3</v>
      </c>
      <c r="L79" s="6">
        <v>1646</v>
      </c>
      <c r="M79" s="6">
        <v>1650.1</v>
      </c>
      <c r="N79" s="6">
        <v>1987.6</v>
      </c>
      <c r="O79" s="6">
        <v>2143.5</v>
      </c>
      <c r="P79" s="6"/>
      <c r="Q79" s="13">
        <f>IFERROR((Table1[[#This Row],[Revenue 2018]]-Table1[[#This Row],[Revenue 2017]])/Table1[[#This Row],[Revenue 2017]], "x")</f>
        <v>0.12110937817861253</v>
      </c>
      <c r="R79" s="13">
        <f>IFERROR((Table1[[#This Row],[Revenue 2019]]-Table1[[#This Row],[Revenue 2018]])/Table1[[#This Row],[Revenue 2018]], "x")</f>
        <v>-4.4154116010403158E-3</v>
      </c>
      <c r="S79" s="13">
        <f>IFERROR((Table1[[#This Row],[Revenue 2020]]-Table1[[#This Row],[Revenue 2019]])/Table1[[#This Row],[Revenue 2019]], "x")</f>
        <v>2.490886998784878E-3</v>
      </c>
      <c r="T79" s="13">
        <f>IFERROR((Table1[[#This Row],[Revenue 2021]]-Table1[[#This Row],[Revenue 2020]])/Table1[[#This Row],[Revenue 2020]], "x")</f>
        <v>0.20453305860250895</v>
      </c>
      <c r="U79" s="13">
        <f>IFERROR((Table1[[#This Row],[Revenue 2022]]-Table1[[#This Row],[Revenue 2021]])/Table1[[#This Row],[Revenue 2021]], "x")</f>
        <v>7.8436305091567765E-2</v>
      </c>
      <c r="V79" s="13"/>
      <c r="W79" s="18">
        <f>IFERROR(MIN(Table1[[#This Row],[RevG 2017-2018]:[RevG 2021-2022]])*1.5, "x")</f>
        <v>-6.6231174015604737E-3</v>
      </c>
      <c r="X79" s="13">
        <f t="array" ref="X79">IFERROR(GEOMEAN(Table1[[#This Row],[RevG 2017-2018]:[RevG 2021-2022]]+ABS(Table1[[#This Row],[Min RevG]]))-ABS(Table1[[#This Row],[Min RevG]]), "x")</f>
        <v>2.7484831967108454E-2</v>
      </c>
      <c r="Y79" s="13">
        <f>AVERAGE(Table1[[#This Row],[RevG 2017-2018]:[RevG 2021-2022]])</f>
        <v>8.0430843454086756E-2</v>
      </c>
      <c r="Z79" s="14">
        <f>IFERROR((Table1[[#This Row],[Avg RevG]]-MIN(X:X))/(MAX(X:X)-MIN(X:X)), "x")</f>
        <v>0.13330804472111757</v>
      </c>
      <c r="AA79" s="16">
        <f>IFERROR(Table1[[#This Row],[EV]]/AVERAGE(Table1[[#This Row],[Revenue 2020]:[Revenue 2022]]), "x")</f>
        <v>6.8902649968864598</v>
      </c>
      <c r="AB79" s="6">
        <v>795.2</v>
      </c>
      <c r="AC79" s="6">
        <v>882.5</v>
      </c>
      <c r="AD79" s="6">
        <v>859.8</v>
      </c>
      <c r="AE79" s="6">
        <v>854.9</v>
      </c>
      <c r="AF79" s="6">
        <v>1033.9000000000001</v>
      </c>
      <c r="AG79" s="6">
        <v>1060</v>
      </c>
      <c r="AH79" s="22">
        <f>IFERROR(Table1[[#This Row],[Gross Profit 2017]]/Table1[[#This Row],[Revenue 2017]], "x")</f>
        <v>0.53922831762392354</v>
      </c>
      <c r="AI79" s="22">
        <f>IFERROR(Table1[[#This Row],[Gross Profit 2018]]/Table1[[#This Row],[Revenue 2018]], "x")</f>
        <v>0.53378092300247992</v>
      </c>
      <c r="AJ79" s="22">
        <f>IFERROR(Table1[[#This Row],[Gross Profit 2019]]/Table1[[#This Row],[Revenue 2019]], "x")</f>
        <v>0.52235722964763054</v>
      </c>
      <c r="AK79" s="22">
        <f>IFERROR(Table1[[#This Row],[Gross Profit 2020]]/Table1[[#This Row],[Revenue 2020]], "x")</f>
        <v>0.51808981273862187</v>
      </c>
      <c r="AL79" s="22">
        <f>IFERROR(Table1[[#This Row],[Gross Profit 2021]]/Table1[[#This Row],[Revenue 2021]], "x")</f>
        <v>0.52017508553028791</v>
      </c>
      <c r="AM79" s="22">
        <f>IFERROR(Table1[[#This Row],[Gross Profit 2022]]/Table1[[#This Row],[Revenue 2022]], "x")</f>
        <v>0.49451831117331468</v>
      </c>
      <c r="AO79" s="22">
        <f>IFERROR(MIN(Table1[[#This Row],[GPM 2017]:[GPM 2022]])*1.05, "x")</f>
        <v>0.51924422673198045</v>
      </c>
      <c r="AP79" s="22">
        <f t="array" ref="AP79">IFERROR(GEOMEAN(Table1[[#This Row],[GPM 2017]:[GPM 2022]]+ABS(Table1[[#This Row],[Min GPM]]))-ABS(Table1[[#This Row],[Min GPM]]), "x")</f>
        <v>0.52126098888146133</v>
      </c>
      <c r="AQ79" s="23">
        <f>IFERROR((Table1[[#This Row],[Avg GPM]]-MIN(AP:AP))/(MAX(AP:AP)-MIN(AP:AP)), "x")</f>
        <v>0.57281978472646744</v>
      </c>
      <c r="AR79" s="6">
        <v>372.7</v>
      </c>
      <c r="AS79" s="6">
        <v>428.4</v>
      </c>
      <c r="AT79" s="6">
        <v>419.5</v>
      </c>
      <c r="AU79" s="6">
        <v>421.9</v>
      </c>
      <c r="AV79" s="6">
        <v>519.29999999999995</v>
      </c>
      <c r="AW79" s="6">
        <v>571.70000000000005</v>
      </c>
      <c r="AX79" s="6"/>
      <c r="AY79" s="6">
        <f>IFERROR(AVERAGE(Table1[[#This Row],[Op Income 2020]:[Op Income 2022]]), "x")</f>
        <v>504.3</v>
      </c>
      <c r="AZ79" s="22">
        <f>IFERROR(Table1[[#This Row],[Avg Op Income]]/Table1[[#This Row],[EV]], "x")</f>
        <v>3.7980117487573434E-2</v>
      </c>
      <c r="BA79" s="25">
        <f>IFERROR((Table1[[#This Row],[Op Income/EV]]-MIN(AZ:AZ))/(MAX(AZ:AZ)-MIN(AZ:AZ)), "x")</f>
        <v>0.42376806180824828</v>
      </c>
      <c r="BB79" s="6">
        <v>339.2</v>
      </c>
      <c r="BC79" s="6">
        <v>1390.6</v>
      </c>
      <c r="BD79" s="6">
        <v>1472.7</v>
      </c>
      <c r="BE79" s="6">
        <v>1692.2</v>
      </c>
      <c r="BF79" s="6">
        <v>1988.1</v>
      </c>
      <c r="BG79" s="6">
        <v>2443.1999999999998</v>
      </c>
      <c r="BH79" s="6">
        <v>2438.9</v>
      </c>
      <c r="BI79" s="22">
        <f>IFERROR(Table1[[#This Row],[Op Income 2017]]/Table1[[#This Row],[Total Assets 2017]], "x")</f>
        <v>0.26801380698978861</v>
      </c>
      <c r="BJ79" s="22">
        <f>IFERROR(Table1[[#This Row],[Op Income 2018]]/Table1[[#This Row],[Total Assets 2018]], "x")</f>
        <v>0.29089427581992255</v>
      </c>
      <c r="BK79" s="22">
        <f>IFERROR(Table1[[#This Row],[Op Income 2019]]/Table1[[#This Row],[Total Assets 2019]], "x")</f>
        <v>0.24790213922704171</v>
      </c>
      <c r="BL79" s="22">
        <f>IFERROR(Table1[[#This Row],[Op Income 2020]]/Table1[[#This Row],[Total Assets 2020]], "x")</f>
        <v>0.21221266535888536</v>
      </c>
      <c r="BM79" s="22">
        <f>IFERROR(Table1[[#This Row],[Op Income 2021]]/Table1[[#This Row],[Total Assets 2021]], "x")</f>
        <v>0.21254911591355599</v>
      </c>
      <c r="BN79" s="22">
        <f>IFERROR(Table1[[#This Row],[Op Income 2022]]/Table1[[#This Row],[Total Assets 2022]], "x")</f>
        <v>0.23440895485669769</v>
      </c>
      <c r="BP79" s="22">
        <f>IFERROR(MIN(Table1[[#This Row],[ROA 2017]:[ROA 2022]])*1.05, "x")</f>
        <v>0.22282329862682965</v>
      </c>
      <c r="BQ79" s="22">
        <f t="array" ref="BQ79">IFERROR(GEOMEAN(Table1[[#This Row],[ROA 2017]:[ROA 2022]]+ABS(Table1[[#This Row],[Min ROA]]))-ABS(Table1[[#This Row],[Min ROA]]), "x")</f>
        <v>0.24346952788153581</v>
      </c>
      <c r="BR79" s="29">
        <f>IFERROR((Table1[[#This Row],[Avg ROA]]-MIN(BQ:BQ))/(MAX(BQ:BQ)-MIN(BQ:BQ)), "x")</f>
        <v>0.3258433873329164</v>
      </c>
      <c r="BS79" s="6">
        <v>579.20000000000005</v>
      </c>
      <c r="BT79" s="31">
        <f>IFERROR(SUM(0.35*Table1[[#This Row],[Norm 1/SMA Period]], 0.2*Table1[[#This Row],[Norm Avg RevG]], 0.2*Table1[[#This Row],[Norm Avg GPM]], 0.25*Table1[[#This Row],[Norm Op Income/EV]]), "x")</f>
        <v>0.29344535911935682</v>
      </c>
      <c r="BU79" s="1"/>
      <c r="BV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</row>
    <row r="80" spans="1:98" x14ac:dyDescent="0.25">
      <c r="A80" s="8" t="s">
        <v>255</v>
      </c>
      <c r="B80" s="1" t="s">
        <v>256</v>
      </c>
      <c r="C80" s="1" t="s">
        <v>254</v>
      </c>
      <c r="D80" s="1" t="s">
        <v>37</v>
      </c>
      <c r="E80" s="6">
        <v>190270</v>
      </c>
      <c r="F80" s="6">
        <f>IFERROR(Table1[[#This Row],[Market Capital]]+Table1[[#This Row],[Total Liabilities ttm]]-Table1[[#This Row],[Cash ttm]], "x")</f>
        <v>208155</v>
      </c>
      <c r="G80" s="6">
        <v>370</v>
      </c>
      <c r="H80" s="32">
        <f>IFERROR(1/Table1[[#This Row],[SMA Period]], "x")</f>
        <v>2.7027027027027029E-3</v>
      </c>
      <c r="I80" s="33">
        <f>IFERROR((Table1[[#This Row],[1/SMA Period]]-MIN(H:H))/(MAX(H:H)-MIN(H:H)), "x")</f>
        <v>0.28928928928928932</v>
      </c>
      <c r="J80" s="6">
        <v>34350</v>
      </c>
      <c r="K80" s="6">
        <v>36397</v>
      </c>
      <c r="L80" s="6">
        <v>39117</v>
      </c>
      <c r="M80" s="6">
        <v>37403</v>
      </c>
      <c r="N80" s="6">
        <v>44538</v>
      </c>
      <c r="O80" s="6">
        <v>46710</v>
      </c>
      <c r="P80" s="6"/>
      <c r="Q80" s="13">
        <f>IFERROR((Table1[[#This Row],[Revenue 2018]]-Table1[[#This Row],[Revenue 2017]])/Table1[[#This Row],[Revenue 2017]], "x")</f>
        <v>5.9592430858806403E-2</v>
      </c>
      <c r="R80" s="13">
        <f>IFERROR((Table1[[#This Row],[Revenue 2019]]-Table1[[#This Row],[Revenue 2018]])/Table1[[#This Row],[Revenue 2018]], "x")</f>
        <v>7.4731433909388134E-2</v>
      </c>
      <c r="S80" s="13">
        <f>IFERROR((Table1[[#This Row],[Revenue 2020]]-Table1[[#This Row],[Revenue 2019]])/Table1[[#This Row],[Revenue 2019]], "x")</f>
        <v>-4.3817266150267146E-2</v>
      </c>
      <c r="T80" s="13">
        <f>IFERROR((Table1[[#This Row],[Revenue 2021]]-Table1[[#This Row],[Revenue 2020]])/Table1[[#This Row],[Revenue 2020]], "x")</f>
        <v>0.1907600994572628</v>
      </c>
      <c r="U80" s="13">
        <f>IFERROR((Table1[[#This Row],[Revenue 2022]]-Table1[[#This Row],[Revenue 2021]])/Table1[[#This Row],[Revenue 2021]], "x")</f>
        <v>4.8767344739323724E-2</v>
      </c>
      <c r="V80" s="13"/>
      <c r="W80" s="18">
        <f>IFERROR(MIN(Table1[[#This Row],[RevG 2017-2018]:[RevG 2021-2022]])*1.5, "x")</f>
        <v>-6.5725899225400716E-2</v>
      </c>
      <c r="X80" s="13">
        <f t="array" ref="X80">IFERROR(GEOMEAN(Table1[[#This Row],[RevG 2017-2018]:[RevG 2021-2022]]+ABS(Table1[[#This Row],[Min RevG]]))-ABS(Table1[[#This Row],[Min RevG]]), "x")</f>
        <v>3.6792912663989485E-2</v>
      </c>
      <c r="Y80" s="13">
        <f>AVERAGE(Table1[[#This Row],[RevG 2017-2018]:[RevG 2021-2022]])</f>
        <v>6.600680856290278E-2</v>
      </c>
      <c r="Z80" s="14">
        <f>IFERROR((Table1[[#This Row],[Avg RevG]]-MIN(X:X))/(MAX(X:X)-MIN(X:X)), "x")</f>
        <v>0.15803370839857048</v>
      </c>
      <c r="AA80" s="16">
        <f>IFERROR(Table1[[#This Row],[EV]]/AVERAGE(Table1[[#This Row],[Revenue 2020]:[Revenue 2022]]), "x")</f>
        <v>4.8539459467862667</v>
      </c>
      <c r="AB80" s="6">
        <v>15312</v>
      </c>
      <c r="AC80" s="6">
        <v>15956</v>
      </c>
      <c r="AD80" s="6">
        <v>17474</v>
      </c>
      <c r="AE80" s="6">
        <v>16241</v>
      </c>
      <c r="AF80" s="6">
        <v>20001</v>
      </c>
      <c r="AG80" s="6">
        <v>21479</v>
      </c>
      <c r="AH80" s="22">
        <f>IFERROR(Table1[[#This Row],[Gross Profit 2017]]/Table1[[#This Row],[Revenue 2017]], "x")</f>
        <v>0.445764192139738</v>
      </c>
      <c r="AI80" s="22">
        <f>IFERROR(Table1[[#This Row],[Gross Profit 2018]]/Table1[[#This Row],[Revenue 2018]], "x")</f>
        <v>0.43838777921257244</v>
      </c>
      <c r="AJ80" s="22">
        <f>IFERROR(Table1[[#This Row],[Gross Profit 2019]]/Table1[[#This Row],[Revenue 2019]], "x")</f>
        <v>0.44671114860546568</v>
      </c>
      <c r="AK80" s="22">
        <f>IFERROR(Table1[[#This Row],[Gross Profit 2020]]/Table1[[#This Row],[Revenue 2020]], "x")</f>
        <v>0.43421650669732376</v>
      </c>
      <c r="AL80" s="22">
        <f>IFERROR(Table1[[#This Row],[Gross Profit 2021]]/Table1[[#This Row],[Revenue 2021]], "x")</f>
        <v>0.44907719250976696</v>
      </c>
      <c r="AM80" s="22">
        <f>IFERROR(Table1[[#This Row],[Gross Profit 2022]]/Table1[[#This Row],[Revenue 2022]], "x")</f>
        <v>0.45983729394134021</v>
      </c>
      <c r="AO80" s="22">
        <f>IFERROR(MIN(Table1[[#This Row],[GPM 2017]:[GPM 2022]])*1.05, "x")</f>
        <v>0.45592733203218994</v>
      </c>
      <c r="AP80" s="22">
        <f t="array" ref="AP80">IFERROR(GEOMEAN(Table1[[#This Row],[GPM 2017]:[GPM 2022]]+ABS(Table1[[#This Row],[Min GPM]]))-ABS(Table1[[#This Row],[Min GPM]]), "x")</f>
        <v>0.44562899895793351</v>
      </c>
      <c r="AQ80" s="23">
        <f>IFERROR((Table1[[#This Row],[Avg GPM]]-MIN(AP:AP))/(MAX(AP:AP)-MIN(AP:AP)), "x")</f>
        <v>0.47860156409700783</v>
      </c>
      <c r="AR80" s="6">
        <v>4749</v>
      </c>
      <c r="AS80" s="6">
        <v>4445</v>
      </c>
      <c r="AT80" s="6">
        <v>4772</v>
      </c>
      <c r="AU80" s="6">
        <v>3115</v>
      </c>
      <c r="AV80" s="6">
        <v>7231</v>
      </c>
      <c r="AW80" s="6">
        <v>6675</v>
      </c>
      <c r="AX80" s="6"/>
      <c r="AY80" s="6">
        <f>IFERROR(AVERAGE(Table1[[#This Row],[Op Income 2020]:[Op Income 2022]]), "x")</f>
        <v>5673.666666666667</v>
      </c>
      <c r="AZ80" s="22">
        <f>IFERROR(Table1[[#This Row],[Avg Op Income]]/Table1[[#This Row],[EV]], "x")</f>
        <v>2.7256931933735278E-2</v>
      </c>
      <c r="BA80" s="25">
        <f>IFERROR((Table1[[#This Row],[Op Income/EV]]-MIN(AZ:AZ))/(MAX(AZ:AZ)-MIN(AZ:AZ)), "x")</f>
        <v>0.23799786665836589</v>
      </c>
      <c r="BB80" s="6">
        <v>6490</v>
      </c>
      <c r="BC80" s="6">
        <v>23259</v>
      </c>
      <c r="BD80" s="6">
        <v>22536</v>
      </c>
      <c r="BE80" s="6">
        <v>23717</v>
      </c>
      <c r="BF80" s="6">
        <v>31342</v>
      </c>
      <c r="BG80" s="6">
        <v>37740</v>
      </c>
      <c r="BH80" s="6">
        <v>40321</v>
      </c>
      <c r="BI80" s="22">
        <f>IFERROR(Table1[[#This Row],[Op Income 2017]]/Table1[[#This Row],[Total Assets 2017]], "x")</f>
        <v>0.20417902747323616</v>
      </c>
      <c r="BJ80" s="22">
        <f>IFERROR(Table1[[#This Row],[Op Income 2018]]/Table1[[#This Row],[Total Assets 2018]], "x")</f>
        <v>0.19723997160099396</v>
      </c>
      <c r="BK80" s="22">
        <f>IFERROR(Table1[[#This Row],[Op Income 2019]]/Table1[[#This Row],[Total Assets 2019]], "x")</f>
        <v>0.20120588607328077</v>
      </c>
      <c r="BL80" s="22">
        <f>IFERROR(Table1[[#This Row],[Op Income 2020]]/Table1[[#This Row],[Total Assets 2020]], "x")</f>
        <v>9.9387403484142683E-2</v>
      </c>
      <c r="BM80" s="22">
        <f>IFERROR(Table1[[#This Row],[Op Income 2021]]/Table1[[#This Row],[Total Assets 2021]], "x")</f>
        <v>0.19160042395336513</v>
      </c>
      <c r="BN80" s="22">
        <f>IFERROR(Table1[[#This Row],[Op Income 2022]]/Table1[[#This Row],[Total Assets 2022]], "x")</f>
        <v>0.16554648942238537</v>
      </c>
      <c r="BP80" s="22">
        <f>IFERROR(MIN(Table1[[#This Row],[ROA 2017]:[ROA 2022]])*1.05, "x")</f>
        <v>0.10435677365834982</v>
      </c>
      <c r="BQ80" s="22">
        <f t="array" ref="BQ80">IFERROR(GEOMEAN(Table1[[#This Row],[ROA 2017]:[ROA 2022]]+ABS(Table1[[#This Row],[Min ROA]]))-ABS(Table1[[#This Row],[Min ROA]]), "x")</f>
        <v>0.1737591086314752</v>
      </c>
      <c r="BR80" s="29">
        <f>IFERROR((Table1[[#This Row],[Avg ROA]]-MIN(BQ:BQ))/(MAX(BQ:BQ)-MIN(BQ:BQ)), "x")</f>
        <v>0.14200845138369442</v>
      </c>
      <c r="BS80" s="6">
        <v>24375</v>
      </c>
      <c r="BT80" s="31">
        <f>IFERROR(SUM(0.35*Table1[[#This Row],[Norm 1/SMA Period]], 0.2*Table1[[#This Row],[Norm Avg RevG]], 0.2*Table1[[#This Row],[Norm Avg GPM]], 0.25*Table1[[#This Row],[Norm Op Income/EV]]), "x")</f>
        <v>0.28807777241495841</v>
      </c>
      <c r="BU80" s="1"/>
      <c r="BV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</row>
    <row r="81" spans="1:98" x14ac:dyDescent="0.25">
      <c r="A81" s="8" t="s">
        <v>143</v>
      </c>
      <c r="B81" s="1" t="s">
        <v>144</v>
      </c>
      <c r="C81" s="1" t="s">
        <v>140</v>
      </c>
      <c r="D81" s="1" t="s">
        <v>37</v>
      </c>
      <c r="E81" s="6">
        <v>38467</v>
      </c>
      <c r="F81" s="6">
        <f>IFERROR(Table1[[#This Row],[Market Capital]]+Table1[[#This Row],[Total Liabilities ttm]]-Table1[[#This Row],[Cash ttm]], "x")</f>
        <v>52822</v>
      </c>
      <c r="G81" s="6">
        <v>480</v>
      </c>
      <c r="H81" s="32">
        <f>IFERROR(1/Table1[[#This Row],[SMA Period]], "x")</f>
        <v>2.0833333333333333E-3</v>
      </c>
      <c r="I81" s="33">
        <f>IFERROR((Table1[[#This Row],[1/SMA Period]]-MIN(H:H))/(MAX(H:H)-MIN(H:H)), "x")</f>
        <v>0.15084876543209874</v>
      </c>
      <c r="J81" s="6">
        <v>5878</v>
      </c>
      <c r="K81" s="6">
        <v>5688</v>
      </c>
      <c r="L81" s="6">
        <v>5597</v>
      </c>
      <c r="M81" s="6">
        <v>5652</v>
      </c>
      <c r="N81" s="6">
        <v>6584</v>
      </c>
      <c r="O81" s="6">
        <v>6842</v>
      </c>
      <c r="P81" s="6"/>
      <c r="Q81" s="13">
        <f>IFERROR((Table1[[#This Row],[Revenue 2018]]-Table1[[#This Row],[Revenue 2017]])/Table1[[#This Row],[Revenue 2017]], "x")</f>
        <v>-3.2323919700578428E-2</v>
      </c>
      <c r="R81" s="13">
        <f>IFERROR((Table1[[#This Row],[Revenue 2019]]-Table1[[#This Row],[Revenue 2018]])/Table1[[#This Row],[Revenue 2018]], "x")</f>
        <v>-1.5998593530239101E-2</v>
      </c>
      <c r="S81" s="13">
        <f>IFERROR((Table1[[#This Row],[Revenue 2020]]-Table1[[#This Row],[Revenue 2019]])/Table1[[#This Row],[Revenue 2019]], "x")</f>
        <v>9.8266928711809899E-3</v>
      </c>
      <c r="T81" s="13">
        <f>IFERROR((Table1[[#This Row],[Revenue 2021]]-Table1[[#This Row],[Revenue 2020]])/Table1[[#This Row],[Revenue 2020]], "x")</f>
        <v>0.16489738145789101</v>
      </c>
      <c r="U81" s="13">
        <f>IFERROR((Table1[[#This Row],[Revenue 2022]]-Table1[[#This Row],[Revenue 2021]])/Table1[[#This Row],[Revenue 2021]], "x")</f>
        <v>3.9185905224787362E-2</v>
      </c>
      <c r="V81" s="13"/>
      <c r="W81" s="18">
        <f>IFERROR(MIN(Table1[[#This Row],[RevG 2017-2018]:[RevG 2021-2022]])*1.5, "x")</f>
        <v>-4.8485879550867639E-2</v>
      </c>
      <c r="X81" s="13">
        <f t="array" ref="X81">IFERROR(GEOMEAN(Table1[[#This Row],[RevG 2017-2018]:[RevG 2021-2022]]+ABS(Table1[[#This Row],[Min RevG]]))-ABS(Table1[[#This Row],[Min RevG]]), "x")</f>
        <v>7.9555454895590891E-3</v>
      </c>
      <c r="Y81" s="13">
        <f>AVERAGE(Table1[[#This Row],[RevG 2017-2018]:[RevG 2021-2022]])</f>
        <v>3.3117493264608368E-2</v>
      </c>
      <c r="Z81" s="14">
        <f>IFERROR((Table1[[#This Row],[Avg RevG]]-MIN(X:X))/(MAX(X:X)-MIN(X:X)), "x")</f>
        <v>8.1431123470712324E-2</v>
      </c>
      <c r="AA81" s="16">
        <f>IFERROR(Table1[[#This Row],[EV]]/AVERAGE(Table1[[#This Row],[Revenue 2020]:[Revenue 2022]]), "x")</f>
        <v>8.3062165845476468</v>
      </c>
      <c r="AB81" s="6">
        <v>2717</v>
      </c>
      <c r="AC81" s="6">
        <v>2664</v>
      </c>
      <c r="AD81" s="6">
        <v>2827</v>
      </c>
      <c r="AE81" s="6">
        <v>2692</v>
      </c>
      <c r="AF81" s="6">
        <v>3166</v>
      </c>
      <c r="AG81" s="6">
        <v>3307</v>
      </c>
      <c r="AH81" s="22">
        <f>IFERROR(Table1[[#This Row],[Gross Profit 2017]]/Table1[[#This Row],[Revenue 2017]], "x")</f>
        <v>0.46223205171827153</v>
      </c>
      <c r="AI81" s="22">
        <f>IFERROR(Table1[[#This Row],[Gross Profit 2018]]/Table1[[#This Row],[Revenue 2018]], "x")</f>
        <v>0.46835443037974683</v>
      </c>
      <c r="AJ81" s="22">
        <f>IFERROR(Table1[[#This Row],[Gross Profit 2019]]/Table1[[#This Row],[Revenue 2019]], "x")</f>
        <v>0.50509201357870293</v>
      </c>
      <c r="AK81" s="22">
        <f>IFERROR(Table1[[#This Row],[Gross Profit 2020]]/Table1[[#This Row],[Revenue 2020]], "x")</f>
        <v>0.47629157820240625</v>
      </c>
      <c r="AL81" s="22">
        <f>IFERROR(Table1[[#This Row],[Gross Profit 2021]]/Table1[[#This Row],[Revenue 2021]], "x")</f>
        <v>0.48086269744835963</v>
      </c>
      <c r="AM81" s="22">
        <f>IFERROR(Table1[[#This Row],[Gross Profit 2022]]/Table1[[#This Row],[Revenue 2022]], "x")</f>
        <v>0.48333820520315696</v>
      </c>
      <c r="AO81" s="22">
        <f>IFERROR(MIN(Table1[[#This Row],[GPM 2017]:[GPM 2022]])*1.05, "x")</f>
        <v>0.48534365430418513</v>
      </c>
      <c r="AP81" s="22">
        <f t="array" ref="AP81">IFERROR(GEOMEAN(Table1[[#This Row],[GPM 2017]:[GPM 2022]]+ABS(Table1[[#This Row],[Min GPM]]))-ABS(Table1[[#This Row],[Min GPM]]), "x")</f>
        <v>0.47926707213827702</v>
      </c>
      <c r="AQ81" s="23">
        <f>IFERROR((Table1[[#This Row],[Avg GPM]]-MIN(AP:AP))/(MAX(AP:AP)-MIN(AP:AP)), "x")</f>
        <v>0.52050604662695366</v>
      </c>
      <c r="AR81" s="6">
        <v>1746</v>
      </c>
      <c r="AS81" s="6">
        <v>1763</v>
      </c>
      <c r="AT81" s="6">
        <v>1931</v>
      </c>
      <c r="AU81" s="6">
        <v>1728</v>
      </c>
      <c r="AV81" s="6">
        <v>2137</v>
      </c>
      <c r="AW81" s="6">
        <v>2182</v>
      </c>
      <c r="AX81" s="6"/>
      <c r="AY81" s="6">
        <f>IFERROR(AVERAGE(Table1[[#This Row],[Op Income 2020]:[Op Income 2022]]), "x")</f>
        <v>2015.6666666666667</v>
      </c>
      <c r="AZ81" s="22">
        <f>IFERROR(Table1[[#This Row],[Avg Op Income]]/Table1[[#This Row],[EV]], "x")</f>
        <v>3.8159605214998803E-2</v>
      </c>
      <c r="BA81" s="25">
        <f>IFERROR((Table1[[#This Row],[Op Income/EV]]-MIN(AZ:AZ))/(MAX(AZ:AZ)-MIN(AZ:AZ)), "x")</f>
        <v>0.42687753613221768</v>
      </c>
      <c r="BB81" s="6">
        <v>367</v>
      </c>
      <c r="BC81" s="6">
        <v>5311</v>
      </c>
      <c r="BD81" s="6">
        <v>4130</v>
      </c>
      <c r="BE81" s="6">
        <v>5231</v>
      </c>
      <c r="BF81" s="6">
        <v>5852</v>
      </c>
      <c r="BG81" s="6">
        <v>5966</v>
      </c>
      <c r="BH81" s="6">
        <v>5846</v>
      </c>
      <c r="BI81" s="22">
        <f>IFERROR(Table1[[#This Row],[Op Income 2017]]/Table1[[#This Row],[Total Assets 2017]], "x")</f>
        <v>0.32875164752400676</v>
      </c>
      <c r="BJ81" s="22">
        <f>IFERROR(Table1[[#This Row],[Op Income 2018]]/Table1[[#This Row],[Total Assets 2018]], "x")</f>
        <v>0.42687651331719129</v>
      </c>
      <c r="BK81" s="22">
        <f>IFERROR(Table1[[#This Row],[Op Income 2019]]/Table1[[#This Row],[Total Assets 2019]], "x")</f>
        <v>0.36914547887593196</v>
      </c>
      <c r="BL81" s="22">
        <f>IFERROR(Table1[[#This Row],[Op Income 2020]]/Table1[[#This Row],[Total Assets 2020]], "x")</f>
        <v>0.29528366370471631</v>
      </c>
      <c r="BM81" s="22">
        <f>IFERROR(Table1[[#This Row],[Op Income 2021]]/Table1[[#This Row],[Total Assets 2021]], "x")</f>
        <v>0.35819644653033861</v>
      </c>
      <c r="BN81" s="22">
        <f>IFERROR(Table1[[#This Row],[Op Income 2022]]/Table1[[#This Row],[Total Assets 2022]], "x")</f>
        <v>0.37324666438590487</v>
      </c>
      <c r="BP81" s="22">
        <f>IFERROR(MIN(Table1[[#This Row],[ROA 2017]:[ROA 2022]])*1.05, "x")</f>
        <v>0.31004784688995213</v>
      </c>
      <c r="BQ81" s="22">
        <f t="array" ref="BQ81">IFERROR(GEOMEAN(Table1[[#This Row],[ROA 2017]:[ROA 2022]]+ABS(Table1[[#This Row],[Min ROA]]))-ABS(Table1[[#This Row],[Min ROA]]), "x")</f>
        <v>0.35735219026836096</v>
      </c>
      <c r="BR81" s="29">
        <f>IFERROR((Table1[[#This Row],[Avg ROA]]-MIN(BQ:BQ))/(MAX(BQ:BQ)-MIN(BQ:BQ)), "x")</f>
        <v>0.62616595275186804</v>
      </c>
      <c r="BS81" s="6">
        <v>14722</v>
      </c>
      <c r="BT81" s="31">
        <f>IFERROR(SUM(0.35*Table1[[#This Row],[Norm 1/SMA Period]], 0.2*Table1[[#This Row],[Norm Avg RevG]], 0.2*Table1[[#This Row],[Norm Avg GPM]], 0.25*Table1[[#This Row],[Norm Op Income/EV]]), "x")</f>
        <v>0.27990388595382221</v>
      </c>
      <c r="BU81" s="1"/>
      <c r="BV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</row>
    <row r="82" spans="1:98" x14ac:dyDescent="0.25">
      <c r="A82" s="8" t="s">
        <v>108</v>
      </c>
      <c r="B82" s="1" t="s">
        <v>109</v>
      </c>
      <c r="C82" s="1" t="s">
        <v>31</v>
      </c>
      <c r="D82" s="1" t="s">
        <v>28</v>
      </c>
      <c r="E82" s="6">
        <v>4035</v>
      </c>
      <c r="F82" s="6">
        <f>IFERROR(Table1[[#This Row],[Market Capital]]+Table1[[#This Row],[Total Liabilities ttm]]-Table1[[#This Row],[Cash ttm]], "x")</f>
        <v>4057.5000000000005</v>
      </c>
      <c r="G82" s="6">
        <v>310</v>
      </c>
      <c r="H82" s="32">
        <f>IFERROR(1/Table1[[#This Row],[SMA Period]], "x")</f>
        <v>3.2258064516129032E-3</v>
      </c>
      <c r="I82" s="33">
        <f>IFERROR((Table1[[#This Row],[1/SMA Period]]-MIN(H:H))/(MAX(H:H)-MIN(H:H)), "x")</f>
        <v>0.40621266427718039</v>
      </c>
      <c r="J82" s="6">
        <v>402.4</v>
      </c>
      <c r="K82" s="6">
        <v>433.7</v>
      </c>
      <c r="L82" s="6">
        <v>424.6</v>
      </c>
      <c r="M82" s="6">
        <v>425.5</v>
      </c>
      <c r="N82" s="6">
        <v>505.2</v>
      </c>
      <c r="O82" s="6">
        <v>565.6</v>
      </c>
      <c r="P82" s="6"/>
      <c r="Q82" s="13">
        <f>IFERROR((Table1[[#This Row],[Revenue 2018]]-Table1[[#This Row],[Revenue 2017]])/Table1[[#This Row],[Revenue 2017]], "x")</f>
        <v>7.7783300198807193E-2</v>
      </c>
      <c r="R82" s="13">
        <f>IFERROR((Table1[[#This Row],[Revenue 2019]]-Table1[[#This Row],[Revenue 2018]])/Table1[[#This Row],[Revenue 2018]], "x")</f>
        <v>-2.0982245792022056E-2</v>
      </c>
      <c r="S82" s="13">
        <f>IFERROR((Table1[[#This Row],[Revenue 2020]]-Table1[[#This Row],[Revenue 2019]])/Table1[[#This Row],[Revenue 2019]], "x")</f>
        <v>2.1196420160150193E-3</v>
      </c>
      <c r="T82" s="13">
        <f>IFERROR((Table1[[#This Row],[Revenue 2021]]-Table1[[#This Row],[Revenue 2020]])/Table1[[#This Row],[Revenue 2020]], "x")</f>
        <v>0.18730904817861338</v>
      </c>
      <c r="U82" s="13">
        <f>IFERROR((Table1[[#This Row],[Revenue 2022]]-Table1[[#This Row],[Revenue 2021]])/Table1[[#This Row],[Revenue 2021]], "x")</f>
        <v>0.11955661124307213</v>
      </c>
      <c r="V82" s="13"/>
      <c r="W82" s="18">
        <f>IFERROR(MIN(Table1[[#This Row],[RevG 2017-2018]:[RevG 2021-2022]])*1.5, "x")</f>
        <v>-3.1473368688033083E-2</v>
      </c>
      <c r="X82" s="13">
        <f t="array" ref="X82">IFERROR(GEOMEAN(Table1[[#This Row],[RevG 2017-2018]:[RevG 2021-2022]]+ABS(Table1[[#This Row],[Min RevG]]))-ABS(Table1[[#This Row],[Min RevG]]), "x")</f>
        <v>3.4735914750075918E-2</v>
      </c>
      <c r="Y82" s="13">
        <f>AVERAGE(Table1[[#This Row],[RevG 2017-2018]:[RevG 2021-2022]])</f>
        <v>7.3157271168897128E-2</v>
      </c>
      <c r="Z82" s="14">
        <f>IFERROR((Table1[[#This Row],[Avg RevG]]-MIN(X:X))/(MAX(X:X)-MIN(X:X)), "x")</f>
        <v>0.15256957027375903</v>
      </c>
      <c r="AA82" s="16">
        <f>IFERROR(Table1[[#This Row],[EV]]/AVERAGE(Table1[[#This Row],[Revenue 2020]:[Revenue 2022]]), "x")</f>
        <v>8.135066497360155</v>
      </c>
      <c r="AB82" s="6">
        <v>155.69999999999999</v>
      </c>
      <c r="AC82" s="6">
        <v>162.30000000000001</v>
      </c>
      <c r="AD82" s="6">
        <v>163.5</v>
      </c>
      <c r="AE82" s="6">
        <v>168.2</v>
      </c>
      <c r="AF82" s="6">
        <v>205.5</v>
      </c>
      <c r="AG82" s="6">
        <v>220</v>
      </c>
      <c r="AH82" s="22">
        <f>IFERROR(Table1[[#This Row],[Gross Profit 2017]]/Table1[[#This Row],[Revenue 2017]], "x")</f>
        <v>0.38692842942345923</v>
      </c>
      <c r="AI82" s="22">
        <f>IFERROR(Table1[[#This Row],[Gross Profit 2018]]/Table1[[#This Row],[Revenue 2018]], "x")</f>
        <v>0.37422181231265855</v>
      </c>
      <c r="AJ82" s="22">
        <f>IFERROR(Table1[[#This Row],[Gross Profit 2019]]/Table1[[#This Row],[Revenue 2019]], "x")</f>
        <v>0.38506829957607158</v>
      </c>
      <c r="AK82" s="22">
        <f>IFERROR(Table1[[#This Row],[Gross Profit 2020]]/Table1[[#This Row],[Revenue 2020]], "x")</f>
        <v>0.3952996474735605</v>
      </c>
      <c r="AL82" s="22">
        <f>IFERROR(Table1[[#This Row],[Gross Profit 2021]]/Table1[[#This Row],[Revenue 2021]], "x")</f>
        <v>0.40676959619952496</v>
      </c>
      <c r="AM82" s="22">
        <f>IFERROR(Table1[[#This Row],[Gross Profit 2022]]/Table1[[#This Row],[Revenue 2022]], "x")</f>
        <v>0.38896746817538896</v>
      </c>
      <c r="AO82" s="22">
        <f>IFERROR(MIN(Table1[[#This Row],[GPM 2017]:[GPM 2022]])*1.05, "x")</f>
        <v>0.39293290292829147</v>
      </c>
      <c r="AP82" s="22">
        <f t="array" ref="AP82">IFERROR(GEOMEAN(Table1[[#This Row],[GPM 2017]:[GPM 2022]]+ABS(Table1[[#This Row],[Min GPM]]))-ABS(Table1[[#This Row],[Min GPM]]), "x")</f>
        <v>0.38947964834836818</v>
      </c>
      <c r="AQ82" s="23">
        <f>IFERROR((Table1[[#This Row],[Avg GPM]]-MIN(AP:AP))/(MAX(AP:AP)-MIN(AP:AP)), "x")</f>
        <v>0.40865375617496363</v>
      </c>
      <c r="AR82" s="6">
        <v>55.6</v>
      </c>
      <c r="AS82" s="6">
        <v>37</v>
      </c>
      <c r="AT82" s="6">
        <v>61.9</v>
      </c>
      <c r="AU82" s="6">
        <v>65</v>
      </c>
      <c r="AV82" s="6">
        <v>78.599999999999994</v>
      </c>
      <c r="AW82" s="6">
        <v>87.2</v>
      </c>
      <c r="AX82" s="6"/>
      <c r="AY82" s="6">
        <f>IFERROR(AVERAGE(Table1[[#This Row],[Op Income 2020]:[Op Income 2022]]), "x")</f>
        <v>76.933333333333337</v>
      </c>
      <c r="AZ82" s="22">
        <f>IFERROR(Table1[[#This Row],[Avg Op Income]]/Table1[[#This Row],[EV]], "x")</f>
        <v>1.896077223249127E-2</v>
      </c>
      <c r="BA82" s="25">
        <f>IFERROR((Table1[[#This Row],[Op Income/EV]]-MIN(AZ:AZ))/(MAX(AZ:AZ)-MIN(AZ:AZ)), "x")</f>
        <v>9.4273858623920001E-2</v>
      </c>
      <c r="BB82" s="6">
        <v>138.1</v>
      </c>
      <c r="BC82" s="6">
        <v>391.7</v>
      </c>
      <c r="BD82" s="6">
        <v>392.7</v>
      </c>
      <c r="BE82" s="6">
        <v>421.9</v>
      </c>
      <c r="BF82" s="6">
        <v>471.2</v>
      </c>
      <c r="BG82" s="6">
        <v>530.79999999999995</v>
      </c>
      <c r="BH82" s="6">
        <v>603</v>
      </c>
      <c r="BI82" s="22">
        <f>IFERROR(Table1[[#This Row],[Op Income 2017]]/Table1[[#This Row],[Total Assets 2017]], "x")</f>
        <v>0.14194536635179986</v>
      </c>
      <c r="BJ82" s="22">
        <f>IFERROR(Table1[[#This Row],[Op Income 2018]]/Table1[[#This Row],[Total Assets 2018]], "x")</f>
        <v>9.4219505984211874E-2</v>
      </c>
      <c r="BK82" s="22">
        <f>IFERROR(Table1[[#This Row],[Op Income 2019]]/Table1[[#This Row],[Total Assets 2019]], "x")</f>
        <v>0.14671723157146244</v>
      </c>
      <c r="BL82" s="22">
        <f>IFERROR(Table1[[#This Row],[Op Income 2020]]/Table1[[#This Row],[Total Assets 2020]], "x")</f>
        <v>0.13794567062818336</v>
      </c>
      <c r="BM82" s="22">
        <f>IFERROR(Table1[[#This Row],[Op Income 2021]]/Table1[[#This Row],[Total Assets 2021]], "x")</f>
        <v>0.14807837226827431</v>
      </c>
      <c r="BN82" s="22">
        <f>IFERROR(Table1[[#This Row],[Op Income 2022]]/Table1[[#This Row],[Total Assets 2022]], "x")</f>
        <v>0.14461028192371475</v>
      </c>
      <c r="BP82" s="22">
        <f>IFERROR(MIN(Table1[[#This Row],[ROA 2017]:[ROA 2022]])*1.05, "x")</f>
        <v>9.8930481283422467E-2</v>
      </c>
      <c r="BQ82" s="22">
        <f t="array" ref="BQ82">IFERROR(GEOMEAN(Table1[[#This Row],[ROA 2017]:[ROA 2022]]+ABS(Table1[[#This Row],[Min ROA]]))-ABS(Table1[[#This Row],[Min ROA]]), "x")</f>
        <v>0.13475641710634201</v>
      </c>
      <c r="BR82" s="29">
        <f>IFERROR((Table1[[#This Row],[Avg ROA]]-MIN(BQ:BQ))/(MAX(BQ:BQ)-MIN(BQ:BQ)), "x")</f>
        <v>3.9153564330868543E-2</v>
      </c>
      <c r="BS82" s="6">
        <v>160.6</v>
      </c>
      <c r="BT82" s="31">
        <f>IFERROR(SUM(0.35*Table1[[#This Row],[Norm 1/SMA Period]], 0.2*Table1[[#This Row],[Norm Avg RevG]], 0.2*Table1[[#This Row],[Norm Avg GPM]], 0.25*Table1[[#This Row],[Norm Op Income/EV]]), "x")</f>
        <v>0.27798756244273765</v>
      </c>
      <c r="BU82" s="1"/>
      <c r="BV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</row>
    <row r="83" spans="1:98" x14ac:dyDescent="0.25">
      <c r="A83" s="8" t="s">
        <v>192</v>
      </c>
      <c r="B83" s="1" t="s">
        <v>193</v>
      </c>
      <c r="C83" s="1" t="s">
        <v>185</v>
      </c>
      <c r="D83" s="1" t="s">
        <v>26</v>
      </c>
      <c r="E83" s="6">
        <v>69259</v>
      </c>
      <c r="F83" s="6">
        <f>IFERROR(Table1[[#This Row],[Market Capital]]+Table1[[#This Row],[Total Liabilities ttm]]-Table1[[#This Row],[Cash ttm]], "x")</f>
        <v>80884</v>
      </c>
      <c r="G83" s="6">
        <v>500</v>
      </c>
      <c r="H83" s="32">
        <f>IFERROR(1/Table1[[#This Row],[SMA Period]], "x")</f>
        <v>2E-3</v>
      </c>
      <c r="I83" s="33">
        <f>IFERROR((Table1[[#This Row],[1/SMA Period]]-MIN(H:H))/(MAX(H:H)-MIN(H:H)), "x")</f>
        <v>0.13222222222222221</v>
      </c>
      <c r="J83" s="6">
        <v>14314</v>
      </c>
      <c r="K83" s="6">
        <v>14768</v>
      </c>
      <c r="L83" s="6">
        <v>14109</v>
      </c>
      <c r="M83" s="6">
        <v>12574</v>
      </c>
      <c r="N83" s="6">
        <v>14455</v>
      </c>
      <c r="O83" s="6">
        <v>15932</v>
      </c>
      <c r="P83" s="6"/>
      <c r="Q83" s="13">
        <f>IFERROR((Table1[[#This Row],[Revenue 2018]]-Table1[[#This Row],[Revenue 2017]])/Table1[[#This Row],[Revenue 2017]], "x")</f>
        <v>3.1717199944110659E-2</v>
      </c>
      <c r="R83" s="13">
        <f>IFERROR((Table1[[#This Row],[Revenue 2019]]-Table1[[#This Row],[Revenue 2018]])/Table1[[#This Row],[Revenue 2018]], "x")</f>
        <v>-4.4623510292524378E-2</v>
      </c>
      <c r="S83" s="13">
        <f>IFERROR((Table1[[#This Row],[Revenue 2020]]-Table1[[#This Row],[Revenue 2019]])/Table1[[#This Row],[Revenue 2019]], "x")</f>
        <v>-0.10879580409667589</v>
      </c>
      <c r="T83" s="13">
        <f>IFERROR((Table1[[#This Row],[Revenue 2021]]-Table1[[#This Row],[Revenue 2020]])/Table1[[#This Row],[Revenue 2020]], "x")</f>
        <v>0.1495944011452203</v>
      </c>
      <c r="U83" s="13">
        <f>IFERROR((Table1[[#This Row],[Revenue 2022]]-Table1[[#This Row],[Revenue 2021]])/Table1[[#This Row],[Revenue 2021]], "x")</f>
        <v>0.10217917675544794</v>
      </c>
      <c r="V83" s="13"/>
      <c r="W83" s="18">
        <f>IFERROR(MIN(Table1[[#This Row],[RevG 2017-2018]:[RevG 2021-2022]])*1.5, "x")</f>
        <v>-0.16319370614501383</v>
      </c>
      <c r="X83" s="13">
        <f t="array" ref="X83">IFERROR(GEOMEAN(Table1[[#This Row],[RevG 2017-2018]:[RevG 2021-2022]]+ABS(Table1[[#This Row],[Min RevG]]))-ABS(Table1[[#This Row],[Min RevG]]), "x")</f>
        <v>-3.3483143026046269E-3</v>
      </c>
      <c r="Y83" s="13">
        <f>AVERAGE(Table1[[#This Row],[RevG 2017-2018]:[RevG 2021-2022]])</f>
        <v>2.6014292691115725E-2</v>
      </c>
      <c r="Z83" s="14">
        <f>IFERROR((Table1[[#This Row],[Avg RevG]]-MIN(X:X))/(MAX(X:X)-MIN(X:X)), "x")</f>
        <v>5.140394122123134E-2</v>
      </c>
      <c r="AA83" s="16">
        <f>IFERROR(Table1[[#This Row],[EV]]/AVERAGE(Table1[[#This Row],[Revenue 2020]:[Revenue 2022]]), "x")</f>
        <v>5.6481925467284277</v>
      </c>
      <c r="AB83" s="6">
        <v>6008</v>
      </c>
      <c r="AC83" s="6">
        <v>6164</v>
      </c>
      <c r="AD83" s="6">
        <v>5922</v>
      </c>
      <c r="AE83" s="6">
        <v>5199</v>
      </c>
      <c r="AF83" s="6">
        <v>5966</v>
      </c>
      <c r="AG83" s="6">
        <v>6503</v>
      </c>
      <c r="AH83" s="22">
        <f>IFERROR(Table1[[#This Row],[Gross Profit 2017]]/Table1[[#This Row],[Revenue 2017]], "x")</f>
        <v>0.41972893670532346</v>
      </c>
      <c r="AI83" s="22">
        <f>IFERROR(Table1[[#This Row],[Gross Profit 2018]]/Table1[[#This Row],[Revenue 2018]], "x")</f>
        <v>0.41738894907908991</v>
      </c>
      <c r="AJ83" s="22">
        <f>IFERROR(Table1[[#This Row],[Gross Profit 2019]]/Table1[[#This Row],[Revenue 2019]], "x")</f>
        <v>0.41973208590261535</v>
      </c>
      <c r="AK83" s="22">
        <f>IFERROR(Table1[[#This Row],[Gross Profit 2020]]/Table1[[#This Row],[Revenue 2020]], "x")</f>
        <v>0.41347224431366314</v>
      </c>
      <c r="AL83" s="22">
        <f>IFERROR(Table1[[#This Row],[Gross Profit 2021]]/Table1[[#This Row],[Revenue 2021]], "x")</f>
        <v>0.41272915946039435</v>
      </c>
      <c r="AM83" s="22">
        <f>IFERROR(Table1[[#This Row],[Gross Profit 2022]]/Table1[[#This Row],[Revenue 2022]], "x")</f>
        <v>0.40817223198594027</v>
      </c>
      <c r="AO83" s="22">
        <f>IFERROR(MIN(Table1[[#This Row],[GPM 2017]:[GPM 2022]])*1.05, "x")</f>
        <v>0.42858084358523729</v>
      </c>
      <c r="AP83" s="22">
        <f t="array" ref="AP83">IFERROR(GEOMEAN(Table1[[#This Row],[GPM 2017]:[GPM 2022]]+ABS(Table1[[#This Row],[Min GPM]]))-ABS(Table1[[#This Row],[Min GPM]]), "x")</f>
        <v>0.41519361797331411</v>
      </c>
      <c r="AQ83" s="23">
        <f>IFERROR((Table1[[#This Row],[Avg GPM]]-MIN(AP:AP))/(MAX(AP:AP)-MIN(AP:AP)), "x")</f>
        <v>0.44068682136116349</v>
      </c>
      <c r="AR83" s="6">
        <v>3399</v>
      </c>
      <c r="AS83" s="6">
        <v>3604</v>
      </c>
      <c r="AT83" s="6">
        <v>3426</v>
      </c>
      <c r="AU83" s="6">
        <v>2895</v>
      </c>
      <c r="AV83" s="6">
        <v>3500</v>
      </c>
      <c r="AW83" s="6">
        <v>3831</v>
      </c>
      <c r="AX83" s="6"/>
      <c r="AY83" s="6">
        <f>IFERROR(AVERAGE(Table1[[#This Row],[Op Income 2020]:[Op Income 2022]]), "x")</f>
        <v>3408.6666666666665</v>
      </c>
      <c r="AZ83" s="22">
        <f>IFERROR(Table1[[#This Row],[Avg Op Income]]/Table1[[#This Row],[EV]], "x")</f>
        <v>4.2142656973773139E-2</v>
      </c>
      <c r="BA83" s="25">
        <f>IFERROR((Table1[[#This Row],[Op Income/EV]]-MIN(AZ:AZ))/(MAX(AZ:AZ)-MIN(AZ:AZ)), "x")</f>
        <v>0.49588056688316334</v>
      </c>
      <c r="BB83" s="6">
        <v>708</v>
      </c>
      <c r="BC83" s="6">
        <v>16780</v>
      </c>
      <c r="BD83" s="6">
        <v>14870</v>
      </c>
      <c r="BE83" s="6">
        <v>15068</v>
      </c>
      <c r="BF83" s="6">
        <v>15612</v>
      </c>
      <c r="BG83" s="6">
        <v>16077</v>
      </c>
      <c r="BH83" s="6">
        <v>15422</v>
      </c>
      <c r="BI83" s="22">
        <f>IFERROR(Table1[[#This Row],[Op Income 2017]]/Table1[[#This Row],[Total Assets 2017]], "x")</f>
        <v>0.20256257449344459</v>
      </c>
      <c r="BJ83" s="22">
        <f>IFERROR(Table1[[#This Row],[Op Income 2018]]/Table1[[#This Row],[Total Assets 2018]], "x")</f>
        <v>0.24236718224613316</v>
      </c>
      <c r="BK83" s="22">
        <f>IFERROR(Table1[[#This Row],[Op Income 2019]]/Table1[[#This Row],[Total Assets 2019]], "x")</f>
        <v>0.22736925935757898</v>
      </c>
      <c r="BL83" s="22">
        <f>IFERROR(Table1[[#This Row],[Op Income 2020]]/Table1[[#This Row],[Total Assets 2020]], "x")</f>
        <v>0.18543428132205994</v>
      </c>
      <c r="BM83" s="22">
        <f>IFERROR(Table1[[#This Row],[Op Income 2021]]/Table1[[#This Row],[Total Assets 2021]], "x")</f>
        <v>0.21770230764446102</v>
      </c>
      <c r="BN83" s="22">
        <f>IFERROR(Table1[[#This Row],[Op Income 2022]]/Table1[[#This Row],[Total Assets 2022]], "x")</f>
        <v>0.248411360394242</v>
      </c>
      <c r="BP83" s="22">
        <f>IFERROR(MIN(Table1[[#This Row],[ROA 2017]:[ROA 2022]])*1.05, "x")</f>
        <v>0.19470599538816294</v>
      </c>
      <c r="BQ83" s="22">
        <f t="array" ref="BQ83">IFERROR(GEOMEAN(Table1[[#This Row],[ROA 2017]:[ROA 2022]]+ABS(Table1[[#This Row],[Min ROA]]))-ABS(Table1[[#This Row],[Min ROA]]), "x")</f>
        <v>0.22005991086823593</v>
      </c>
      <c r="BR83" s="29">
        <f>IFERROR((Table1[[#This Row],[Avg ROA]]-MIN(BQ:BQ))/(MAX(BQ:BQ)-MIN(BQ:BQ)), "x")</f>
        <v>0.26410935258556323</v>
      </c>
      <c r="BS83" s="6">
        <v>12333</v>
      </c>
      <c r="BT83" s="31">
        <f>IFERROR(SUM(0.35*Table1[[#This Row],[Norm 1/SMA Period]], 0.2*Table1[[#This Row],[Norm Avg RevG]], 0.2*Table1[[#This Row],[Norm Avg GPM]], 0.25*Table1[[#This Row],[Norm Op Income/EV]]), "x")</f>
        <v>0.26866607201504761</v>
      </c>
      <c r="BU83" s="1"/>
      <c r="BV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</row>
    <row r="84" spans="1:98" x14ac:dyDescent="0.25">
      <c r="A84" s="8" t="s">
        <v>120</v>
      </c>
      <c r="B84" s="1" t="s">
        <v>121</v>
      </c>
      <c r="C84" s="1" t="s">
        <v>119</v>
      </c>
      <c r="D84" s="1" t="s">
        <v>47</v>
      </c>
      <c r="E84" s="6">
        <v>5957</v>
      </c>
      <c r="F84" s="6">
        <f>IFERROR(Table1[[#This Row],[Market Capital]]+Table1[[#This Row],[Total Liabilities ttm]]-Table1[[#This Row],[Cash ttm]], "x")</f>
        <v>6119.1</v>
      </c>
      <c r="G84" s="6">
        <v>350</v>
      </c>
      <c r="H84" s="32">
        <f>IFERROR(1/Table1[[#This Row],[SMA Period]], "x")</f>
        <v>2.8571428571428571E-3</v>
      </c>
      <c r="I84" s="33">
        <f>IFERROR((Table1[[#This Row],[1/SMA Period]]-MIN(H:H))/(MAX(H:H)-MIN(H:H)), "x")</f>
        <v>0.32380952380952377</v>
      </c>
      <c r="J84" s="6">
        <v>1201.8</v>
      </c>
      <c r="K84" s="6">
        <v>1222.9000000000001</v>
      </c>
      <c r="L84" s="6">
        <v>1307.8</v>
      </c>
      <c r="M84" s="6">
        <v>1334.4</v>
      </c>
      <c r="N84" s="6">
        <v>1467.1</v>
      </c>
      <c r="O84" s="6">
        <v>1676.4</v>
      </c>
      <c r="P84" s="6"/>
      <c r="Q84" s="13">
        <f>IFERROR((Table1[[#This Row],[Revenue 2018]]-Table1[[#This Row],[Revenue 2017]])/Table1[[#This Row],[Revenue 2017]], "x")</f>
        <v>1.7556997836578579E-2</v>
      </c>
      <c r="R84" s="13">
        <f>IFERROR((Table1[[#This Row],[Revenue 2019]]-Table1[[#This Row],[Revenue 2018]])/Table1[[#This Row],[Revenue 2018]], "x")</f>
        <v>6.9425136969498619E-2</v>
      </c>
      <c r="S84" s="13">
        <f>IFERROR((Table1[[#This Row],[Revenue 2020]]-Table1[[#This Row],[Revenue 2019]])/Table1[[#This Row],[Revenue 2019]], "x")</f>
        <v>2.0339501452821637E-2</v>
      </c>
      <c r="T84" s="13">
        <f>IFERROR((Table1[[#This Row],[Revenue 2021]]-Table1[[#This Row],[Revenue 2020]])/Table1[[#This Row],[Revenue 2020]], "x")</f>
        <v>9.9445443645083786E-2</v>
      </c>
      <c r="U84" s="13">
        <f>IFERROR((Table1[[#This Row],[Revenue 2022]]-Table1[[#This Row],[Revenue 2021]])/Table1[[#This Row],[Revenue 2021]], "x")</f>
        <v>0.14266239520141791</v>
      </c>
      <c r="V84" s="13"/>
      <c r="W84" s="18">
        <f>IFERROR(MIN(Table1[[#This Row],[RevG 2017-2018]:[RevG 2021-2022]])*1.5, "x")</f>
        <v>2.633549675486787E-2</v>
      </c>
      <c r="X84" s="13">
        <f t="array" ref="X84">IFERROR(GEOMEAN(Table1[[#This Row],[RevG 2017-2018]:[RevG 2021-2022]]+ABS(Table1[[#This Row],[Min RevG]]))-ABS(Table1[[#This Row],[Min RevG]]), "x")</f>
        <v>5.7616598978335619E-2</v>
      </c>
      <c r="Y84" s="13">
        <f>AVERAGE(Table1[[#This Row],[RevG 2017-2018]:[RevG 2021-2022]])</f>
        <v>6.9885895021080113E-2</v>
      </c>
      <c r="Z84" s="14">
        <f>IFERROR((Table1[[#This Row],[Avg RevG]]-MIN(X:X))/(MAX(X:X)-MIN(X:X)), "x")</f>
        <v>0.21334902861338428</v>
      </c>
      <c r="AA84" s="16">
        <f>IFERROR(Table1[[#This Row],[EV]]/AVERAGE(Table1[[#This Row],[Revenue 2020]:[Revenue 2022]]), "x")</f>
        <v>4.0995332633600574</v>
      </c>
      <c r="AB84" s="6">
        <v>318.8</v>
      </c>
      <c r="AC84" s="6">
        <v>303.5</v>
      </c>
      <c r="AD84" s="6">
        <v>326.2</v>
      </c>
      <c r="AE84" s="6">
        <v>358</v>
      </c>
      <c r="AF84" s="6">
        <v>386.7</v>
      </c>
      <c r="AG84" s="6">
        <v>355.7</v>
      </c>
      <c r="AH84" s="22">
        <f>IFERROR(Table1[[#This Row],[Gross Profit 2017]]/Table1[[#This Row],[Revenue 2017]], "x")</f>
        <v>0.26526876352138462</v>
      </c>
      <c r="AI84" s="22">
        <f>IFERROR(Table1[[#This Row],[Gross Profit 2018]]/Table1[[#This Row],[Revenue 2018]], "x")</f>
        <v>0.24818055441982173</v>
      </c>
      <c r="AJ84" s="22">
        <f>IFERROR(Table1[[#This Row],[Gross Profit 2019]]/Table1[[#This Row],[Revenue 2019]], "x")</f>
        <v>0.24942651781617983</v>
      </c>
      <c r="AK84" s="22">
        <f>IFERROR(Table1[[#This Row],[Gross Profit 2020]]/Table1[[#This Row],[Revenue 2020]], "x")</f>
        <v>0.26828537170263789</v>
      </c>
      <c r="AL84" s="22">
        <f>IFERROR(Table1[[#This Row],[Gross Profit 2021]]/Table1[[#This Row],[Revenue 2021]], "x")</f>
        <v>0.26358121464112877</v>
      </c>
      <c r="AM84" s="22">
        <f>IFERROR(Table1[[#This Row],[Gross Profit 2022]]/Table1[[#This Row],[Revenue 2022]], "x")</f>
        <v>0.21218086375566689</v>
      </c>
      <c r="AO84" s="22">
        <f>IFERROR(MIN(Table1[[#This Row],[GPM 2017]:[GPM 2022]])*1.05, "x")</f>
        <v>0.22278990694345024</v>
      </c>
      <c r="AP84" s="22">
        <f t="array" ref="AP84">IFERROR(GEOMEAN(Table1[[#This Row],[GPM 2017]:[GPM 2022]]+ABS(Table1[[#This Row],[Min GPM]]))-ABS(Table1[[#This Row],[Min GPM]]), "x")</f>
        <v>0.25075785262020595</v>
      </c>
      <c r="AQ84" s="23">
        <f>IFERROR((Table1[[#This Row],[Avg GPM]]-MIN(AP:AP))/(MAX(AP:AP)-MIN(AP:AP)), "x")</f>
        <v>0.23584168592207028</v>
      </c>
      <c r="AR84" s="6">
        <v>193.1</v>
      </c>
      <c r="AS84" s="6">
        <v>173.6</v>
      </c>
      <c r="AT84" s="6">
        <v>176.4</v>
      </c>
      <c r="AU84" s="6">
        <v>177.1</v>
      </c>
      <c r="AV84" s="6">
        <v>181.4</v>
      </c>
      <c r="AW84" s="6">
        <v>143.6</v>
      </c>
      <c r="AX84" s="6"/>
      <c r="AY84" s="6">
        <f>IFERROR(AVERAGE(Table1[[#This Row],[Op Income 2020]:[Op Income 2022]]), "x")</f>
        <v>167.36666666666667</v>
      </c>
      <c r="AZ84" s="22">
        <f>IFERROR(Table1[[#This Row],[Avg Op Income]]/Table1[[#This Row],[EV]], "x")</f>
        <v>2.7351516835264444E-2</v>
      </c>
      <c r="BA84" s="25">
        <f>IFERROR((Table1[[#This Row],[Op Income/EV]]-MIN(AZ:AZ))/(MAX(AZ:AZ)-MIN(AZ:AZ)), "x")</f>
        <v>0.23963647073987562</v>
      </c>
      <c r="BB84" s="6">
        <v>95.5</v>
      </c>
      <c r="BC84" s="6">
        <v>716.4</v>
      </c>
      <c r="BD84" s="6">
        <v>804.5</v>
      </c>
      <c r="BE84" s="6">
        <v>905.4</v>
      </c>
      <c r="BF84" s="6">
        <v>993.4</v>
      </c>
      <c r="BG84" s="6">
        <v>1101.3</v>
      </c>
      <c r="BH84" s="6">
        <v>1090.4000000000001</v>
      </c>
      <c r="BI84" s="22">
        <f>IFERROR(Table1[[#This Row],[Op Income 2017]]/Table1[[#This Row],[Total Assets 2017]], "x")</f>
        <v>0.2695421552205472</v>
      </c>
      <c r="BJ84" s="22">
        <f>IFERROR(Table1[[#This Row],[Op Income 2018]]/Table1[[#This Row],[Total Assets 2018]], "x")</f>
        <v>0.21578620261031695</v>
      </c>
      <c r="BK84" s="22">
        <f>IFERROR(Table1[[#This Row],[Op Income 2019]]/Table1[[#This Row],[Total Assets 2019]], "x")</f>
        <v>0.19483101391650101</v>
      </c>
      <c r="BL84" s="22">
        <f>IFERROR(Table1[[#This Row],[Op Income 2020]]/Table1[[#This Row],[Total Assets 2020]], "x")</f>
        <v>0.17827662572981678</v>
      </c>
      <c r="BM84" s="22">
        <f>IFERROR(Table1[[#This Row],[Op Income 2021]]/Table1[[#This Row],[Total Assets 2021]], "x")</f>
        <v>0.16471442840279671</v>
      </c>
      <c r="BN84" s="22">
        <f>IFERROR(Table1[[#This Row],[Op Income 2022]]/Table1[[#This Row],[Total Assets 2022]], "x")</f>
        <v>0.13169479090242112</v>
      </c>
      <c r="BP84" s="22">
        <f>IFERROR(MIN(Table1[[#This Row],[ROA 2017]:[ROA 2022]])*1.05, "x")</f>
        <v>0.13827953044754218</v>
      </c>
      <c r="BQ84" s="22">
        <f t="array" ref="BQ84">IFERROR(GEOMEAN(Table1[[#This Row],[ROA 2017]:[ROA 2022]]+ABS(Table1[[#This Row],[Min ROA]]))-ABS(Table1[[#This Row],[Min ROA]]), "x")</f>
        <v>0.18973390342284138</v>
      </c>
      <c r="BR84" s="29">
        <f>IFERROR((Table1[[#This Row],[Avg ROA]]-MIN(BQ:BQ))/(MAX(BQ:BQ)-MIN(BQ:BQ)), "x")</f>
        <v>0.18413594694125721</v>
      </c>
      <c r="BS84" s="6">
        <v>257.60000000000002</v>
      </c>
      <c r="BT84" s="31">
        <f>IFERROR(SUM(0.35*Table1[[#This Row],[Norm 1/SMA Period]], 0.2*Table1[[#This Row],[Norm Avg RevG]], 0.2*Table1[[#This Row],[Norm Avg GPM]], 0.25*Table1[[#This Row],[Norm Op Income/EV]]), "x")</f>
        <v>0.26308059392539318</v>
      </c>
      <c r="BU84" s="1"/>
      <c r="BV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</row>
    <row r="85" spans="1:98" x14ac:dyDescent="0.25">
      <c r="A85" s="8" t="s">
        <v>62</v>
      </c>
      <c r="B85" s="1" t="s">
        <v>63</v>
      </c>
      <c r="C85" s="1" t="s">
        <v>57</v>
      </c>
      <c r="D85" s="1" t="s">
        <v>26</v>
      </c>
      <c r="E85" s="6">
        <v>5197</v>
      </c>
      <c r="F85" s="6">
        <f>IFERROR(Table1[[#This Row],[Market Capital]]+Table1[[#This Row],[Total Liabilities ttm]]-Table1[[#This Row],[Cash ttm]], "x")</f>
        <v>5444.7</v>
      </c>
      <c r="G85" s="6">
        <v>360</v>
      </c>
      <c r="H85" s="32">
        <f>IFERROR(1/Table1[[#This Row],[SMA Period]], "x")</f>
        <v>2.7777777777777779E-3</v>
      </c>
      <c r="I85" s="33">
        <f>IFERROR((Table1[[#This Row],[1/SMA Period]]-MIN(H:H))/(MAX(H:H)-MIN(H:H)), "x")</f>
        <v>0.30606995884773663</v>
      </c>
      <c r="J85" s="6">
        <v>405.2</v>
      </c>
      <c r="K85" s="6">
        <v>433.9</v>
      </c>
      <c r="L85" s="6">
        <v>469.3</v>
      </c>
      <c r="M85" s="6">
        <v>514.6</v>
      </c>
      <c r="N85" s="6">
        <v>534.5</v>
      </c>
      <c r="O85" s="6">
        <v>888.8</v>
      </c>
      <c r="P85" s="6"/>
      <c r="Q85" s="13">
        <f>IFERROR((Table1[[#This Row],[Revenue 2018]]-Table1[[#This Row],[Revenue 2017]])/Table1[[#This Row],[Revenue 2017]], "x")</f>
        <v>7.0829220138203336E-2</v>
      </c>
      <c r="R85" s="13">
        <f>IFERROR((Table1[[#This Row],[Revenue 2019]]-Table1[[#This Row],[Revenue 2018]])/Table1[[#This Row],[Revenue 2018]], "x")</f>
        <v>8.1585618806176624E-2</v>
      </c>
      <c r="S85" s="13">
        <f>IFERROR((Table1[[#This Row],[Revenue 2020]]-Table1[[#This Row],[Revenue 2019]])/Table1[[#This Row],[Revenue 2019]], "x")</f>
        <v>9.6526741956104861E-2</v>
      </c>
      <c r="T85" s="13">
        <f>IFERROR((Table1[[#This Row],[Revenue 2021]]-Table1[[#This Row],[Revenue 2020]])/Table1[[#This Row],[Revenue 2020]], "x")</f>
        <v>3.8670812281383554E-2</v>
      </c>
      <c r="U85" s="13">
        <f>IFERROR((Table1[[#This Row],[Revenue 2022]]-Table1[[#This Row],[Revenue 2021]])/Table1[[#This Row],[Revenue 2021]], "x")</f>
        <v>0.6628624883068287</v>
      </c>
      <c r="V85" s="13"/>
      <c r="W85" s="18">
        <f>IFERROR(MIN(Table1[[#This Row],[RevG 2017-2018]:[RevG 2021-2022]])*1.5, "x")</f>
        <v>5.8006218422075331E-2</v>
      </c>
      <c r="X85" s="13">
        <f t="array" ref="X85">IFERROR(GEOMEAN(Table1[[#This Row],[RevG 2017-2018]:[RevG 2021-2022]]+ABS(Table1[[#This Row],[Min RevG]]))-ABS(Table1[[#This Row],[Min RevG]]), "x")</f>
        <v>0.12288571173366385</v>
      </c>
      <c r="Y85" s="13">
        <f>AVERAGE(Table1[[#This Row],[RevG 2017-2018]:[RevG 2021-2022]])</f>
        <v>0.19009497629773942</v>
      </c>
      <c r="Z85" s="14">
        <f>IFERROR((Table1[[#This Row],[Avg RevG]]-MIN(X:X))/(MAX(X:X)-MIN(X:X)), "x")</f>
        <v>0.38672764264439063</v>
      </c>
      <c r="AA85" s="16">
        <f>IFERROR(Table1[[#This Row],[EV]]/AVERAGE(Table1[[#This Row],[Revenue 2020]:[Revenue 2022]]), "x")</f>
        <v>8.4287630940709022</v>
      </c>
      <c r="AB85" s="6">
        <v>123.7</v>
      </c>
      <c r="AC85" s="6">
        <v>103.5</v>
      </c>
      <c r="AD85" s="6">
        <v>119.4</v>
      </c>
      <c r="AE85" s="6">
        <v>155.80000000000001</v>
      </c>
      <c r="AF85" s="6">
        <v>137.80000000000001</v>
      </c>
      <c r="AG85" s="6">
        <v>237.6</v>
      </c>
      <c r="AH85" s="22">
        <f>IFERROR(Table1[[#This Row],[Gross Profit 2017]]/Table1[[#This Row],[Revenue 2017]], "x")</f>
        <v>0.30528134254689043</v>
      </c>
      <c r="AI85" s="22">
        <f>IFERROR(Table1[[#This Row],[Gross Profit 2018]]/Table1[[#This Row],[Revenue 2018]], "x")</f>
        <v>0.23853422447568565</v>
      </c>
      <c r="AJ85" s="22">
        <f>IFERROR(Table1[[#This Row],[Gross Profit 2019]]/Table1[[#This Row],[Revenue 2019]], "x")</f>
        <v>0.25442147879821009</v>
      </c>
      <c r="AK85" s="22">
        <f>IFERROR(Table1[[#This Row],[Gross Profit 2020]]/Table1[[#This Row],[Revenue 2020]], "x")</f>
        <v>0.30275942479595802</v>
      </c>
      <c r="AL85" s="22">
        <f>IFERROR(Table1[[#This Row],[Gross Profit 2021]]/Table1[[#This Row],[Revenue 2021]], "x")</f>
        <v>0.25781103835360153</v>
      </c>
      <c r="AM85" s="22">
        <f>IFERROR(Table1[[#This Row],[Gross Profit 2022]]/Table1[[#This Row],[Revenue 2022]], "x")</f>
        <v>0.26732673267326734</v>
      </c>
      <c r="AO85" s="22">
        <f>IFERROR(MIN(Table1[[#This Row],[GPM 2017]:[GPM 2022]])*1.05, "x")</f>
        <v>0.25046093569946992</v>
      </c>
      <c r="AP85" s="22">
        <f t="array" ref="AP85">IFERROR(GEOMEAN(Table1[[#This Row],[GPM 2017]:[GPM 2022]]+ABS(Table1[[#This Row],[Min GPM]]))-ABS(Table1[[#This Row],[Min GPM]]), "x")</f>
        <v>0.27043668930917308</v>
      </c>
      <c r="AQ85" s="23">
        <f>IFERROR((Table1[[#This Row],[Avg GPM]]-MIN(AP:AP))/(MAX(AP:AP)-MIN(AP:AP)), "x")</f>
        <v>0.26035651065122145</v>
      </c>
      <c r="AR85" s="6">
        <v>75</v>
      </c>
      <c r="AS85" s="6">
        <v>56.3</v>
      </c>
      <c r="AT85" s="6">
        <v>68.5</v>
      </c>
      <c r="AU85" s="6">
        <v>97.5</v>
      </c>
      <c r="AV85" s="6">
        <v>70</v>
      </c>
      <c r="AW85" s="6">
        <v>127.9</v>
      </c>
      <c r="AX85" s="6"/>
      <c r="AY85" s="6">
        <f>IFERROR(AVERAGE(Table1[[#This Row],[Op Income 2020]:[Op Income 2022]]), "x")</f>
        <v>98.466666666666654</v>
      </c>
      <c r="AZ85" s="22">
        <f>IFERROR(Table1[[#This Row],[Avg Op Income]]/Table1[[#This Row],[EV]], "x")</f>
        <v>1.808486540427694E-2</v>
      </c>
      <c r="BA85" s="25">
        <f>IFERROR((Table1[[#This Row],[Op Income/EV]]-MIN(AZ:AZ))/(MAX(AZ:AZ)-MIN(AZ:AZ)), "x")</f>
        <v>7.90995075326765E-2</v>
      </c>
      <c r="BB85" s="6">
        <v>5.5</v>
      </c>
      <c r="BC85" s="6">
        <v>296.8</v>
      </c>
      <c r="BD85" s="6">
        <v>308</v>
      </c>
      <c r="BE85" s="6">
        <v>371.4</v>
      </c>
      <c r="BF85" s="6">
        <v>449</v>
      </c>
      <c r="BG85" s="6">
        <v>650.20000000000005</v>
      </c>
      <c r="BH85" s="6">
        <v>813.9</v>
      </c>
      <c r="BI85" s="22">
        <f>IFERROR(Table1[[#This Row],[Op Income 2017]]/Table1[[#This Row],[Total Assets 2017]], "x")</f>
        <v>0.2526954177897574</v>
      </c>
      <c r="BJ85" s="22">
        <f>IFERROR(Table1[[#This Row],[Op Income 2018]]/Table1[[#This Row],[Total Assets 2018]], "x")</f>
        <v>0.18279220779220778</v>
      </c>
      <c r="BK85" s="22">
        <f>IFERROR(Table1[[#This Row],[Op Income 2019]]/Table1[[#This Row],[Total Assets 2019]], "x")</f>
        <v>0.18443726440495423</v>
      </c>
      <c r="BL85" s="22">
        <f>IFERROR(Table1[[#This Row],[Op Income 2020]]/Table1[[#This Row],[Total Assets 2020]], "x")</f>
        <v>0.21714922048997773</v>
      </c>
      <c r="BM85" s="22">
        <f>IFERROR(Table1[[#This Row],[Op Income 2021]]/Table1[[#This Row],[Total Assets 2021]], "x")</f>
        <v>0.10765918179021838</v>
      </c>
      <c r="BN85" s="22">
        <f>IFERROR(Table1[[#This Row],[Op Income 2022]]/Table1[[#This Row],[Total Assets 2022]], "x")</f>
        <v>0.15714461236024083</v>
      </c>
      <c r="BP85" s="22">
        <f>IFERROR(MIN(Table1[[#This Row],[ROA 2017]:[ROA 2022]])*1.05, "x")</f>
        <v>0.1130421408797293</v>
      </c>
      <c r="BQ85" s="22">
        <f t="array" ref="BQ85">IFERROR(GEOMEAN(Table1[[#This Row],[ROA 2017]:[ROA 2022]]+ABS(Table1[[#This Row],[Min ROA]]))-ABS(Table1[[#This Row],[Min ROA]]), "x")</f>
        <v>0.18003703377400504</v>
      </c>
      <c r="BR85" s="29">
        <f>IFERROR((Table1[[#This Row],[Avg ROA]]-MIN(BQ:BQ))/(MAX(BQ:BQ)-MIN(BQ:BQ)), "x")</f>
        <v>0.15856411090900965</v>
      </c>
      <c r="BS85" s="6">
        <v>253.2</v>
      </c>
      <c r="BT85" s="31">
        <f>IFERROR(SUM(0.35*Table1[[#This Row],[Norm 1/SMA Period]], 0.2*Table1[[#This Row],[Norm Avg RevG]], 0.2*Table1[[#This Row],[Norm Avg GPM]], 0.25*Table1[[#This Row],[Norm Op Income/EV]]), "x")</f>
        <v>0.25631619313899939</v>
      </c>
      <c r="BU85" s="1"/>
      <c r="BV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</row>
    <row r="86" spans="1:98" x14ac:dyDescent="0.25">
      <c r="A86" s="8" t="s">
        <v>43</v>
      </c>
      <c r="B86" s="1" t="s">
        <v>44</v>
      </c>
      <c r="C86" s="1" t="s">
        <v>42</v>
      </c>
      <c r="D86" s="1" t="s">
        <v>37</v>
      </c>
      <c r="E86" s="6">
        <v>72518</v>
      </c>
      <c r="F86" s="6">
        <f>IFERROR(Table1[[#This Row],[Market Capital]]+Table1[[#This Row],[Total Liabilities ttm]]-Table1[[#This Row],[Cash ttm]], "x")</f>
        <v>76559.600000000006</v>
      </c>
      <c r="G86" s="6">
        <v>360</v>
      </c>
      <c r="H86" s="32">
        <f>IFERROR(1/Table1[[#This Row],[SMA Period]], "x")</f>
        <v>2.7777777777777779E-3</v>
      </c>
      <c r="I86" s="33">
        <f>IFERROR((Table1[[#This Row],[1/SMA Period]]-MIN(H:H))/(MAX(H:H)-MIN(H:H)), "x")</f>
        <v>0.30606995884773663</v>
      </c>
      <c r="J86" s="6">
        <v>4099.3999999999996</v>
      </c>
      <c r="K86" s="6">
        <v>3918.3</v>
      </c>
      <c r="L86" s="6">
        <v>4225</v>
      </c>
      <c r="M86" s="6">
        <v>4226.5</v>
      </c>
      <c r="N86" s="6">
        <v>4861</v>
      </c>
      <c r="O86" s="6">
        <v>5455.9</v>
      </c>
      <c r="P86" s="6"/>
      <c r="Q86" s="13">
        <f>IFERROR((Table1[[#This Row],[Revenue 2018]]-Table1[[#This Row],[Revenue 2017]])/Table1[[#This Row],[Revenue 2017]], "x")</f>
        <v>-4.4177196662926153E-2</v>
      </c>
      <c r="R86" s="13">
        <f>IFERROR((Table1[[#This Row],[Revenue 2019]]-Table1[[#This Row],[Revenue 2018]])/Table1[[#This Row],[Revenue 2018]], "x")</f>
        <v>7.8273741163259525E-2</v>
      </c>
      <c r="S86" s="13">
        <f>IFERROR((Table1[[#This Row],[Revenue 2020]]-Table1[[#This Row],[Revenue 2019]])/Table1[[#This Row],[Revenue 2019]], "x")</f>
        <v>3.5502958579881655E-4</v>
      </c>
      <c r="T86" s="13">
        <f>IFERROR((Table1[[#This Row],[Revenue 2021]]-Table1[[#This Row],[Revenue 2020]])/Table1[[#This Row],[Revenue 2020]], "x")</f>
        <v>0.15012421625458416</v>
      </c>
      <c r="U86" s="13">
        <f>IFERROR((Table1[[#This Row],[Revenue 2022]]-Table1[[#This Row],[Revenue 2021]])/Table1[[#This Row],[Revenue 2021]], "x")</f>
        <v>0.12238222587944859</v>
      </c>
      <c r="V86" s="13"/>
      <c r="W86" s="18">
        <f>IFERROR(MIN(Table1[[#This Row],[RevG 2017-2018]:[RevG 2021-2022]])*1.5, "x")</f>
        <v>-6.6265794994389227E-2</v>
      </c>
      <c r="X86" s="13">
        <f t="array" ref="X86">IFERROR(GEOMEAN(Table1[[#This Row],[RevG 2017-2018]:[RevG 2021-2022]]+ABS(Table1[[#This Row],[Min RevG]]))-ABS(Table1[[#This Row],[Min RevG]]), "x")</f>
        <v>3.0948662341208563E-2</v>
      </c>
      <c r="Y86" s="13">
        <f>AVERAGE(Table1[[#This Row],[RevG 2017-2018]:[RevG 2021-2022]])</f>
        <v>6.1391603244032991E-2</v>
      </c>
      <c r="Z86" s="14">
        <f>IFERROR((Table1[[#This Row],[Avg RevG]]-MIN(X:X))/(MAX(X:X)-MIN(X:X)), "x")</f>
        <v>0.14250924394304132</v>
      </c>
      <c r="AA86" s="16">
        <f>IFERROR(Table1[[#This Row],[EV]]/AVERAGE(Table1[[#This Row],[Revenue 2020]:[Revenue 2022]]), "x")</f>
        <v>15.792648211559884</v>
      </c>
      <c r="AB86" s="6">
        <v>2118.8000000000002</v>
      </c>
      <c r="AC86" s="6">
        <v>2059.1</v>
      </c>
      <c r="AD86" s="6">
        <v>2200</v>
      </c>
      <c r="AE86" s="6">
        <v>2166.5</v>
      </c>
      <c r="AF86" s="6">
        <v>2492.9</v>
      </c>
      <c r="AG86" s="6">
        <v>2619.4</v>
      </c>
      <c r="AH86" s="22">
        <f>IFERROR(Table1[[#This Row],[Gross Profit 2017]]/Table1[[#This Row],[Revenue 2017]], "x")</f>
        <v>0.51685612528662739</v>
      </c>
      <c r="AI86" s="22">
        <f>IFERROR(Table1[[#This Row],[Gross Profit 2018]]/Table1[[#This Row],[Revenue 2018]], "x")</f>
        <v>0.5255085113442054</v>
      </c>
      <c r="AJ86" s="22">
        <f>IFERROR(Table1[[#This Row],[Gross Profit 2019]]/Table1[[#This Row],[Revenue 2019]], "x")</f>
        <v>0.52071005917159763</v>
      </c>
      <c r="AK86" s="22">
        <f>IFERROR(Table1[[#This Row],[Gross Profit 2020]]/Table1[[#This Row],[Revenue 2020]], "x")</f>
        <v>0.51259907725068021</v>
      </c>
      <c r="AL86" s="22">
        <f>IFERROR(Table1[[#This Row],[Gross Profit 2021]]/Table1[[#This Row],[Revenue 2021]], "x")</f>
        <v>0.51283686484262503</v>
      </c>
      <c r="AM86" s="22">
        <f>IFERROR(Table1[[#This Row],[Gross Profit 2022]]/Table1[[#This Row],[Revenue 2022]], "x")</f>
        <v>0.48010410747997584</v>
      </c>
      <c r="AO86" s="22">
        <f>IFERROR(MIN(Table1[[#This Row],[GPM 2017]:[GPM 2022]])*1.05, "x")</f>
        <v>0.50410931285397464</v>
      </c>
      <c r="AP86" s="22">
        <f t="array" ref="AP86">IFERROR(GEOMEAN(Table1[[#This Row],[GPM 2017]:[GPM 2022]]+ABS(Table1[[#This Row],[Min GPM]]))-ABS(Table1[[#This Row],[Min GPM]]), "x")</f>
        <v>0.51132775478643966</v>
      </c>
      <c r="AQ86" s="23">
        <f>IFERROR((Table1[[#This Row],[Avg GPM]]-MIN(AP:AP))/(MAX(AP:AP)-MIN(AP:AP)), "x")</f>
        <v>0.56044550180101338</v>
      </c>
      <c r="AR86" s="6">
        <v>924.3</v>
      </c>
      <c r="AS86" s="6">
        <v>943.5</v>
      </c>
      <c r="AT86" s="6">
        <v>1025.2</v>
      </c>
      <c r="AU86" s="6">
        <v>869.1</v>
      </c>
      <c r="AV86" s="6">
        <v>1216.2</v>
      </c>
      <c r="AW86" s="6">
        <v>1307.5999999999999</v>
      </c>
      <c r="AX86" s="6"/>
      <c r="AY86" s="6">
        <f>IFERROR(AVERAGE(Table1[[#This Row],[Op Income 2020]:[Op Income 2022]]), "x")</f>
        <v>1130.9666666666667</v>
      </c>
      <c r="AZ86" s="22">
        <f>IFERROR(Table1[[#This Row],[Avg Op Income]]/Table1[[#This Row],[EV]], "x")</f>
        <v>1.4772369064972474E-2</v>
      </c>
      <c r="BA86" s="25">
        <f>IFERROR((Table1[[#This Row],[Op Income/EV]]-MIN(AZ:AZ))/(MAX(AZ:AZ)-MIN(AZ:AZ)), "x")</f>
        <v>2.1713286964516663E-2</v>
      </c>
      <c r="BB86" s="6">
        <v>1487.2</v>
      </c>
      <c r="BC86" s="6">
        <v>4968.3</v>
      </c>
      <c r="BD86" s="6">
        <v>5558.2</v>
      </c>
      <c r="BE86" s="6">
        <v>6109.2</v>
      </c>
      <c r="BF86" s="6">
        <v>7649.7</v>
      </c>
      <c r="BG86" s="6">
        <v>7811.9</v>
      </c>
      <c r="BH86" s="6">
        <v>8315.5</v>
      </c>
      <c r="BI86" s="22">
        <f>IFERROR(Table1[[#This Row],[Op Income 2017]]/Table1[[#This Row],[Total Assets 2017]], "x")</f>
        <v>0.18603949036893905</v>
      </c>
      <c r="BJ86" s="22">
        <f>IFERROR(Table1[[#This Row],[Op Income 2018]]/Table1[[#This Row],[Total Assets 2018]], "x")</f>
        <v>0.16974919938109462</v>
      </c>
      <c r="BK86" s="22">
        <f>IFERROR(Table1[[#This Row],[Op Income 2019]]/Table1[[#This Row],[Total Assets 2019]], "x")</f>
        <v>0.16781247953905587</v>
      </c>
      <c r="BL86" s="22">
        <f>IFERROR(Table1[[#This Row],[Op Income 2020]]/Table1[[#This Row],[Total Assets 2020]], "x")</f>
        <v>0.11361229852151065</v>
      </c>
      <c r="BM86" s="22">
        <f>IFERROR(Table1[[#This Row],[Op Income 2021]]/Table1[[#This Row],[Total Assets 2021]], "x")</f>
        <v>0.15568555665075079</v>
      </c>
      <c r="BN86" s="22">
        <f>IFERROR(Table1[[#This Row],[Op Income 2022]]/Table1[[#This Row],[Total Assets 2022]], "x")</f>
        <v>0.15724851181528471</v>
      </c>
      <c r="BP86" s="22">
        <f>IFERROR(MIN(Table1[[#This Row],[ROA 2017]:[ROA 2022]])*1.05, "x")</f>
        <v>0.11929291344758619</v>
      </c>
      <c r="BQ86" s="22">
        <f t="array" ref="BQ86">IFERROR(GEOMEAN(Table1[[#This Row],[ROA 2017]:[ROA 2022]]+ABS(Table1[[#This Row],[Min ROA]]))-ABS(Table1[[#This Row],[Min ROA]]), "x")</f>
        <v>0.15740268097108862</v>
      </c>
      <c r="BR86" s="29">
        <f>IFERROR((Table1[[#This Row],[Avg ROA]]-MIN(BQ:BQ))/(MAX(BQ:BQ)-MIN(BQ:BQ)), "x")</f>
        <v>9.8874543086296882E-2</v>
      </c>
      <c r="BS86" s="6">
        <v>5528.8</v>
      </c>
      <c r="BT86" s="31">
        <f>IFERROR(SUM(0.35*Table1[[#This Row],[Norm 1/SMA Period]], 0.2*Table1[[#This Row],[Norm Avg RevG]], 0.2*Table1[[#This Row],[Norm Avg GPM]], 0.25*Table1[[#This Row],[Norm Op Income/EV]]), "x")</f>
        <v>0.25314375648664794</v>
      </c>
      <c r="BU86" s="1"/>
      <c r="BV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</row>
    <row r="87" spans="1:98" x14ac:dyDescent="0.25">
      <c r="A87" s="8" t="s">
        <v>114</v>
      </c>
      <c r="B87" s="1" t="s">
        <v>115</v>
      </c>
      <c r="C87" s="1" t="s">
        <v>31</v>
      </c>
      <c r="D87" s="1" t="s">
        <v>28</v>
      </c>
      <c r="E87" s="6">
        <v>1235</v>
      </c>
      <c r="F87" s="6">
        <f>IFERROR(Table1[[#This Row],[Market Capital]]+Table1[[#This Row],[Total Liabilities ttm]]-Table1[[#This Row],[Cash ttm]], "x")</f>
        <v>1227.9000000000001</v>
      </c>
      <c r="G87" s="6">
        <v>400</v>
      </c>
      <c r="H87" s="32">
        <f>IFERROR(1/Table1[[#This Row],[SMA Period]], "x")</f>
        <v>2.5000000000000001E-3</v>
      </c>
      <c r="I87" s="33">
        <f>IFERROR((Table1[[#This Row],[1/SMA Period]]-MIN(H:H))/(MAX(H:H)-MIN(H:H)), "x")</f>
        <v>0.24398148148148147</v>
      </c>
      <c r="J87" s="6">
        <v>87.4</v>
      </c>
      <c r="K87" s="6">
        <v>91.7</v>
      </c>
      <c r="L87" s="6">
        <v>102.9</v>
      </c>
      <c r="M87" s="6">
        <v>101.4</v>
      </c>
      <c r="N87" s="6">
        <v>114</v>
      </c>
      <c r="O87" s="6">
        <v>143.6</v>
      </c>
      <c r="P87" s="6"/>
      <c r="Q87" s="13">
        <f>IFERROR((Table1[[#This Row],[Revenue 2018]]-Table1[[#This Row],[Revenue 2017]])/Table1[[#This Row],[Revenue 2017]], "x")</f>
        <v>4.9199084668192186E-2</v>
      </c>
      <c r="R87" s="13">
        <f>IFERROR((Table1[[#This Row],[Revenue 2019]]-Table1[[#This Row],[Revenue 2018]])/Table1[[#This Row],[Revenue 2018]], "x")</f>
        <v>0.12213740458015269</v>
      </c>
      <c r="S87" s="13">
        <f>IFERROR((Table1[[#This Row],[Revenue 2020]]-Table1[[#This Row],[Revenue 2019]])/Table1[[#This Row],[Revenue 2019]], "x")</f>
        <v>-1.4577259475218658E-2</v>
      </c>
      <c r="T87" s="13">
        <f>IFERROR((Table1[[#This Row],[Revenue 2021]]-Table1[[#This Row],[Revenue 2020]])/Table1[[#This Row],[Revenue 2020]], "x")</f>
        <v>0.12426035502958574</v>
      </c>
      <c r="U87" s="13">
        <f>IFERROR((Table1[[#This Row],[Revenue 2022]]-Table1[[#This Row],[Revenue 2021]])/Table1[[#This Row],[Revenue 2021]], "x")</f>
        <v>0.25964912280701752</v>
      </c>
      <c r="V87" s="13"/>
      <c r="W87" s="18">
        <f>IFERROR(MIN(Table1[[#This Row],[RevG 2017-2018]:[RevG 2021-2022]])*1.5, "x")</f>
        <v>-2.1865889212827987E-2</v>
      </c>
      <c r="X87" s="13">
        <f t="array" ref="X87">IFERROR(GEOMEAN(Table1[[#This Row],[RevG 2017-2018]:[RevG 2021-2022]]+ABS(Table1[[#This Row],[Min RevG]]))-ABS(Table1[[#This Row],[Min RevG]]), "x")</f>
        <v>5.7089311019323491E-2</v>
      </c>
      <c r="Y87" s="13">
        <f>AVERAGE(Table1[[#This Row],[RevG 2017-2018]:[RevG 2021-2022]])</f>
        <v>0.10813374152194588</v>
      </c>
      <c r="Z87" s="14">
        <f>IFERROR((Table1[[#This Row],[Avg RevG]]-MIN(X:X))/(MAX(X:X)-MIN(X:X)), "x")</f>
        <v>0.21194835911337948</v>
      </c>
      <c r="AA87" s="16">
        <f>IFERROR(Table1[[#This Row],[EV]]/AVERAGE(Table1[[#This Row],[Revenue 2020]:[Revenue 2022]]), "x")</f>
        <v>10.26100278551532</v>
      </c>
      <c r="AB87" s="6">
        <v>36.299999999999997</v>
      </c>
      <c r="AC87" s="6">
        <v>38</v>
      </c>
      <c r="AD87" s="6">
        <v>43.6</v>
      </c>
      <c r="AE87" s="6">
        <v>43.5</v>
      </c>
      <c r="AF87" s="6">
        <v>50.7</v>
      </c>
      <c r="AG87" s="6">
        <v>60.3</v>
      </c>
      <c r="AH87" s="22">
        <f>IFERROR(Table1[[#This Row],[Gross Profit 2017]]/Table1[[#This Row],[Revenue 2017]], "x")</f>
        <v>0.41533180778032031</v>
      </c>
      <c r="AI87" s="22">
        <f>IFERROR(Table1[[#This Row],[Gross Profit 2018]]/Table1[[#This Row],[Revenue 2018]], "x")</f>
        <v>0.4143947655398037</v>
      </c>
      <c r="AJ87" s="22">
        <f>IFERROR(Table1[[#This Row],[Gross Profit 2019]]/Table1[[#This Row],[Revenue 2019]], "x")</f>
        <v>0.423712342079689</v>
      </c>
      <c r="AK87" s="22">
        <f>IFERROR(Table1[[#This Row],[Gross Profit 2020]]/Table1[[#This Row],[Revenue 2020]], "x")</f>
        <v>0.42899408284023666</v>
      </c>
      <c r="AL87" s="22">
        <f>IFERROR(Table1[[#This Row],[Gross Profit 2021]]/Table1[[#This Row],[Revenue 2021]], "x")</f>
        <v>0.44473684210526321</v>
      </c>
      <c r="AM87" s="22">
        <f>IFERROR(Table1[[#This Row],[Gross Profit 2022]]/Table1[[#This Row],[Revenue 2022]], "x")</f>
        <v>0.41991643454038996</v>
      </c>
      <c r="AO87" s="22">
        <f>IFERROR(MIN(Table1[[#This Row],[GPM 2017]:[GPM 2022]])*1.05, "x")</f>
        <v>0.4351145038167939</v>
      </c>
      <c r="AP87" s="22">
        <f t="array" ref="AP87">IFERROR(GEOMEAN(Table1[[#This Row],[GPM 2017]:[GPM 2022]]+ABS(Table1[[#This Row],[Min GPM]]))-ABS(Table1[[#This Row],[Min GPM]]), "x")</f>
        <v>0.42445305190213861</v>
      </c>
      <c r="AQ87" s="23">
        <f>IFERROR((Table1[[#This Row],[Avg GPM]]-MIN(AP:AP))/(MAX(AP:AP)-MIN(AP:AP)), "x")</f>
        <v>0.4522217206768101</v>
      </c>
      <c r="AR87" s="6">
        <v>6.4</v>
      </c>
      <c r="AS87" s="6">
        <v>8.4</v>
      </c>
      <c r="AT87" s="6">
        <v>13.2</v>
      </c>
      <c r="AU87" s="6">
        <v>12.5</v>
      </c>
      <c r="AV87" s="6">
        <v>17.899999999999999</v>
      </c>
      <c r="AW87" s="6">
        <v>19.399999999999999</v>
      </c>
      <c r="AX87" s="6"/>
      <c r="AY87" s="6">
        <f>IFERROR(AVERAGE(Table1[[#This Row],[Op Income 2020]:[Op Income 2022]]), "x")</f>
        <v>16.599999999999998</v>
      </c>
      <c r="AZ87" s="22">
        <f>IFERROR(Table1[[#This Row],[Avg Op Income]]/Table1[[#This Row],[EV]], "x")</f>
        <v>1.3519016206531474E-2</v>
      </c>
      <c r="BA87" s="25">
        <f>IFERROR((Table1[[#This Row],[Op Income/EV]]-MIN(AZ:AZ))/(MAX(AZ:AZ)-MIN(AZ:AZ)), "x")</f>
        <v>0</v>
      </c>
      <c r="BB87" s="6">
        <v>32</v>
      </c>
      <c r="BC87" s="6">
        <v>70.900000000000006</v>
      </c>
      <c r="BD87" s="6">
        <v>73.3</v>
      </c>
      <c r="BE87" s="6">
        <v>85.9</v>
      </c>
      <c r="BF87" s="6">
        <v>104.5</v>
      </c>
      <c r="BG87" s="6">
        <v>122.6</v>
      </c>
      <c r="BH87" s="6">
        <v>148.6</v>
      </c>
      <c r="BI87" s="22">
        <f>IFERROR(Table1[[#This Row],[Op Income 2017]]/Table1[[#This Row],[Total Assets 2017]], "x")</f>
        <v>9.0267983074753172E-2</v>
      </c>
      <c r="BJ87" s="22">
        <f>IFERROR(Table1[[#This Row],[Op Income 2018]]/Table1[[#This Row],[Total Assets 2018]], "x")</f>
        <v>0.11459754433833562</v>
      </c>
      <c r="BK87" s="22">
        <f>IFERROR(Table1[[#This Row],[Op Income 2019]]/Table1[[#This Row],[Total Assets 2019]], "x")</f>
        <v>0.15366705471478462</v>
      </c>
      <c r="BL87" s="22">
        <f>IFERROR(Table1[[#This Row],[Op Income 2020]]/Table1[[#This Row],[Total Assets 2020]], "x")</f>
        <v>0.11961722488038277</v>
      </c>
      <c r="BM87" s="22">
        <f>IFERROR(Table1[[#This Row],[Op Income 2021]]/Table1[[#This Row],[Total Assets 2021]], "x")</f>
        <v>0.14600326264274061</v>
      </c>
      <c r="BN87" s="22">
        <f>IFERROR(Table1[[#This Row],[Op Income 2022]]/Table1[[#This Row],[Total Assets 2022]], "x")</f>
        <v>0.13055181695827725</v>
      </c>
      <c r="BP87" s="22">
        <f>IFERROR(MIN(Table1[[#This Row],[ROA 2017]:[ROA 2022]])*1.05, "x")</f>
        <v>9.4781382228490835E-2</v>
      </c>
      <c r="BQ87" s="22">
        <f t="array" ref="BQ87">IFERROR(GEOMEAN(Table1[[#This Row],[ROA 2017]:[ROA 2022]]+ABS(Table1[[#This Row],[Min ROA]]))-ABS(Table1[[#This Row],[Min ROA]]), "x")</f>
        <v>0.12476289851918054</v>
      </c>
      <c r="BR87" s="29">
        <f>IFERROR((Table1[[#This Row],[Avg ROA]]-MIN(BQ:BQ))/(MAX(BQ:BQ)-MIN(BQ:BQ)), "x")</f>
        <v>1.2799428619992149E-2</v>
      </c>
      <c r="BS87" s="6">
        <v>24.9</v>
      </c>
      <c r="BT87" s="31">
        <f>IFERROR(SUM(0.35*Table1[[#This Row],[Norm 1/SMA Period]], 0.2*Table1[[#This Row],[Norm Avg RevG]], 0.2*Table1[[#This Row],[Norm Avg GPM]], 0.25*Table1[[#This Row],[Norm Op Income/EV]]), "x")</f>
        <v>0.21822753447655641</v>
      </c>
      <c r="BU87" s="1"/>
      <c r="BV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</row>
    <row r="88" spans="1:98" x14ac:dyDescent="0.25">
      <c r="A88" s="8" t="s">
        <v>133</v>
      </c>
      <c r="B88" s="1" t="s">
        <v>134</v>
      </c>
      <c r="C88" s="1" t="s">
        <v>94</v>
      </c>
      <c r="D88" s="1" t="s">
        <v>53</v>
      </c>
      <c r="E88" s="6">
        <v>3722</v>
      </c>
      <c r="F88" s="6">
        <f>IFERROR(Table1[[#This Row],[Market Capital]]+Table1[[#This Row],[Total Liabilities ttm]]-Table1[[#This Row],[Cash ttm]], "x")</f>
        <v>3856.9</v>
      </c>
      <c r="G88" s="6">
        <v>320</v>
      </c>
      <c r="H88" s="32">
        <f>IFERROR(1/Table1[[#This Row],[SMA Period]], "x")</f>
        <v>3.1250000000000002E-3</v>
      </c>
      <c r="I88" s="33">
        <f>IFERROR((Table1[[#This Row],[1/SMA Period]]-MIN(H:H))/(MAX(H:H)-MIN(H:H)), "x")</f>
        <v>0.38368055555555558</v>
      </c>
      <c r="J88" s="6">
        <v>518.70000000000005</v>
      </c>
      <c r="K88" s="6">
        <v>558.4</v>
      </c>
      <c r="L88" s="6">
        <v>595.70000000000005</v>
      </c>
      <c r="M88" s="6">
        <v>592.20000000000005</v>
      </c>
      <c r="N88" s="6">
        <v>552.6</v>
      </c>
      <c r="O88" s="6">
        <v>646.20000000000005</v>
      </c>
      <c r="P88" s="6"/>
      <c r="Q88" s="13">
        <f>IFERROR((Table1[[#This Row],[Revenue 2018]]-Table1[[#This Row],[Revenue 2017]])/Table1[[#This Row],[Revenue 2017]], "x")</f>
        <v>7.6537497590129025E-2</v>
      </c>
      <c r="R88" s="13">
        <f>IFERROR((Table1[[#This Row],[Revenue 2019]]-Table1[[#This Row],[Revenue 2018]])/Table1[[#This Row],[Revenue 2018]], "x")</f>
        <v>6.6797994269341104E-2</v>
      </c>
      <c r="S88" s="13">
        <f>IFERROR((Table1[[#This Row],[Revenue 2020]]-Table1[[#This Row],[Revenue 2019]])/Table1[[#This Row],[Revenue 2019]], "x")</f>
        <v>-5.8754406580493529E-3</v>
      </c>
      <c r="T88" s="13">
        <f>IFERROR((Table1[[#This Row],[Revenue 2021]]-Table1[[#This Row],[Revenue 2020]])/Table1[[#This Row],[Revenue 2020]], "x")</f>
        <v>-6.686930091185414E-2</v>
      </c>
      <c r="U88" s="13">
        <f>IFERROR((Table1[[#This Row],[Revenue 2022]]-Table1[[#This Row],[Revenue 2021]])/Table1[[#This Row],[Revenue 2021]], "x")</f>
        <v>0.16938110749185672</v>
      </c>
      <c r="V88" s="13"/>
      <c r="W88" s="18">
        <f>IFERROR(MIN(Table1[[#This Row],[RevG 2017-2018]:[RevG 2021-2022]])*1.5, "x")</f>
        <v>-0.10030395136778121</v>
      </c>
      <c r="X88" s="13">
        <f t="array" ref="X88">IFERROR(GEOMEAN(Table1[[#This Row],[RevG 2017-2018]:[RevG 2021-2022]]+ABS(Table1[[#This Row],[Min RevG]]))-ABS(Table1[[#This Row],[Min RevG]]), "x")</f>
        <v>1.9962494545118337E-2</v>
      </c>
      <c r="Y88" s="13">
        <f>AVERAGE(Table1[[#This Row],[RevG 2017-2018]:[RevG 2021-2022]])</f>
        <v>4.7994371556284679E-2</v>
      </c>
      <c r="Z88" s="14">
        <f>IFERROR((Table1[[#This Row],[Avg RevG]]-MIN(X:X))/(MAX(X:X)-MIN(X:X)), "x")</f>
        <v>0.11332596772572053</v>
      </c>
      <c r="AA88" s="16">
        <f>IFERROR(Table1[[#This Row],[EV]]/AVERAGE(Table1[[#This Row],[Revenue 2020]:[Revenue 2022]]), "x")</f>
        <v>6.4604690117252916</v>
      </c>
      <c r="AB88" s="6">
        <v>104.8</v>
      </c>
      <c r="AC88" s="6">
        <v>107.3</v>
      </c>
      <c r="AD88" s="6">
        <v>124.8</v>
      </c>
      <c r="AE88" s="6">
        <v>125.9</v>
      </c>
      <c r="AF88" s="6">
        <v>123.6</v>
      </c>
      <c r="AG88" s="6">
        <v>152.1</v>
      </c>
      <c r="AH88" s="22">
        <f>IFERROR(Table1[[#This Row],[Gross Profit 2017]]/Table1[[#This Row],[Revenue 2017]], "x")</f>
        <v>0.20204357046462307</v>
      </c>
      <c r="AI88" s="22">
        <f>IFERROR(Table1[[#This Row],[Gross Profit 2018]]/Table1[[#This Row],[Revenue 2018]], "x")</f>
        <v>0.19215616045845271</v>
      </c>
      <c r="AJ88" s="22">
        <f>IFERROR(Table1[[#This Row],[Gross Profit 2019]]/Table1[[#This Row],[Revenue 2019]], "x")</f>
        <v>0.20950142689273121</v>
      </c>
      <c r="AK88" s="22">
        <f>IFERROR(Table1[[#This Row],[Gross Profit 2020]]/Table1[[#This Row],[Revenue 2020]], "x")</f>
        <v>0.21259709557581896</v>
      </c>
      <c r="AL88" s="22">
        <f>IFERROR(Table1[[#This Row],[Gross Profit 2021]]/Table1[[#This Row],[Revenue 2021]], "x")</f>
        <v>0.22366992399565688</v>
      </c>
      <c r="AM88" s="22">
        <f>IFERROR(Table1[[#This Row],[Gross Profit 2022]]/Table1[[#This Row],[Revenue 2022]], "x")</f>
        <v>0.2353760445682451</v>
      </c>
      <c r="AO88" s="22">
        <f>IFERROR(MIN(Table1[[#This Row],[GPM 2017]:[GPM 2022]])*1.05, "x")</f>
        <v>0.20176396848137534</v>
      </c>
      <c r="AP88" s="22">
        <f t="array" ref="AP88">IFERROR(GEOMEAN(Table1[[#This Row],[GPM 2017]:[GPM 2022]]+ABS(Table1[[#This Row],[Min GPM]]))-ABS(Table1[[#This Row],[Min GPM]]), "x")</f>
        <v>0.21232092957953669</v>
      </c>
      <c r="AQ88" s="23">
        <f>IFERROR((Table1[[#This Row],[Avg GPM]]-MIN(AP:AP))/(MAX(AP:AP)-MIN(AP:AP)), "x")</f>
        <v>0.18795905716901193</v>
      </c>
      <c r="AR88" s="6">
        <v>47.5</v>
      </c>
      <c r="AS88" s="6">
        <v>47.9</v>
      </c>
      <c r="AT88" s="6">
        <v>61.5</v>
      </c>
      <c r="AU88" s="6">
        <v>60.7</v>
      </c>
      <c r="AV88" s="6">
        <v>59.2</v>
      </c>
      <c r="AW88" s="6">
        <v>84.5</v>
      </c>
      <c r="AX88" s="6"/>
      <c r="AY88" s="6">
        <f>IFERROR(AVERAGE(Table1[[#This Row],[Op Income 2020]:[Op Income 2022]]), "x")</f>
        <v>68.13333333333334</v>
      </c>
      <c r="AZ88" s="22">
        <f>IFERROR(Table1[[#This Row],[Avg Op Income]]/Table1[[#This Row],[EV]], "x")</f>
        <v>1.7665309791110306E-2</v>
      </c>
      <c r="BA88" s="25">
        <f>IFERROR((Table1[[#This Row],[Op Income/EV]]-MIN(AZ:AZ))/(MAX(AZ:AZ)-MIN(AZ:AZ)), "x")</f>
        <v>7.1831058456338664E-2</v>
      </c>
      <c r="BB88" s="6">
        <v>78</v>
      </c>
      <c r="BC88" s="6">
        <v>235.4</v>
      </c>
      <c r="BD88" s="6">
        <v>274</v>
      </c>
      <c r="BE88" s="6">
        <v>318</v>
      </c>
      <c r="BF88" s="6">
        <v>416.3</v>
      </c>
      <c r="BG88" s="6">
        <v>424.8</v>
      </c>
      <c r="BH88" s="6">
        <v>415.2</v>
      </c>
      <c r="BI88" s="22">
        <f>IFERROR(Table1[[#This Row],[Op Income 2017]]/Table1[[#This Row],[Total Assets 2017]], "x")</f>
        <v>0.20178419711129991</v>
      </c>
      <c r="BJ88" s="22">
        <f>IFERROR(Table1[[#This Row],[Op Income 2018]]/Table1[[#This Row],[Total Assets 2018]], "x")</f>
        <v>0.17481751824817518</v>
      </c>
      <c r="BK88" s="22">
        <f>IFERROR(Table1[[#This Row],[Op Income 2019]]/Table1[[#This Row],[Total Assets 2019]], "x")</f>
        <v>0.19339622641509435</v>
      </c>
      <c r="BL88" s="22">
        <f>IFERROR(Table1[[#This Row],[Op Income 2020]]/Table1[[#This Row],[Total Assets 2020]], "x")</f>
        <v>0.14580831131395627</v>
      </c>
      <c r="BM88" s="22">
        <f>IFERROR(Table1[[#This Row],[Op Income 2021]]/Table1[[#This Row],[Total Assets 2021]], "x")</f>
        <v>0.13935969868173259</v>
      </c>
      <c r="BN88" s="22">
        <f>IFERROR(Table1[[#This Row],[Op Income 2022]]/Table1[[#This Row],[Total Assets 2022]], "x")</f>
        <v>0.20351637764932562</v>
      </c>
      <c r="BP88" s="22">
        <f>IFERROR(MIN(Table1[[#This Row],[ROA 2017]:[ROA 2022]])*1.05, "x")</f>
        <v>0.14632768361581922</v>
      </c>
      <c r="BQ88" s="22">
        <f t="array" ref="BQ88">IFERROR(GEOMEAN(Table1[[#This Row],[ROA 2017]:[ROA 2022]]+ABS(Table1[[#This Row],[Min ROA]]))-ABS(Table1[[#This Row],[Min ROA]]), "x")</f>
        <v>0.17539585659544848</v>
      </c>
      <c r="BR88" s="29">
        <f>IFERROR((Table1[[#This Row],[Avg ROA]]-MIN(BQ:BQ))/(MAX(BQ:BQ)-MIN(BQ:BQ)), "x")</f>
        <v>0.14632475675610526</v>
      </c>
      <c r="BS88" s="6">
        <v>212.9</v>
      </c>
      <c r="BT88" s="31">
        <f>IFERROR(SUM(0.35*Table1[[#This Row],[Norm 1/SMA Period]], 0.2*Table1[[#This Row],[Norm Avg RevG]], 0.2*Table1[[#This Row],[Norm Avg GPM]], 0.25*Table1[[#This Row],[Norm Op Income/EV]]), "x")</f>
        <v>0.21250296403747559</v>
      </c>
      <c r="BU88" s="1"/>
      <c r="BV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</row>
    <row r="89" spans="1:98" x14ac:dyDescent="0.25">
      <c r="A89" s="7"/>
      <c r="B89" s="7"/>
      <c r="C89" s="7" t="s">
        <v>25</v>
      </c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1"/>
      <c r="BV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</row>
    <row r="90" spans="1:98" x14ac:dyDescent="0.25">
      <c r="A90" s="7"/>
      <c r="B90" s="7"/>
      <c r="C90" s="7" t="s">
        <v>32</v>
      </c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1"/>
      <c r="BV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</row>
    <row r="91" spans="1:98" x14ac:dyDescent="0.25">
      <c r="A91" s="7"/>
      <c r="B91" s="7"/>
      <c r="C91" s="7" t="s">
        <v>35</v>
      </c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1"/>
      <c r="BV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</row>
    <row r="92" spans="1:98" x14ac:dyDescent="0.25">
      <c r="A92" s="7"/>
      <c r="B92" s="7"/>
      <c r="C92" s="7" t="s">
        <v>36</v>
      </c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1"/>
      <c r="BV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</row>
    <row r="93" spans="1:98" x14ac:dyDescent="0.25">
      <c r="A93" s="7"/>
      <c r="B93" s="7"/>
      <c r="C93" s="7" t="s">
        <v>42</v>
      </c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1"/>
      <c r="BV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</row>
    <row r="94" spans="1:98" x14ac:dyDescent="0.25">
      <c r="A94" s="7"/>
      <c r="B94" s="7"/>
      <c r="C94" s="7" t="s">
        <v>45</v>
      </c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1"/>
      <c r="BV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</row>
    <row r="95" spans="1:98" x14ac:dyDescent="0.25">
      <c r="A95" s="7"/>
      <c r="B95" s="7"/>
      <c r="C95" s="7" t="s">
        <v>46</v>
      </c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1"/>
      <c r="BV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</row>
    <row r="96" spans="1:98" x14ac:dyDescent="0.25">
      <c r="A96" s="7"/>
      <c r="B96" s="7"/>
      <c r="C96" s="7" t="s">
        <v>52</v>
      </c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1"/>
      <c r="BV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</row>
    <row r="97" spans="1:98" x14ac:dyDescent="0.25">
      <c r="A97" s="7"/>
      <c r="B97" s="7"/>
      <c r="C97" s="7" t="s">
        <v>57</v>
      </c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1"/>
      <c r="BV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</row>
    <row r="98" spans="1:98" x14ac:dyDescent="0.25">
      <c r="A98" s="7"/>
      <c r="B98" s="7"/>
      <c r="C98" s="7" t="s">
        <v>74</v>
      </c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1"/>
      <c r="BV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</row>
    <row r="99" spans="1:98" x14ac:dyDescent="0.25">
      <c r="A99" s="7"/>
      <c r="B99" s="7"/>
      <c r="C99" s="7" t="s">
        <v>77</v>
      </c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1"/>
      <c r="BV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</row>
    <row r="100" spans="1:98" x14ac:dyDescent="0.25">
      <c r="A100" s="7"/>
      <c r="B100" s="7"/>
      <c r="C100" s="7" t="s">
        <v>85</v>
      </c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1"/>
      <c r="BV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</row>
    <row r="101" spans="1:98" x14ac:dyDescent="0.25">
      <c r="A101" s="7"/>
      <c r="B101" s="7"/>
      <c r="C101" s="7" t="s">
        <v>90</v>
      </c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1"/>
      <c r="BV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</row>
    <row r="102" spans="1:98" x14ac:dyDescent="0.25">
      <c r="A102" s="7"/>
      <c r="B102" s="7"/>
      <c r="C102" s="7" t="s">
        <v>92</v>
      </c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1"/>
      <c r="BV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</row>
    <row r="103" spans="1:98" x14ac:dyDescent="0.25">
      <c r="A103" s="7"/>
      <c r="B103" s="7"/>
      <c r="C103" s="7" t="s">
        <v>93</v>
      </c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1"/>
      <c r="BV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</row>
    <row r="104" spans="1:98" x14ac:dyDescent="0.25">
      <c r="A104" s="7"/>
      <c r="B104" s="7"/>
      <c r="C104" s="7" t="s">
        <v>95</v>
      </c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1"/>
      <c r="BV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</row>
    <row r="105" spans="1:98" x14ac:dyDescent="0.25">
      <c r="A105" s="7"/>
      <c r="B105" s="7"/>
      <c r="C105" s="7" t="s">
        <v>98</v>
      </c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1"/>
      <c r="BV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</row>
    <row r="106" spans="1:98" x14ac:dyDescent="0.25">
      <c r="A106" s="7"/>
      <c r="B106" s="7"/>
      <c r="C106" s="7" t="s">
        <v>101</v>
      </c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1"/>
      <c r="BV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</row>
    <row r="107" spans="1:98" x14ac:dyDescent="0.25">
      <c r="A107" s="7"/>
      <c r="B107" s="7"/>
      <c r="C107" s="7" t="s">
        <v>102</v>
      </c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1"/>
      <c r="BV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</row>
    <row r="108" spans="1:98" x14ac:dyDescent="0.25">
      <c r="A108" s="7"/>
      <c r="B108" s="7"/>
      <c r="C108" s="7" t="s">
        <v>103</v>
      </c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1"/>
      <c r="BV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</row>
    <row r="109" spans="1:98" x14ac:dyDescent="0.25">
      <c r="A109" s="7"/>
      <c r="B109" s="7"/>
      <c r="C109" s="7" t="s">
        <v>105</v>
      </c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1"/>
      <c r="BV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</row>
    <row r="110" spans="1:98" x14ac:dyDescent="0.25">
      <c r="A110" s="7"/>
      <c r="B110" s="7"/>
      <c r="C110" s="7" t="s">
        <v>78</v>
      </c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1"/>
      <c r="BV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</row>
    <row r="111" spans="1:98" x14ac:dyDescent="0.25">
      <c r="A111" s="7"/>
      <c r="B111" s="7"/>
      <c r="C111" s="7" t="s">
        <v>31</v>
      </c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1"/>
      <c r="BV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</row>
    <row r="112" spans="1:98" x14ac:dyDescent="0.25">
      <c r="A112" s="7"/>
      <c r="B112" s="7"/>
      <c r="C112" s="7" t="s">
        <v>116</v>
      </c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1"/>
      <c r="BV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</row>
    <row r="113" spans="1:98" x14ac:dyDescent="0.25">
      <c r="A113" s="7"/>
      <c r="B113" s="7"/>
      <c r="C113" s="7" t="s">
        <v>117</v>
      </c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1"/>
      <c r="BV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</row>
    <row r="114" spans="1:98" x14ac:dyDescent="0.25">
      <c r="A114" s="7"/>
      <c r="B114" s="7"/>
      <c r="C114" s="7" t="s">
        <v>118</v>
      </c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1"/>
      <c r="BV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</row>
    <row r="115" spans="1:98" x14ac:dyDescent="0.25">
      <c r="A115" s="7"/>
      <c r="B115" s="7"/>
      <c r="C115" s="7" t="s">
        <v>119</v>
      </c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1"/>
      <c r="BV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</row>
    <row r="116" spans="1:98" x14ac:dyDescent="0.25">
      <c r="A116" s="7"/>
      <c r="B116" s="7"/>
      <c r="C116" s="7" t="s">
        <v>124</v>
      </c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1"/>
      <c r="BV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</row>
    <row r="117" spans="1:98" x14ac:dyDescent="0.25">
      <c r="A117" s="7"/>
      <c r="B117" s="7"/>
      <c r="C117" s="7" t="s">
        <v>125</v>
      </c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1"/>
      <c r="BV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</row>
    <row r="118" spans="1:98" x14ac:dyDescent="0.25">
      <c r="A118" s="7"/>
      <c r="B118" s="7"/>
      <c r="C118" s="7" t="s">
        <v>94</v>
      </c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1"/>
      <c r="BV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</row>
    <row r="119" spans="1:98" x14ac:dyDescent="0.25">
      <c r="A119" s="7"/>
      <c r="B119" s="7"/>
      <c r="C119" s="7" t="s">
        <v>137</v>
      </c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1"/>
      <c r="BV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</row>
    <row r="120" spans="1:98" x14ac:dyDescent="0.25">
      <c r="A120" s="7"/>
      <c r="B120" s="7"/>
      <c r="C120" s="7" t="s">
        <v>140</v>
      </c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1"/>
      <c r="BV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</row>
    <row r="121" spans="1:98" x14ac:dyDescent="0.25">
      <c r="A121" s="7"/>
      <c r="B121" s="7"/>
      <c r="C121" s="7" t="s">
        <v>156</v>
      </c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1"/>
      <c r="BV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</row>
    <row r="122" spans="1:98" x14ac:dyDescent="0.25">
      <c r="A122" s="7"/>
      <c r="B122" s="7"/>
      <c r="C122" s="7" t="s">
        <v>157</v>
      </c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1"/>
      <c r="BV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</row>
    <row r="123" spans="1:98" x14ac:dyDescent="0.25">
      <c r="A123" s="7"/>
      <c r="B123" s="7"/>
      <c r="C123" s="7" t="s">
        <v>158</v>
      </c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1"/>
      <c r="BV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</row>
    <row r="124" spans="1:98" x14ac:dyDescent="0.25">
      <c r="A124" s="7"/>
      <c r="B124" s="7"/>
      <c r="C124" s="7" t="s">
        <v>159</v>
      </c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1"/>
      <c r="BV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</row>
    <row r="125" spans="1:98" x14ac:dyDescent="0.25">
      <c r="A125" s="7"/>
      <c r="B125" s="7"/>
      <c r="C125" s="7" t="s">
        <v>160</v>
      </c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1"/>
      <c r="BV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</row>
    <row r="126" spans="1:98" x14ac:dyDescent="0.25">
      <c r="A126" s="7"/>
      <c r="B126" s="7"/>
      <c r="C126" s="7" t="s">
        <v>164</v>
      </c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1"/>
      <c r="BV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</row>
    <row r="127" spans="1:98" x14ac:dyDescent="0.25">
      <c r="A127" s="7"/>
      <c r="B127" s="7"/>
      <c r="C127" s="7" t="s">
        <v>167</v>
      </c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1"/>
      <c r="BV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</row>
    <row r="128" spans="1:98" x14ac:dyDescent="0.25">
      <c r="A128" s="7"/>
      <c r="B128" s="7"/>
      <c r="C128" s="7" t="s">
        <v>178</v>
      </c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1"/>
      <c r="BV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</row>
    <row r="129" spans="1:98" x14ac:dyDescent="0.25">
      <c r="A129" s="7"/>
      <c r="B129" s="7"/>
      <c r="C129" s="7" t="s">
        <v>126</v>
      </c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1"/>
      <c r="BV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</row>
    <row r="130" spans="1:98" x14ac:dyDescent="0.25">
      <c r="A130" s="7"/>
      <c r="B130" s="7"/>
      <c r="C130" s="7" t="s">
        <v>185</v>
      </c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1"/>
      <c r="BV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</row>
    <row r="131" spans="1:98" x14ac:dyDescent="0.25">
      <c r="A131" s="7"/>
      <c r="B131" s="7"/>
      <c r="C131" s="7" t="s">
        <v>196</v>
      </c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1"/>
      <c r="BV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</row>
    <row r="132" spans="1:98" x14ac:dyDescent="0.25">
      <c r="A132" s="7"/>
      <c r="B132" s="7"/>
      <c r="C132" s="7" t="s">
        <v>165</v>
      </c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1"/>
      <c r="BV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</row>
    <row r="133" spans="1:98" x14ac:dyDescent="0.25">
      <c r="A133" s="7"/>
      <c r="B133" s="7"/>
      <c r="C133" s="7" t="s">
        <v>76</v>
      </c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1"/>
      <c r="BV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</row>
    <row r="134" spans="1:98" x14ac:dyDescent="0.25">
      <c r="A134" s="7"/>
      <c r="B134" s="7"/>
      <c r="C134" s="7" t="s">
        <v>200</v>
      </c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1"/>
      <c r="BV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</row>
    <row r="135" spans="1:98" x14ac:dyDescent="0.25">
      <c r="A135" s="7"/>
      <c r="B135" s="7"/>
      <c r="C135" s="7" t="s">
        <v>201</v>
      </c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1"/>
      <c r="BV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</row>
    <row r="136" spans="1:98" x14ac:dyDescent="0.25">
      <c r="A136" s="7"/>
      <c r="B136" s="7"/>
      <c r="C136" s="7" t="s">
        <v>197</v>
      </c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1"/>
      <c r="BV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</row>
    <row r="137" spans="1:98" x14ac:dyDescent="0.25">
      <c r="A137" s="7"/>
      <c r="B137" s="7"/>
      <c r="C137" s="7" t="s">
        <v>202</v>
      </c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1"/>
      <c r="BV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</row>
    <row r="138" spans="1:98" x14ac:dyDescent="0.25">
      <c r="A138" s="7"/>
      <c r="B138" s="7"/>
      <c r="C138" s="7" t="s">
        <v>203</v>
      </c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1"/>
      <c r="BV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</row>
    <row r="139" spans="1:98" x14ac:dyDescent="0.25">
      <c r="A139" s="7"/>
      <c r="B139" s="7"/>
      <c r="C139" s="7" t="s">
        <v>54</v>
      </c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1"/>
      <c r="BV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</row>
    <row r="140" spans="1:98" x14ac:dyDescent="0.25">
      <c r="A140" s="7"/>
      <c r="B140" s="7"/>
      <c r="C140" s="7" t="s">
        <v>91</v>
      </c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1"/>
      <c r="BV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</row>
    <row r="141" spans="1:98" x14ac:dyDescent="0.25">
      <c r="A141" s="7"/>
      <c r="B141" s="7"/>
      <c r="C141" s="7" t="s">
        <v>166</v>
      </c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1"/>
      <c r="BV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</row>
    <row r="142" spans="1:98" x14ac:dyDescent="0.25">
      <c r="A142" s="7"/>
      <c r="B142" s="7"/>
      <c r="C142" s="7" t="s">
        <v>208</v>
      </c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1"/>
      <c r="BV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</row>
    <row r="143" spans="1:98" x14ac:dyDescent="0.25">
      <c r="A143" s="7"/>
      <c r="B143" s="7"/>
      <c r="C143" s="7" t="s">
        <v>215</v>
      </c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1"/>
      <c r="BV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</row>
    <row r="144" spans="1:98" x14ac:dyDescent="0.25">
      <c r="A144" s="7"/>
      <c r="B144" s="7"/>
      <c r="C144" s="7" t="s">
        <v>27</v>
      </c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1"/>
      <c r="BV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</row>
    <row r="145" spans="1:98" x14ac:dyDescent="0.25">
      <c r="A145" s="7"/>
      <c r="B145" s="7"/>
      <c r="C145" s="7" t="s">
        <v>240</v>
      </c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1"/>
      <c r="BV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</row>
    <row r="146" spans="1:98" x14ac:dyDescent="0.25">
      <c r="A146" s="7"/>
      <c r="B146" s="7"/>
      <c r="C146" s="7" t="s">
        <v>249</v>
      </c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1"/>
      <c r="BV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</row>
    <row r="147" spans="1:98" x14ac:dyDescent="0.25">
      <c r="A147" s="7"/>
      <c r="B147" s="7"/>
      <c r="C147" s="7" t="s">
        <v>254</v>
      </c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1"/>
      <c r="BV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</row>
    <row r="148" spans="1:98" x14ac:dyDescent="0.25">
      <c r="A148" s="7"/>
      <c r="B148" s="7"/>
      <c r="C148" s="7" t="s">
        <v>257</v>
      </c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1"/>
      <c r="BV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</row>
    <row r="149" spans="1:98" x14ac:dyDescent="0.25">
      <c r="A149" s="7"/>
      <c r="B149" s="7"/>
      <c r="C149" s="7" t="s">
        <v>258</v>
      </c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1"/>
      <c r="BV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</row>
    <row r="150" spans="1:98" x14ac:dyDescent="0.25">
      <c r="A150" s="7"/>
      <c r="B150" s="7"/>
      <c r="C150" s="7" t="s">
        <v>259</v>
      </c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1"/>
      <c r="BV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</row>
    <row r="151" spans="1:98" x14ac:dyDescent="0.25">
      <c r="A151" s="7"/>
      <c r="B151" s="7"/>
      <c r="C151" s="7" t="s">
        <v>264</v>
      </c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1"/>
      <c r="BV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</row>
    <row r="152" spans="1:98" x14ac:dyDescent="0.25">
      <c r="A152" s="7"/>
      <c r="B152" s="7"/>
      <c r="C152" s="7" t="s">
        <v>267</v>
      </c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1"/>
      <c r="BV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</row>
    <row r="153" spans="1:98" x14ac:dyDescent="0.25">
      <c r="A153" s="7"/>
      <c r="B153" s="7"/>
      <c r="C153" s="7" t="s">
        <v>268</v>
      </c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1"/>
      <c r="BV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</row>
    <row r="154" spans="1:98" x14ac:dyDescent="0.25">
      <c r="A154" s="7"/>
      <c r="B154" s="7"/>
      <c r="C154" s="7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1"/>
      <c r="BV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</row>
  </sheetData>
  <pageMargins left="0.75" right="0.75" top="1" bottom="1" header="0.5" footer="0.5"/>
  <pageSetup orientation="portrait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Data!J2:O2</xm:f>
              <xm:sqref>P2</xm:sqref>
            </x14:sparkline>
            <x14:sparkline>
              <xm:f>Data!J3:O3</xm:f>
              <xm:sqref>P3</xm:sqref>
            </x14:sparkline>
            <x14:sparkline>
              <xm:f>Data!J4:O4</xm:f>
              <xm:sqref>P4</xm:sqref>
            </x14:sparkline>
            <x14:sparkline>
              <xm:f>Data!J5:O5</xm:f>
              <xm:sqref>P5</xm:sqref>
            </x14:sparkline>
            <x14:sparkline>
              <xm:f>Data!J6:O6</xm:f>
              <xm:sqref>P6</xm:sqref>
            </x14:sparkline>
            <x14:sparkline>
              <xm:f>Data!J7:O7</xm:f>
              <xm:sqref>P7</xm:sqref>
            </x14:sparkline>
            <x14:sparkline>
              <xm:f>Data!J8:O8</xm:f>
              <xm:sqref>P8</xm:sqref>
            </x14:sparkline>
            <x14:sparkline>
              <xm:f>Data!J9:O9</xm:f>
              <xm:sqref>P9</xm:sqref>
            </x14:sparkline>
            <x14:sparkline>
              <xm:f>Data!J10:O10</xm:f>
              <xm:sqref>P10</xm:sqref>
            </x14:sparkline>
            <x14:sparkline>
              <xm:f>Data!J11:O11</xm:f>
              <xm:sqref>P11</xm:sqref>
            </x14:sparkline>
            <x14:sparkline>
              <xm:f>Data!J12:O12</xm:f>
              <xm:sqref>P12</xm:sqref>
            </x14:sparkline>
            <x14:sparkline>
              <xm:f>Data!J13:O13</xm:f>
              <xm:sqref>P13</xm:sqref>
            </x14:sparkline>
            <x14:sparkline>
              <xm:f>Data!J14:O14</xm:f>
              <xm:sqref>P14</xm:sqref>
            </x14:sparkline>
            <x14:sparkline>
              <xm:f>Data!J15:O15</xm:f>
              <xm:sqref>P15</xm:sqref>
            </x14:sparkline>
            <x14:sparkline>
              <xm:f>Data!J16:O16</xm:f>
              <xm:sqref>P16</xm:sqref>
            </x14:sparkline>
            <x14:sparkline>
              <xm:f>Data!J17:O17</xm:f>
              <xm:sqref>P17</xm:sqref>
            </x14:sparkline>
            <x14:sparkline>
              <xm:f>Data!J18:O18</xm:f>
              <xm:sqref>P18</xm:sqref>
            </x14:sparkline>
            <x14:sparkline>
              <xm:f>Data!J19:O19</xm:f>
              <xm:sqref>P19</xm:sqref>
            </x14:sparkline>
            <x14:sparkline>
              <xm:f>Data!J20:O20</xm:f>
              <xm:sqref>P20</xm:sqref>
            </x14:sparkline>
            <x14:sparkline>
              <xm:f>Data!J21:O21</xm:f>
              <xm:sqref>P21</xm:sqref>
            </x14:sparkline>
            <x14:sparkline>
              <xm:f>Data!J22:O22</xm:f>
              <xm:sqref>P22</xm:sqref>
            </x14:sparkline>
            <x14:sparkline>
              <xm:f>Data!J23:O23</xm:f>
              <xm:sqref>P23</xm:sqref>
            </x14:sparkline>
            <x14:sparkline>
              <xm:f>Data!J24:O24</xm:f>
              <xm:sqref>P24</xm:sqref>
            </x14:sparkline>
            <x14:sparkline>
              <xm:f>Data!J25:O25</xm:f>
              <xm:sqref>P25</xm:sqref>
            </x14:sparkline>
            <x14:sparkline>
              <xm:f>Data!J26:O26</xm:f>
              <xm:sqref>P26</xm:sqref>
            </x14:sparkline>
            <x14:sparkline>
              <xm:f>Data!J27:O27</xm:f>
              <xm:sqref>P27</xm:sqref>
            </x14:sparkline>
            <x14:sparkline>
              <xm:f>Data!J28:O28</xm:f>
              <xm:sqref>P28</xm:sqref>
            </x14:sparkline>
            <x14:sparkline>
              <xm:f>Data!J29:O29</xm:f>
              <xm:sqref>P29</xm:sqref>
            </x14:sparkline>
            <x14:sparkline>
              <xm:f>Data!J30:O30</xm:f>
              <xm:sqref>P30</xm:sqref>
            </x14:sparkline>
            <x14:sparkline>
              <xm:f>Data!J31:O31</xm:f>
              <xm:sqref>P31</xm:sqref>
            </x14:sparkline>
            <x14:sparkline>
              <xm:f>Data!J32:O32</xm:f>
              <xm:sqref>P32</xm:sqref>
            </x14:sparkline>
            <x14:sparkline>
              <xm:f>Data!J33:O33</xm:f>
              <xm:sqref>P33</xm:sqref>
            </x14:sparkline>
            <x14:sparkline>
              <xm:f>Data!J34:O34</xm:f>
              <xm:sqref>P34</xm:sqref>
            </x14:sparkline>
            <x14:sparkline>
              <xm:f>Data!J35:O35</xm:f>
              <xm:sqref>P35</xm:sqref>
            </x14:sparkline>
            <x14:sparkline>
              <xm:f>Data!J36:O36</xm:f>
              <xm:sqref>P36</xm:sqref>
            </x14:sparkline>
            <x14:sparkline>
              <xm:f>Data!J37:O37</xm:f>
              <xm:sqref>P37</xm:sqref>
            </x14:sparkline>
            <x14:sparkline>
              <xm:f>Data!J38:O38</xm:f>
              <xm:sqref>P38</xm:sqref>
            </x14:sparkline>
            <x14:sparkline>
              <xm:f>Data!J39:O39</xm:f>
              <xm:sqref>P39</xm:sqref>
            </x14:sparkline>
            <x14:sparkline>
              <xm:f>Data!J40:O40</xm:f>
              <xm:sqref>P40</xm:sqref>
            </x14:sparkline>
            <x14:sparkline>
              <xm:f>Data!J41:O41</xm:f>
              <xm:sqref>P41</xm:sqref>
            </x14:sparkline>
            <x14:sparkline>
              <xm:f>Data!J42:O42</xm:f>
              <xm:sqref>P42</xm:sqref>
            </x14:sparkline>
            <x14:sparkline>
              <xm:f>Data!J43:O43</xm:f>
              <xm:sqref>P43</xm:sqref>
            </x14:sparkline>
            <x14:sparkline>
              <xm:f>Data!J44:O44</xm:f>
              <xm:sqref>P44</xm:sqref>
            </x14:sparkline>
            <x14:sparkline>
              <xm:f>Data!J45:O45</xm:f>
              <xm:sqref>P45</xm:sqref>
            </x14:sparkline>
            <x14:sparkline>
              <xm:f>Data!J46:O46</xm:f>
              <xm:sqref>P46</xm:sqref>
            </x14:sparkline>
            <x14:sparkline>
              <xm:f>Data!J47:O47</xm:f>
              <xm:sqref>P47</xm:sqref>
            </x14:sparkline>
            <x14:sparkline>
              <xm:f>Data!J48:O48</xm:f>
              <xm:sqref>P48</xm:sqref>
            </x14:sparkline>
            <x14:sparkline>
              <xm:f>Data!J49:O49</xm:f>
              <xm:sqref>P49</xm:sqref>
            </x14:sparkline>
            <x14:sparkline>
              <xm:f>Data!J50:O50</xm:f>
              <xm:sqref>P50</xm:sqref>
            </x14:sparkline>
            <x14:sparkline>
              <xm:f>Data!J51:O51</xm:f>
              <xm:sqref>P51</xm:sqref>
            </x14:sparkline>
            <x14:sparkline>
              <xm:f>Data!J52:O52</xm:f>
              <xm:sqref>P52</xm:sqref>
            </x14:sparkline>
            <x14:sparkline>
              <xm:f>Data!J53:O53</xm:f>
              <xm:sqref>P53</xm:sqref>
            </x14:sparkline>
            <x14:sparkline>
              <xm:f>Data!J54:O54</xm:f>
              <xm:sqref>P54</xm:sqref>
            </x14:sparkline>
            <x14:sparkline>
              <xm:f>Data!J55:O55</xm:f>
              <xm:sqref>P55</xm:sqref>
            </x14:sparkline>
            <x14:sparkline>
              <xm:f>Data!J56:O56</xm:f>
              <xm:sqref>P56</xm:sqref>
            </x14:sparkline>
            <x14:sparkline>
              <xm:f>Data!J57:O57</xm:f>
              <xm:sqref>P57</xm:sqref>
            </x14:sparkline>
            <x14:sparkline>
              <xm:f>Data!J58:O58</xm:f>
              <xm:sqref>P58</xm:sqref>
            </x14:sparkline>
            <x14:sparkline>
              <xm:f>Data!J59:O59</xm:f>
              <xm:sqref>P59</xm:sqref>
            </x14:sparkline>
            <x14:sparkline>
              <xm:f>Data!J60:O60</xm:f>
              <xm:sqref>P60</xm:sqref>
            </x14:sparkline>
            <x14:sparkline>
              <xm:f>Data!J61:O61</xm:f>
              <xm:sqref>P61</xm:sqref>
            </x14:sparkline>
            <x14:sparkline>
              <xm:f>Data!J62:O62</xm:f>
              <xm:sqref>P62</xm:sqref>
            </x14:sparkline>
            <x14:sparkline>
              <xm:f>Data!J63:O63</xm:f>
              <xm:sqref>P63</xm:sqref>
            </x14:sparkline>
            <x14:sparkline>
              <xm:f>Data!J64:O64</xm:f>
              <xm:sqref>P64</xm:sqref>
            </x14:sparkline>
            <x14:sparkline>
              <xm:f>Data!J65:O65</xm:f>
              <xm:sqref>P65</xm:sqref>
            </x14:sparkline>
            <x14:sparkline>
              <xm:f>Data!J66:O66</xm:f>
              <xm:sqref>P66</xm:sqref>
            </x14:sparkline>
            <x14:sparkline>
              <xm:f>Data!J67:O67</xm:f>
              <xm:sqref>P67</xm:sqref>
            </x14:sparkline>
            <x14:sparkline>
              <xm:f>Data!J68:O68</xm:f>
              <xm:sqref>P68</xm:sqref>
            </x14:sparkline>
            <x14:sparkline>
              <xm:f>Data!J69:O69</xm:f>
              <xm:sqref>P69</xm:sqref>
            </x14:sparkline>
            <x14:sparkline>
              <xm:f>Data!J70:O70</xm:f>
              <xm:sqref>P70</xm:sqref>
            </x14:sparkline>
            <x14:sparkline>
              <xm:f>Data!J71:O71</xm:f>
              <xm:sqref>P71</xm:sqref>
            </x14:sparkline>
            <x14:sparkline>
              <xm:f>Data!J72:O72</xm:f>
              <xm:sqref>P72</xm:sqref>
            </x14:sparkline>
            <x14:sparkline>
              <xm:f>Data!J73:O73</xm:f>
              <xm:sqref>P73</xm:sqref>
            </x14:sparkline>
            <x14:sparkline>
              <xm:f>Data!J74:O74</xm:f>
              <xm:sqref>P74</xm:sqref>
            </x14:sparkline>
            <x14:sparkline>
              <xm:f>Data!J75:O75</xm:f>
              <xm:sqref>P75</xm:sqref>
            </x14:sparkline>
            <x14:sparkline>
              <xm:f>Data!J76:O76</xm:f>
              <xm:sqref>P76</xm:sqref>
            </x14:sparkline>
            <x14:sparkline>
              <xm:f>Data!J77:O77</xm:f>
              <xm:sqref>P77</xm:sqref>
            </x14:sparkline>
            <x14:sparkline>
              <xm:f>Data!J78:O78</xm:f>
              <xm:sqref>P78</xm:sqref>
            </x14:sparkline>
            <x14:sparkline>
              <xm:f>Data!J79:O79</xm:f>
              <xm:sqref>P79</xm:sqref>
            </x14:sparkline>
            <x14:sparkline>
              <xm:f>Data!J80:O80</xm:f>
              <xm:sqref>P80</xm:sqref>
            </x14:sparkline>
            <x14:sparkline>
              <xm:f>Data!J81:O81</xm:f>
              <xm:sqref>P81</xm:sqref>
            </x14:sparkline>
            <x14:sparkline>
              <xm:f>Data!J82:O82</xm:f>
              <xm:sqref>P82</xm:sqref>
            </x14:sparkline>
            <x14:sparkline>
              <xm:f>Data!J83:O83</xm:f>
              <xm:sqref>P83</xm:sqref>
            </x14:sparkline>
            <x14:sparkline>
              <xm:f>Data!J84:O84</xm:f>
              <xm:sqref>P84</xm:sqref>
            </x14:sparkline>
            <x14:sparkline>
              <xm:f>Data!J85:O85</xm:f>
              <xm:sqref>P85</xm:sqref>
            </x14:sparkline>
            <x14:sparkline>
              <xm:f>Data!J86:O86</xm:f>
              <xm:sqref>P86</xm:sqref>
            </x14:sparkline>
            <x14:sparkline>
              <xm:f>Data!J87:O87</xm:f>
              <xm:sqref>P87</xm:sqref>
            </x14:sparkline>
            <x14:sparkline>
              <xm:f>Data!J88:O88</xm:f>
              <xm:sqref>P88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Data!Q2:U2</xm:f>
              <xm:sqref>V2</xm:sqref>
            </x14:sparkline>
            <x14:sparkline>
              <xm:f>Data!Q3:U3</xm:f>
              <xm:sqref>V3</xm:sqref>
            </x14:sparkline>
            <x14:sparkline>
              <xm:f>Data!Q4:U4</xm:f>
              <xm:sqref>V4</xm:sqref>
            </x14:sparkline>
            <x14:sparkline>
              <xm:f>Data!Q5:U5</xm:f>
              <xm:sqref>V5</xm:sqref>
            </x14:sparkline>
            <x14:sparkline>
              <xm:f>Data!Q6:U6</xm:f>
              <xm:sqref>V6</xm:sqref>
            </x14:sparkline>
            <x14:sparkline>
              <xm:f>Data!Q7:U7</xm:f>
              <xm:sqref>V7</xm:sqref>
            </x14:sparkline>
            <x14:sparkline>
              <xm:f>Data!Q8:U8</xm:f>
              <xm:sqref>V8</xm:sqref>
            </x14:sparkline>
            <x14:sparkline>
              <xm:f>Data!Q9:U9</xm:f>
              <xm:sqref>V9</xm:sqref>
            </x14:sparkline>
            <x14:sparkline>
              <xm:f>Data!Q10:U10</xm:f>
              <xm:sqref>V10</xm:sqref>
            </x14:sparkline>
            <x14:sparkline>
              <xm:f>Data!Q11:U11</xm:f>
              <xm:sqref>V11</xm:sqref>
            </x14:sparkline>
            <x14:sparkline>
              <xm:f>Data!Q12:U12</xm:f>
              <xm:sqref>V12</xm:sqref>
            </x14:sparkline>
            <x14:sparkline>
              <xm:f>Data!Q13:U13</xm:f>
              <xm:sqref>V13</xm:sqref>
            </x14:sparkline>
            <x14:sparkline>
              <xm:f>Data!Q14:U14</xm:f>
              <xm:sqref>V14</xm:sqref>
            </x14:sparkline>
            <x14:sparkline>
              <xm:f>Data!Q15:U15</xm:f>
              <xm:sqref>V15</xm:sqref>
            </x14:sparkline>
            <x14:sparkline>
              <xm:f>Data!Q16:U16</xm:f>
              <xm:sqref>V16</xm:sqref>
            </x14:sparkline>
            <x14:sparkline>
              <xm:f>Data!Q17:U17</xm:f>
              <xm:sqref>V17</xm:sqref>
            </x14:sparkline>
            <x14:sparkline>
              <xm:f>Data!Q18:U18</xm:f>
              <xm:sqref>V18</xm:sqref>
            </x14:sparkline>
            <x14:sparkline>
              <xm:f>Data!Q19:U19</xm:f>
              <xm:sqref>V19</xm:sqref>
            </x14:sparkline>
            <x14:sparkline>
              <xm:f>Data!Q20:U20</xm:f>
              <xm:sqref>V20</xm:sqref>
            </x14:sparkline>
            <x14:sparkline>
              <xm:f>Data!Q21:U21</xm:f>
              <xm:sqref>V21</xm:sqref>
            </x14:sparkline>
            <x14:sparkline>
              <xm:f>Data!Q22:U22</xm:f>
              <xm:sqref>V22</xm:sqref>
            </x14:sparkline>
            <x14:sparkline>
              <xm:f>Data!Q23:U23</xm:f>
              <xm:sqref>V23</xm:sqref>
            </x14:sparkline>
            <x14:sparkline>
              <xm:f>Data!Q24:U24</xm:f>
              <xm:sqref>V24</xm:sqref>
            </x14:sparkline>
            <x14:sparkline>
              <xm:f>Data!Q25:U25</xm:f>
              <xm:sqref>V25</xm:sqref>
            </x14:sparkline>
            <x14:sparkline>
              <xm:f>Data!Q26:U26</xm:f>
              <xm:sqref>V26</xm:sqref>
            </x14:sparkline>
            <x14:sparkline>
              <xm:f>Data!Q27:U27</xm:f>
              <xm:sqref>V27</xm:sqref>
            </x14:sparkline>
            <x14:sparkline>
              <xm:f>Data!Q28:U28</xm:f>
              <xm:sqref>V28</xm:sqref>
            </x14:sparkline>
            <x14:sparkline>
              <xm:f>Data!Q29:U29</xm:f>
              <xm:sqref>V29</xm:sqref>
            </x14:sparkline>
            <x14:sparkline>
              <xm:f>Data!Q30:U30</xm:f>
              <xm:sqref>V30</xm:sqref>
            </x14:sparkline>
            <x14:sparkline>
              <xm:f>Data!Q31:U31</xm:f>
              <xm:sqref>V31</xm:sqref>
            </x14:sparkline>
            <x14:sparkline>
              <xm:f>Data!Q32:U32</xm:f>
              <xm:sqref>V32</xm:sqref>
            </x14:sparkline>
            <x14:sparkline>
              <xm:f>Data!Q33:U33</xm:f>
              <xm:sqref>V33</xm:sqref>
            </x14:sparkline>
            <x14:sparkline>
              <xm:f>Data!Q34:U34</xm:f>
              <xm:sqref>V34</xm:sqref>
            </x14:sparkline>
            <x14:sparkline>
              <xm:f>Data!Q35:U35</xm:f>
              <xm:sqref>V35</xm:sqref>
            </x14:sparkline>
            <x14:sparkline>
              <xm:f>Data!Q36:U36</xm:f>
              <xm:sqref>V36</xm:sqref>
            </x14:sparkline>
            <x14:sparkline>
              <xm:f>Data!Q37:U37</xm:f>
              <xm:sqref>V37</xm:sqref>
            </x14:sparkline>
            <x14:sparkline>
              <xm:f>Data!Q38:U38</xm:f>
              <xm:sqref>V38</xm:sqref>
            </x14:sparkline>
            <x14:sparkline>
              <xm:f>Data!Q39:U39</xm:f>
              <xm:sqref>V39</xm:sqref>
            </x14:sparkline>
            <x14:sparkline>
              <xm:f>Data!Q40:U40</xm:f>
              <xm:sqref>V40</xm:sqref>
            </x14:sparkline>
            <x14:sparkline>
              <xm:f>Data!Q41:U41</xm:f>
              <xm:sqref>V41</xm:sqref>
            </x14:sparkline>
            <x14:sparkline>
              <xm:f>Data!Q42:U42</xm:f>
              <xm:sqref>V42</xm:sqref>
            </x14:sparkline>
            <x14:sparkline>
              <xm:f>Data!Q43:U43</xm:f>
              <xm:sqref>V43</xm:sqref>
            </x14:sparkline>
            <x14:sparkline>
              <xm:f>Data!Q44:U44</xm:f>
              <xm:sqref>V44</xm:sqref>
            </x14:sparkline>
            <x14:sparkline>
              <xm:f>Data!Q45:U45</xm:f>
              <xm:sqref>V45</xm:sqref>
            </x14:sparkline>
            <x14:sparkline>
              <xm:f>Data!Q46:U46</xm:f>
              <xm:sqref>V46</xm:sqref>
            </x14:sparkline>
            <x14:sparkline>
              <xm:f>Data!Q47:U47</xm:f>
              <xm:sqref>V47</xm:sqref>
            </x14:sparkline>
            <x14:sparkline>
              <xm:f>Data!Q48:U48</xm:f>
              <xm:sqref>V48</xm:sqref>
            </x14:sparkline>
            <x14:sparkline>
              <xm:f>Data!Q49:U49</xm:f>
              <xm:sqref>V49</xm:sqref>
            </x14:sparkline>
            <x14:sparkline>
              <xm:f>Data!Q50:U50</xm:f>
              <xm:sqref>V50</xm:sqref>
            </x14:sparkline>
            <x14:sparkline>
              <xm:f>Data!Q51:U51</xm:f>
              <xm:sqref>V51</xm:sqref>
            </x14:sparkline>
            <x14:sparkline>
              <xm:f>Data!Q52:U52</xm:f>
              <xm:sqref>V52</xm:sqref>
            </x14:sparkline>
            <x14:sparkline>
              <xm:f>Data!Q53:U53</xm:f>
              <xm:sqref>V53</xm:sqref>
            </x14:sparkline>
            <x14:sparkline>
              <xm:f>Data!Q54:U54</xm:f>
              <xm:sqref>V54</xm:sqref>
            </x14:sparkline>
            <x14:sparkline>
              <xm:f>Data!Q55:U55</xm:f>
              <xm:sqref>V55</xm:sqref>
            </x14:sparkline>
            <x14:sparkline>
              <xm:f>Data!Q56:U56</xm:f>
              <xm:sqref>V56</xm:sqref>
            </x14:sparkline>
            <x14:sparkline>
              <xm:f>Data!Q57:U57</xm:f>
              <xm:sqref>V57</xm:sqref>
            </x14:sparkline>
            <x14:sparkline>
              <xm:f>Data!Q58:U58</xm:f>
              <xm:sqref>V58</xm:sqref>
            </x14:sparkline>
            <x14:sparkline>
              <xm:f>Data!Q59:U59</xm:f>
              <xm:sqref>V59</xm:sqref>
            </x14:sparkline>
            <x14:sparkline>
              <xm:f>Data!Q60:U60</xm:f>
              <xm:sqref>V60</xm:sqref>
            </x14:sparkline>
            <x14:sparkline>
              <xm:f>Data!Q61:U61</xm:f>
              <xm:sqref>V61</xm:sqref>
            </x14:sparkline>
            <x14:sparkline>
              <xm:f>Data!Q62:U62</xm:f>
              <xm:sqref>V62</xm:sqref>
            </x14:sparkline>
            <x14:sparkline>
              <xm:f>Data!Q63:U63</xm:f>
              <xm:sqref>V63</xm:sqref>
            </x14:sparkline>
            <x14:sparkline>
              <xm:f>Data!Q64:U64</xm:f>
              <xm:sqref>V64</xm:sqref>
            </x14:sparkline>
            <x14:sparkline>
              <xm:f>Data!Q65:U65</xm:f>
              <xm:sqref>V65</xm:sqref>
            </x14:sparkline>
            <x14:sparkline>
              <xm:f>Data!Q66:U66</xm:f>
              <xm:sqref>V66</xm:sqref>
            </x14:sparkline>
            <x14:sparkline>
              <xm:f>Data!Q67:U67</xm:f>
              <xm:sqref>V67</xm:sqref>
            </x14:sparkline>
            <x14:sparkline>
              <xm:f>Data!Q68:U68</xm:f>
              <xm:sqref>V68</xm:sqref>
            </x14:sparkline>
            <x14:sparkline>
              <xm:f>Data!Q69:U69</xm:f>
              <xm:sqref>V69</xm:sqref>
            </x14:sparkline>
            <x14:sparkline>
              <xm:f>Data!Q70:U70</xm:f>
              <xm:sqref>V70</xm:sqref>
            </x14:sparkline>
            <x14:sparkline>
              <xm:f>Data!Q71:U71</xm:f>
              <xm:sqref>V71</xm:sqref>
            </x14:sparkline>
            <x14:sparkline>
              <xm:f>Data!Q72:U72</xm:f>
              <xm:sqref>V72</xm:sqref>
            </x14:sparkline>
            <x14:sparkline>
              <xm:f>Data!Q73:U73</xm:f>
              <xm:sqref>V73</xm:sqref>
            </x14:sparkline>
            <x14:sparkline>
              <xm:f>Data!Q74:U74</xm:f>
              <xm:sqref>V74</xm:sqref>
            </x14:sparkline>
            <x14:sparkline>
              <xm:f>Data!Q75:U75</xm:f>
              <xm:sqref>V75</xm:sqref>
            </x14:sparkline>
            <x14:sparkline>
              <xm:f>Data!Q76:U76</xm:f>
              <xm:sqref>V76</xm:sqref>
            </x14:sparkline>
            <x14:sparkline>
              <xm:f>Data!Q77:U77</xm:f>
              <xm:sqref>V77</xm:sqref>
            </x14:sparkline>
            <x14:sparkline>
              <xm:f>Data!Q78:U78</xm:f>
              <xm:sqref>V78</xm:sqref>
            </x14:sparkline>
            <x14:sparkline>
              <xm:f>Data!Q79:U79</xm:f>
              <xm:sqref>V79</xm:sqref>
            </x14:sparkline>
            <x14:sparkline>
              <xm:f>Data!Q80:U80</xm:f>
              <xm:sqref>V80</xm:sqref>
            </x14:sparkline>
            <x14:sparkline>
              <xm:f>Data!Q81:U81</xm:f>
              <xm:sqref>V81</xm:sqref>
            </x14:sparkline>
            <x14:sparkline>
              <xm:f>Data!Q82:U82</xm:f>
              <xm:sqref>V82</xm:sqref>
            </x14:sparkline>
            <x14:sparkline>
              <xm:f>Data!Q83:U83</xm:f>
              <xm:sqref>V83</xm:sqref>
            </x14:sparkline>
            <x14:sparkline>
              <xm:f>Data!Q84:U84</xm:f>
              <xm:sqref>V84</xm:sqref>
            </x14:sparkline>
            <x14:sparkline>
              <xm:f>Data!Q85:U85</xm:f>
              <xm:sqref>V85</xm:sqref>
            </x14:sparkline>
            <x14:sparkline>
              <xm:f>Data!Q86:U86</xm:f>
              <xm:sqref>V86</xm:sqref>
            </x14:sparkline>
            <x14:sparkline>
              <xm:f>Data!Q87:U87</xm:f>
              <xm:sqref>V87</xm:sqref>
            </x14:sparkline>
            <x14:sparkline>
              <xm:f>Data!Q88:U88</xm:f>
              <xm:sqref>V88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Data!AH2:AM2</xm:f>
              <xm:sqref>AN2</xm:sqref>
            </x14:sparkline>
            <x14:sparkline>
              <xm:f>Data!AH3:AM3</xm:f>
              <xm:sqref>AN3</xm:sqref>
            </x14:sparkline>
            <x14:sparkline>
              <xm:f>Data!AH4:AM4</xm:f>
              <xm:sqref>AN4</xm:sqref>
            </x14:sparkline>
            <x14:sparkline>
              <xm:f>Data!AH5:AM5</xm:f>
              <xm:sqref>AN5</xm:sqref>
            </x14:sparkline>
            <x14:sparkline>
              <xm:f>Data!AH6:AM6</xm:f>
              <xm:sqref>AN6</xm:sqref>
            </x14:sparkline>
            <x14:sparkline>
              <xm:f>Data!AH7:AM7</xm:f>
              <xm:sqref>AN7</xm:sqref>
            </x14:sparkline>
            <x14:sparkline>
              <xm:f>Data!AH8:AM8</xm:f>
              <xm:sqref>AN8</xm:sqref>
            </x14:sparkline>
            <x14:sparkline>
              <xm:f>Data!AH9:AM9</xm:f>
              <xm:sqref>AN9</xm:sqref>
            </x14:sparkline>
            <x14:sparkline>
              <xm:f>Data!AH10:AM10</xm:f>
              <xm:sqref>AN10</xm:sqref>
            </x14:sparkline>
            <x14:sparkline>
              <xm:f>Data!AH11:AM11</xm:f>
              <xm:sqref>AN11</xm:sqref>
            </x14:sparkline>
            <x14:sparkline>
              <xm:f>Data!AH12:AM12</xm:f>
              <xm:sqref>AN12</xm:sqref>
            </x14:sparkline>
            <x14:sparkline>
              <xm:f>Data!AH13:AM13</xm:f>
              <xm:sqref>AN13</xm:sqref>
            </x14:sparkline>
            <x14:sparkline>
              <xm:f>Data!AH14:AM14</xm:f>
              <xm:sqref>AN14</xm:sqref>
            </x14:sparkline>
            <x14:sparkline>
              <xm:f>Data!AH15:AM15</xm:f>
              <xm:sqref>AN15</xm:sqref>
            </x14:sparkline>
            <x14:sparkline>
              <xm:f>Data!AH16:AM16</xm:f>
              <xm:sqref>AN16</xm:sqref>
            </x14:sparkline>
            <x14:sparkline>
              <xm:f>Data!AH17:AM17</xm:f>
              <xm:sqref>AN17</xm:sqref>
            </x14:sparkline>
            <x14:sparkline>
              <xm:f>Data!AH18:AM18</xm:f>
              <xm:sqref>AN18</xm:sqref>
            </x14:sparkline>
            <x14:sparkline>
              <xm:f>Data!AH19:AM19</xm:f>
              <xm:sqref>AN19</xm:sqref>
            </x14:sparkline>
            <x14:sparkline>
              <xm:f>Data!AH20:AM20</xm:f>
              <xm:sqref>AN20</xm:sqref>
            </x14:sparkline>
            <x14:sparkline>
              <xm:f>Data!AH21:AM21</xm:f>
              <xm:sqref>AN21</xm:sqref>
            </x14:sparkline>
            <x14:sparkline>
              <xm:f>Data!AH22:AM22</xm:f>
              <xm:sqref>AN22</xm:sqref>
            </x14:sparkline>
            <x14:sparkline>
              <xm:f>Data!AH23:AM23</xm:f>
              <xm:sqref>AN23</xm:sqref>
            </x14:sparkline>
            <x14:sparkline>
              <xm:f>Data!AH24:AM24</xm:f>
              <xm:sqref>AN24</xm:sqref>
            </x14:sparkline>
            <x14:sparkline>
              <xm:f>Data!AH25:AM25</xm:f>
              <xm:sqref>AN25</xm:sqref>
            </x14:sparkline>
            <x14:sparkline>
              <xm:f>Data!AH26:AM26</xm:f>
              <xm:sqref>AN26</xm:sqref>
            </x14:sparkline>
            <x14:sparkline>
              <xm:f>Data!AH27:AM27</xm:f>
              <xm:sqref>AN27</xm:sqref>
            </x14:sparkline>
            <x14:sparkline>
              <xm:f>Data!AH28:AM28</xm:f>
              <xm:sqref>AN28</xm:sqref>
            </x14:sparkline>
            <x14:sparkline>
              <xm:f>Data!AH29:AM29</xm:f>
              <xm:sqref>AN29</xm:sqref>
            </x14:sparkline>
            <x14:sparkline>
              <xm:f>Data!AH30:AM30</xm:f>
              <xm:sqref>AN30</xm:sqref>
            </x14:sparkline>
            <x14:sparkline>
              <xm:f>Data!AH31:AM31</xm:f>
              <xm:sqref>AN31</xm:sqref>
            </x14:sparkline>
            <x14:sparkline>
              <xm:f>Data!AH32:AM32</xm:f>
              <xm:sqref>AN32</xm:sqref>
            </x14:sparkline>
            <x14:sparkline>
              <xm:f>Data!AH33:AM33</xm:f>
              <xm:sqref>AN33</xm:sqref>
            </x14:sparkline>
            <x14:sparkline>
              <xm:f>Data!AH34:AM34</xm:f>
              <xm:sqref>AN34</xm:sqref>
            </x14:sparkline>
            <x14:sparkline>
              <xm:f>Data!AH35:AM35</xm:f>
              <xm:sqref>AN35</xm:sqref>
            </x14:sparkline>
            <x14:sparkline>
              <xm:f>Data!AH36:AM36</xm:f>
              <xm:sqref>AN36</xm:sqref>
            </x14:sparkline>
            <x14:sparkline>
              <xm:f>Data!AH37:AM37</xm:f>
              <xm:sqref>AN37</xm:sqref>
            </x14:sparkline>
            <x14:sparkline>
              <xm:f>Data!AH38:AM38</xm:f>
              <xm:sqref>AN38</xm:sqref>
            </x14:sparkline>
            <x14:sparkline>
              <xm:f>Data!AH39:AM39</xm:f>
              <xm:sqref>AN39</xm:sqref>
            </x14:sparkline>
            <x14:sparkline>
              <xm:f>Data!AH40:AM40</xm:f>
              <xm:sqref>AN40</xm:sqref>
            </x14:sparkline>
            <x14:sparkline>
              <xm:f>Data!AH41:AM41</xm:f>
              <xm:sqref>AN41</xm:sqref>
            </x14:sparkline>
            <x14:sparkline>
              <xm:f>Data!AH42:AM42</xm:f>
              <xm:sqref>AN42</xm:sqref>
            </x14:sparkline>
            <x14:sparkline>
              <xm:f>Data!AH43:AM43</xm:f>
              <xm:sqref>AN43</xm:sqref>
            </x14:sparkline>
            <x14:sparkline>
              <xm:f>Data!AH44:AM44</xm:f>
              <xm:sqref>AN44</xm:sqref>
            </x14:sparkline>
            <x14:sparkline>
              <xm:f>Data!AH45:AM45</xm:f>
              <xm:sqref>AN45</xm:sqref>
            </x14:sparkline>
            <x14:sparkline>
              <xm:f>Data!AH46:AM46</xm:f>
              <xm:sqref>AN46</xm:sqref>
            </x14:sparkline>
            <x14:sparkline>
              <xm:f>Data!AH47:AM47</xm:f>
              <xm:sqref>AN47</xm:sqref>
            </x14:sparkline>
            <x14:sparkline>
              <xm:f>Data!AH48:AM48</xm:f>
              <xm:sqref>AN48</xm:sqref>
            </x14:sparkline>
            <x14:sparkline>
              <xm:f>Data!AH49:AM49</xm:f>
              <xm:sqref>AN49</xm:sqref>
            </x14:sparkline>
            <x14:sparkline>
              <xm:f>Data!AH50:AM50</xm:f>
              <xm:sqref>AN50</xm:sqref>
            </x14:sparkline>
            <x14:sparkline>
              <xm:f>Data!AH51:AM51</xm:f>
              <xm:sqref>AN51</xm:sqref>
            </x14:sparkline>
            <x14:sparkline>
              <xm:f>Data!AH52:AM52</xm:f>
              <xm:sqref>AN52</xm:sqref>
            </x14:sparkline>
            <x14:sparkline>
              <xm:f>Data!AH53:AM53</xm:f>
              <xm:sqref>AN53</xm:sqref>
            </x14:sparkline>
            <x14:sparkline>
              <xm:f>Data!AH54:AM54</xm:f>
              <xm:sqref>AN54</xm:sqref>
            </x14:sparkline>
            <x14:sparkline>
              <xm:f>Data!AH55:AM55</xm:f>
              <xm:sqref>AN55</xm:sqref>
            </x14:sparkline>
            <x14:sparkline>
              <xm:f>Data!AH56:AM56</xm:f>
              <xm:sqref>AN56</xm:sqref>
            </x14:sparkline>
            <x14:sparkline>
              <xm:f>Data!AH57:AM57</xm:f>
              <xm:sqref>AN57</xm:sqref>
            </x14:sparkline>
            <x14:sparkline>
              <xm:f>Data!AH58:AM58</xm:f>
              <xm:sqref>AN58</xm:sqref>
            </x14:sparkline>
            <x14:sparkline>
              <xm:f>Data!AH59:AM59</xm:f>
              <xm:sqref>AN59</xm:sqref>
            </x14:sparkline>
            <x14:sparkline>
              <xm:f>Data!AH60:AM60</xm:f>
              <xm:sqref>AN60</xm:sqref>
            </x14:sparkline>
            <x14:sparkline>
              <xm:f>Data!AH61:AM61</xm:f>
              <xm:sqref>AN61</xm:sqref>
            </x14:sparkline>
            <x14:sparkline>
              <xm:f>Data!AH62:AM62</xm:f>
              <xm:sqref>AN62</xm:sqref>
            </x14:sparkline>
            <x14:sparkline>
              <xm:f>Data!AH63:AM63</xm:f>
              <xm:sqref>AN63</xm:sqref>
            </x14:sparkline>
            <x14:sparkline>
              <xm:f>Data!AH64:AM64</xm:f>
              <xm:sqref>AN64</xm:sqref>
            </x14:sparkline>
            <x14:sparkline>
              <xm:f>Data!AH65:AM65</xm:f>
              <xm:sqref>AN65</xm:sqref>
            </x14:sparkline>
            <x14:sparkline>
              <xm:f>Data!AH66:AM66</xm:f>
              <xm:sqref>AN66</xm:sqref>
            </x14:sparkline>
            <x14:sparkline>
              <xm:f>Data!AH67:AM67</xm:f>
              <xm:sqref>AN67</xm:sqref>
            </x14:sparkline>
            <x14:sparkline>
              <xm:f>Data!AH68:AM68</xm:f>
              <xm:sqref>AN68</xm:sqref>
            </x14:sparkline>
            <x14:sparkline>
              <xm:f>Data!AH69:AM69</xm:f>
              <xm:sqref>AN69</xm:sqref>
            </x14:sparkline>
            <x14:sparkline>
              <xm:f>Data!AH70:AM70</xm:f>
              <xm:sqref>AN70</xm:sqref>
            </x14:sparkline>
            <x14:sparkline>
              <xm:f>Data!AH71:AM71</xm:f>
              <xm:sqref>AN71</xm:sqref>
            </x14:sparkline>
            <x14:sparkline>
              <xm:f>Data!AH72:AM72</xm:f>
              <xm:sqref>AN72</xm:sqref>
            </x14:sparkline>
            <x14:sparkline>
              <xm:f>Data!AH73:AM73</xm:f>
              <xm:sqref>AN73</xm:sqref>
            </x14:sparkline>
            <x14:sparkline>
              <xm:f>Data!AH74:AM74</xm:f>
              <xm:sqref>AN74</xm:sqref>
            </x14:sparkline>
            <x14:sparkline>
              <xm:f>Data!AH75:AM75</xm:f>
              <xm:sqref>AN75</xm:sqref>
            </x14:sparkline>
            <x14:sparkline>
              <xm:f>Data!AH76:AM76</xm:f>
              <xm:sqref>AN76</xm:sqref>
            </x14:sparkline>
            <x14:sparkline>
              <xm:f>Data!AH77:AM77</xm:f>
              <xm:sqref>AN77</xm:sqref>
            </x14:sparkline>
            <x14:sparkline>
              <xm:f>Data!AH78:AM78</xm:f>
              <xm:sqref>AN78</xm:sqref>
            </x14:sparkline>
            <x14:sparkline>
              <xm:f>Data!AH79:AM79</xm:f>
              <xm:sqref>AN79</xm:sqref>
            </x14:sparkline>
            <x14:sparkline>
              <xm:f>Data!AH80:AM80</xm:f>
              <xm:sqref>AN80</xm:sqref>
            </x14:sparkline>
            <x14:sparkline>
              <xm:f>Data!AH81:AM81</xm:f>
              <xm:sqref>AN81</xm:sqref>
            </x14:sparkline>
            <x14:sparkline>
              <xm:f>Data!AH82:AM82</xm:f>
              <xm:sqref>AN82</xm:sqref>
            </x14:sparkline>
            <x14:sparkline>
              <xm:f>Data!AH83:AM83</xm:f>
              <xm:sqref>AN83</xm:sqref>
            </x14:sparkline>
            <x14:sparkline>
              <xm:f>Data!AH84:AM84</xm:f>
              <xm:sqref>AN84</xm:sqref>
            </x14:sparkline>
            <x14:sparkline>
              <xm:f>Data!AH85:AM85</xm:f>
              <xm:sqref>AN85</xm:sqref>
            </x14:sparkline>
            <x14:sparkline>
              <xm:f>Data!AH86:AM86</xm:f>
              <xm:sqref>AN86</xm:sqref>
            </x14:sparkline>
            <x14:sparkline>
              <xm:f>Data!AH87:AM87</xm:f>
              <xm:sqref>AN87</xm:sqref>
            </x14:sparkline>
            <x14:sparkline>
              <xm:f>Data!AH88:AM88</xm:f>
              <xm:sqref>AN88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Data!AR2:AW2</xm:f>
              <xm:sqref>AX2</xm:sqref>
            </x14:sparkline>
            <x14:sparkline>
              <xm:f>Data!AR3:AW3</xm:f>
              <xm:sqref>AX3</xm:sqref>
            </x14:sparkline>
            <x14:sparkline>
              <xm:f>Data!AR4:AW4</xm:f>
              <xm:sqref>AX4</xm:sqref>
            </x14:sparkline>
            <x14:sparkline>
              <xm:f>Data!AR5:AW5</xm:f>
              <xm:sqref>AX5</xm:sqref>
            </x14:sparkline>
            <x14:sparkline>
              <xm:f>Data!AR6:AW6</xm:f>
              <xm:sqref>AX6</xm:sqref>
            </x14:sparkline>
            <x14:sparkline>
              <xm:f>Data!AR7:AW7</xm:f>
              <xm:sqref>AX7</xm:sqref>
            </x14:sparkline>
            <x14:sparkline>
              <xm:f>Data!AR8:AW8</xm:f>
              <xm:sqref>AX8</xm:sqref>
            </x14:sparkline>
            <x14:sparkline>
              <xm:f>Data!AR9:AW9</xm:f>
              <xm:sqref>AX9</xm:sqref>
            </x14:sparkline>
            <x14:sparkline>
              <xm:f>Data!AR10:AW10</xm:f>
              <xm:sqref>AX10</xm:sqref>
            </x14:sparkline>
            <x14:sparkline>
              <xm:f>Data!AR11:AW11</xm:f>
              <xm:sqref>AX11</xm:sqref>
            </x14:sparkline>
            <x14:sparkline>
              <xm:f>Data!AR12:AW12</xm:f>
              <xm:sqref>AX12</xm:sqref>
            </x14:sparkline>
            <x14:sparkline>
              <xm:f>Data!AR13:AW13</xm:f>
              <xm:sqref>AX13</xm:sqref>
            </x14:sparkline>
            <x14:sparkline>
              <xm:f>Data!AR14:AW14</xm:f>
              <xm:sqref>AX14</xm:sqref>
            </x14:sparkline>
            <x14:sparkline>
              <xm:f>Data!AR15:AW15</xm:f>
              <xm:sqref>AX15</xm:sqref>
            </x14:sparkline>
            <x14:sparkline>
              <xm:f>Data!AR16:AW16</xm:f>
              <xm:sqref>AX16</xm:sqref>
            </x14:sparkline>
            <x14:sparkline>
              <xm:f>Data!AR17:AW17</xm:f>
              <xm:sqref>AX17</xm:sqref>
            </x14:sparkline>
            <x14:sparkline>
              <xm:f>Data!AR18:AW18</xm:f>
              <xm:sqref>AX18</xm:sqref>
            </x14:sparkline>
            <x14:sparkline>
              <xm:f>Data!AR19:AW19</xm:f>
              <xm:sqref>AX19</xm:sqref>
            </x14:sparkline>
            <x14:sparkline>
              <xm:f>Data!AR20:AW20</xm:f>
              <xm:sqref>AX20</xm:sqref>
            </x14:sparkline>
            <x14:sparkline>
              <xm:f>Data!AR21:AW21</xm:f>
              <xm:sqref>AX21</xm:sqref>
            </x14:sparkline>
            <x14:sparkline>
              <xm:f>Data!AR22:AW22</xm:f>
              <xm:sqref>AX22</xm:sqref>
            </x14:sparkline>
            <x14:sparkline>
              <xm:f>Data!AR23:AW23</xm:f>
              <xm:sqref>AX23</xm:sqref>
            </x14:sparkline>
            <x14:sparkline>
              <xm:f>Data!AR24:AW24</xm:f>
              <xm:sqref>AX24</xm:sqref>
            </x14:sparkline>
            <x14:sparkline>
              <xm:f>Data!AR25:AW25</xm:f>
              <xm:sqref>AX25</xm:sqref>
            </x14:sparkline>
            <x14:sparkline>
              <xm:f>Data!AR26:AW26</xm:f>
              <xm:sqref>AX26</xm:sqref>
            </x14:sparkline>
            <x14:sparkline>
              <xm:f>Data!AR27:AW27</xm:f>
              <xm:sqref>AX27</xm:sqref>
            </x14:sparkline>
            <x14:sparkline>
              <xm:f>Data!AR28:AW28</xm:f>
              <xm:sqref>AX28</xm:sqref>
            </x14:sparkline>
            <x14:sparkline>
              <xm:f>Data!AR29:AW29</xm:f>
              <xm:sqref>AX29</xm:sqref>
            </x14:sparkline>
            <x14:sparkline>
              <xm:f>Data!AR30:AW30</xm:f>
              <xm:sqref>AX30</xm:sqref>
            </x14:sparkline>
            <x14:sparkline>
              <xm:f>Data!AR31:AW31</xm:f>
              <xm:sqref>AX31</xm:sqref>
            </x14:sparkline>
            <x14:sparkline>
              <xm:f>Data!AR32:AW32</xm:f>
              <xm:sqref>AX32</xm:sqref>
            </x14:sparkline>
            <x14:sparkline>
              <xm:f>Data!AR33:AW33</xm:f>
              <xm:sqref>AX33</xm:sqref>
            </x14:sparkline>
            <x14:sparkline>
              <xm:f>Data!AR34:AW34</xm:f>
              <xm:sqref>AX34</xm:sqref>
            </x14:sparkline>
            <x14:sparkline>
              <xm:f>Data!AR35:AW35</xm:f>
              <xm:sqref>AX35</xm:sqref>
            </x14:sparkline>
            <x14:sparkline>
              <xm:f>Data!AR36:AW36</xm:f>
              <xm:sqref>AX36</xm:sqref>
            </x14:sparkline>
            <x14:sparkline>
              <xm:f>Data!AR37:AW37</xm:f>
              <xm:sqref>AX37</xm:sqref>
            </x14:sparkline>
            <x14:sparkline>
              <xm:f>Data!AR38:AW38</xm:f>
              <xm:sqref>AX38</xm:sqref>
            </x14:sparkline>
            <x14:sparkline>
              <xm:f>Data!AR39:AW39</xm:f>
              <xm:sqref>AX39</xm:sqref>
            </x14:sparkline>
            <x14:sparkline>
              <xm:f>Data!AR40:AW40</xm:f>
              <xm:sqref>AX40</xm:sqref>
            </x14:sparkline>
            <x14:sparkline>
              <xm:f>Data!AR41:AW41</xm:f>
              <xm:sqref>AX41</xm:sqref>
            </x14:sparkline>
            <x14:sparkline>
              <xm:f>Data!AR42:AW42</xm:f>
              <xm:sqref>AX42</xm:sqref>
            </x14:sparkline>
            <x14:sparkline>
              <xm:f>Data!AR43:AW43</xm:f>
              <xm:sqref>AX43</xm:sqref>
            </x14:sparkline>
            <x14:sparkline>
              <xm:f>Data!AR44:AW44</xm:f>
              <xm:sqref>AX44</xm:sqref>
            </x14:sparkline>
            <x14:sparkline>
              <xm:f>Data!AR45:AW45</xm:f>
              <xm:sqref>AX45</xm:sqref>
            </x14:sparkline>
            <x14:sparkline>
              <xm:f>Data!AR46:AW46</xm:f>
              <xm:sqref>AX46</xm:sqref>
            </x14:sparkline>
            <x14:sparkline>
              <xm:f>Data!AR47:AW47</xm:f>
              <xm:sqref>AX47</xm:sqref>
            </x14:sparkline>
            <x14:sparkline>
              <xm:f>Data!AR48:AW48</xm:f>
              <xm:sqref>AX48</xm:sqref>
            </x14:sparkline>
            <x14:sparkline>
              <xm:f>Data!AR49:AW49</xm:f>
              <xm:sqref>AX49</xm:sqref>
            </x14:sparkline>
            <x14:sparkline>
              <xm:f>Data!AR50:AW50</xm:f>
              <xm:sqref>AX50</xm:sqref>
            </x14:sparkline>
            <x14:sparkline>
              <xm:f>Data!AR51:AW51</xm:f>
              <xm:sqref>AX51</xm:sqref>
            </x14:sparkline>
            <x14:sparkline>
              <xm:f>Data!AR52:AW52</xm:f>
              <xm:sqref>AX52</xm:sqref>
            </x14:sparkline>
            <x14:sparkline>
              <xm:f>Data!AR53:AW53</xm:f>
              <xm:sqref>AX53</xm:sqref>
            </x14:sparkline>
            <x14:sparkline>
              <xm:f>Data!AR54:AW54</xm:f>
              <xm:sqref>AX54</xm:sqref>
            </x14:sparkline>
            <x14:sparkline>
              <xm:f>Data!AR55:AW55</xm:f>
              <xm:sqref>AX55</xm:sqref>
            </x14:sparkline>
            <x14:sparkline>
              <xm:f>Data!AR56:AW56</xm:f>
              <xm:sqref>AX56</xm:sqref>
            </x14:sparkline>
            <x14:sparkline>
              <xm:f>Data!AR57:AW57</xm:f>
              <xm:sqref>AX57</xm:sqref>
            </x14:sparkline>
            <x14:sparkline>
              <xm:f>Data!AR58:AW58</xm:f>
              <xm:sqref>AX58</xm:sqref>
            </x14:sparkline>
            <x14:sparkline>
              <xm:f>Data!AR59:AW59</xm:f>
              <xm:sqref>AX59</xm:sqref>
            </x14:sparkline>
            <x14:sparkline>
              <xm:f>Data!AR60:AW60</xm:f>
              <xm:sqref>AX60</xm:sqref>
            </x14:sparkline>
            <x14:sparkline>
              <xm:f>Data!AR61:AW61</xm:f>
              <xm:sqref>AX61</xm:sqref>
            </x14:sparkline>
            <x14:sparkline>
              <xm:f>Data!AR62:AW62</xm:f>
              <xm:sqref>AX62</xm:sqref>
            </x14:sparkline>
            <x14:sparkline>
              <xm:f>Data!AR63:AW63</xm:f>
              <xm:sqref>AX63</xm:sqref>
            </x14:sparkline>
            <x14:sparkline>
              <xm:f>Data!AR64:AW64</xm:f>
              <xm:sqref>AX64</xm:sqref>
            </x14:sparkline>
            <x14:sparkline>
              <xm:f>Data!AR65:AW65</xm:f>
              <xm:sqref>AX65</xm:sqref>
            </x14:sparkline>
            <x14:sparkline>
              <xm:f>Data!AR66:AW66</xm:f>
              <xm:sqref>AX66</xm:sqref>
            </x14:sparkline>
            <x14:sparkline>
              <xm:f>Data!AR67:AW67</xm:f>
              <xm:sqref>AX67</xm:sqref>
            </x14:sparkline>
            <x14:sparkline>
              <xm:f>Data!AR68:AW68</xm:f>
              <xm:sqref>AX68</xm:sqref>
            </x14:sparkline>
            <x14:sparkline>
              <xm:f>Data!AR69:AW69</xm:f>
              <xm:sqref>AX69</xm:sqref>
            </x14:sparkline>
            <x14:sparkline>
              <xm:f>Data!AR70:AW70</xm:f>
              <xm:sqref>AX70</xm:sqref>
            </x14:sparkline>
            <x14:sparkline>
              <xm:f>Data!AR71:AW71</xm:f>
              <xm:sqref>AX71</xm:sqref>
            </x14:sparkline>
            <x14:sparkline>
              <xm:f>Data!AR72:AW72</xm:f>
              <xm:sqref>AX72</xm:sqref>
            </x14:sparkline>
            <x14:sparkline>
              <xm:f>Data!AR73:AW73</xm:f>
              <xm:sqref>AX73</xm:sqref>
            </x14:sparkline>
            <x14:sparkline>
              <xm:f>Data!AR74:AW74</xm:f>
              <xm:sqref>AX74</xm:sqref>
            </x14:sparkline>
            <x14:sparkline>
              <xm:f>Data!AR75:AW75</xm:f>
              <xm:sqref>AX75</xm:sqref>
            </x14:sparkline>
            <x14:sparkline>
              <xm:f>Data!AR76:AW76</xm:f>
              <xm:sqref>AX76</xm:sqref>
            </x14:sparkline>
            <x14:sparkline>
              <xm:f>Data!AR77:AW77</xm:f>
              <xm:sqref>AX77</xm:sqref>
            </x14:sparkline>
            <x14:sparkline>
              <xm:f>Data!AR78:AW78</xm:f>
              <xm:sqref>AX78</xm:sqref>
            </x14:sparkline>
            <x14:sparkline>
              <xm:f>Data!AR79:AW79</xm:f>
              <xm:sqref>AX79</xm:sqref>
            </x14:sparkline>
            <x14:sparkline>
              <xm:f>Data!AR80:AW80</xm:f>
              <xm:sqref>AX80</xm:sqref>
            </x14:sparkline>
            <x14:sparkline>
              <xm:f>Data!AR81:AW81</xm:f>
              <xm:sqref>AX81</xm:sqref>
            </x14:sparkline>
            <x14:sparkline>
              <xm:f>Data!AR82:AW82</xm:f>
              <xm:sqref>AX82</xm:sqref>
            </x14:sparkline>
            <x14:sparkline>
              <xm:f>Data!AR83:AW83</xm:f>
              <xm:sqref>AX83</xm:sqref>
            </x14:sparkline>
            <x14:sparkline>
              <xm:f>Data!AR84:AW84</xm:f>
              <xm:sqref>AX84</xm:sqref>
            </x14:sparkline>
            <x14:sparkline>
              <xm:f>Data!AR85:AW85</xm:f>
              <xm:sqref>AX85</xm:sqref>
            </x14:sparkline>
            <x14:sparkline>
              <xm:f>Data!AR86:AW86</xm:f>
              <xm:sqref>AX86</xm:sqref>
            </x14:sparkline>
            <x14:sparkline>
              <xm:f>Data!AR87:AW87</xm:f>
              <xm:sqref>AX87</xm:sqref>
            </x14:sparkline>
            <x14:sparkline>
              <xm:f>Data!AR88:AW88</xm:f>
              <xm:sqref>AX88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Data!BI2:BN2</xm:f>
              <xm:sqref>BO2</xm:sqref>
            </x14:sparkline>
            <x14:sparkline>
              <xm:f>Data!BI3:BN3</xm:f>
              <xm:sqref>BO3</xm:sqref>
            </x14:sparkline>
            <x14:sparkline>
              <xm:f>Data!BI4:BN4</xm:f>
              <xm:sqref>BO4</xm:sqref>
            </x14:sparkline>
            <x14:sparkline>
              <xm:f>Data!BI5:BN5</xm:f>
              <xm:sqref>BO5</xm:sqref>
            </x14:sparkline>
            <x14:sparkline>
              <xm:f>Data!BI6:BN6</xm:f>
              <xm:sqref>BO6</xm:sqref>
            </x14:sparkline>
            <x14:sparkline>
              <xm:f>Data!BI7:BN7</xm:f>
              <xm:sqref>BO7</xm:sqref>
            </x14:sparkline>
            <x14:sparkline>
              <xm:f>Data!BI8:BN8</xm:f>
              <xm:sqref>BO8</xm:sqref>
            </x14:sparkline>
            <x14:sparkline>
              <xm:f>Data!BI9:BN9</xm:f>
              <xm:sqref>BO9</xm:sqref>
            </x14:sparkline>
            <x14:sparkline>
              <xm:f>Data!BI10:BN10</xm:f>
              <xm:sqref>BO10</xm:sqref>
            </x14:sparkline>
            <x14:sparkline>
              <xm:f>Data!BI11:BN11</xm:f>
              <xm:sqref>BO11</xm:sqref>
            </x14:sparkline>
            <x14:sparkline>
              <xm:f>Data!BI12:BN12</xm:f>
              <xm:sqref>BO12</xm:sqref>
            </x14:sparkline>
            <x14:sparkline>
              <xm:f>Data!BI13:BN13</xm:f>
              <xm:sqref>BO13</xm:sqref>
            </x14:sparkline>
            <x14:sparkline>
              <xm:f>Data!BI14:BN14</xm:f>
              <xm:sqref>BO14</xm:sqref>
            </x14:sparkline>
            <x14:sparkline>
              <xm:f>Data!BI15:BN15</xm:f>
              <xm:sqref>BO15</xm:sqref>
            </x14:sparkline>
            <x14:sparkline>
              <xm:f>Data!BI16:BN16</xm:f>
              <xm:sqref>BO16</xm:sqref>
            </x14:sparkline>
            <x14:sparkline>
              <xm:f>Data!BI17:BN17</xm:f>
              <xm:sqref>BO17</xm:sqref>
            </x14:sparkline>
            <x14:sparkline>
              <xm:f>Data!BI18:BN18</xm:f>
              <xm:sqref>BO18</xm:sqref>
            </x14:sparkline>
            <x14:sparkline>
              <xm:f>Data!BI19:BN19</xm:f>
              <xm:sqref>BO19</xm:sqref>
            </x14:sparkline>
            <x14:sparkline>
              <xm:f>Data!BI20:BN20</xm:f>
              <xm:sqref>BO20</xm:sqref>
            </x14:sparkline>
            <x14:sparkline>
              <xm:f>Data!BI21:BN21</xm:f>
              <xm:sqref>BO21</xm:sqref>
            </x14:sparkline>
            <x14:sparkline>
              <xm:f>Data!BI22:BN22</xm:f>
              <xm:sqref>BO22</xm:sqref>
            </x14:sparkline>
            <x14:sparkline>
              <xm:f>Data!BI23:BN23</xm:f>
              <xm:sqref>BO23</xm:sqref>
            </x14:sparkline>
            <x14:sparkline>
              <xm:f>Data!BI24:BN24</xm:f>
              <xm:sqref>BO24</xm:sqref>
            </x14:sparkline>
            <x14:sparkline>
              <xm:f>Data!BI25:BN25</xm:f>
              <xm:sqref>BO25</xm:sqref>
            </x14:sparkline>
            <x14:sparkline>
              <xm:f>Data!BI26:BN26</xm:f>
              <xm:sqref>BO26</xm:sqref>
            </x14:sparkline>
            <x14:sparkline>
              <xm:f>Data!BI27:BN27</xm:f>
              <xm:sqref>BO27</xm:sqref>
            </x14:sparkline>
            <x14:sparkline>
              <xm:f>Data!BI28:BN28</xm:f>
              <xm:sqref>BO28</xm:sqref>
            </x14:sparkline>
            <x14:sparkline>
              <xm:f>Data!BI29:BN29</xm:f>
              <xm:sqref>BO29</xm:sqref>
            </x14:sparkline>
            <x14:sparkline>
              <xm:f>Data!BI30:BN30</xm:f>
              <xm:sqref>BO30</xm:sqref>
            </x14:sparkline>
            <x14:sparkline>
              <xm:f>Data!BI31:BN31</xm:f>
              <xm:sqref>BO31</xm:sqref>
            </x14:sparkline>
            <x14:sparkline>
              <xm:f>Data!BI32:BN32</xm:f>
              <xm:sqref>BO32</xm:sqref>
            </x14:sparkline>
            <x14:sparkline>
              <xm:f>Data!BI33:BN33</xm:f>
              <xm:sqref>BO33</xm:sqref>
            </x14:sparkline>
            <x14:sparkline>
              <xm:f>Data!BI34:BN34</xm:f>
              <xm:sqref>BO34</xm:sqref>
            </x14:sparkline>
            <x14:sparkline>
              <xm:f>Data!BI35:BN35</xm:f>
              <xm:sqref>BO35</xm:sqref>
            </x14:sparkline>
            <x14:sparkline>
              <xm:f>Data!BI36:BN36</xm:f>
              <xm:sqref>BO36</xm:sqref>
            </x14:sparkline>
            <x14:sparkline>
              <xm:f>Data!BI37:BN37</xm:f>
              <xm:sqref>BO37</xm:sqref>
            </x14:sparkline>
            <x14:sparkline>
              <xm:f>Data!BI38:BN38</xm:f>
              <xm:sqref>BO38</xm:sqref>
            </x14:sparkline>
            <x14:sparkline>
              <xm:f>Data!BI39:BN39</xm:f>
              <xm:sqref>BO39</xm:sqref>
            </x14:sparkline>
            <x14:sparkline>
              <xm:f>Data!BI40:BN40</xm:f>
              <xm:sqref>BO40</xm:sqref>
            </x14:sparkline>
            <x14:sparkline>
              <xm:f>Data!BI41:BN41</xm:f>
              <xm:sqref>BO41</xm:sqref>
            </x14:sparkline>
            <x14:sparkline>
              <xm:f>Data!BI42:BN42</xm:f>
              <xm:sqref>BO42</xm:sqref>
            </x14:sparkline>
            <x14:sparkline>
              <xm:f>Data!BI43:BN43</xm:f>
              <xm:sqref>BO43</xm:sqref>
            </x14:sparkline>
            <x14:sparkline>
              <xm:f>Data!BI44:BN44</xm:f>
              <xm:sqref>BO44</xm:sqref>
            </x14:sparkline>
            <x14:sparkline>
              <xm:f>Data!BI45:BN45</xm:f>
              <xm:sqref>BO45</xm:sqref>
            </x14:sparkline>
            <x14:sparkline>
              <xm:f>Data!BI46:BN46</xm:f>
              <xm:sqref>BO46</xm:sqref>
            </x14:sparkline>
            <x14:sparkline>
              <xm:f>Data!BI47:BN47</xm:f>
              <xm:sqref>BO47</xm:sqref>
            </x14:sparkline>
            <x14:sparkline>
              <xm:f>Data!BI48:BN48</xm:f>
              <xm:sqref>BO48</xm:sqref>
            </x14:sparkline>
            <x14:sparkline>
              <xm:f>Data!BI49:BN49</xm:f>
              <xm:sqref>BO49</xm:sqref>
            </x14:sparkline>
            <x14:sparkline>
              <xm:f>Data!BI50:BN50</xm:f>
              <xm:sqref>BO50</xm:sqref>
            </x14:sparkline>
            <x14:sparkline>
              <xm:f>Data!BI51:BN51</xm:f>
              <xm:sqref>BO51</xm:sqref>
            </x14:sparkline>
            <x14:sparkline>
              <xm:f>Data!BI52:BN52</xm:f>
              <xm:sqref>BO52</xm:sqref>
            </x14:sparkline>
            <x14:sparkline>
              <xm:f>Data!BI53:BN53</xm:f>
              <xm:sqref>BO53</xm:sqref>
            </x14:sparkline>
            <x14:sparkline>
              <xm:f>Data!BI54:BN54</xm:f>
              <xm:sqref>BO54</xm:sqref>
            </x14:sparkline>
            <x14:sparkline>
              <xm:f>Data!BI55:BN55</xm:f>
              <xm:sqref>BO55</xm:sqref>
            </x14:sparkline>
            <x14:sparkline>
              <xm:f>Data!BI56:BN56</xm:f>
              <xm:sqref>BO56</xm:sqref>
            </x14:sparkline>
            <x14:sparkline>
              <xm:f>Data!BI57:BN57</xm:f>
              <xm:sqref>BO57</xm:sqref>
            </x14:sparkline>
            <x14:sparkline>
              <xm:f>Data!BI58:BN58</xm:f>
              <xm:sqref>BO58</xm:sqref>
            </x14:sparkline>
            <x14:sparkline>
              <xm:f>Data!BI59:BN59</xm:f>
              <xm:sqref>BO59</xm:sqref>
            </x14:sparkline>
            <x14:sparkline>
              <xm:f>Data!BI60:BN60</xm:f>
              <xm:sqref>BO60</xm:sqref>
            </x14:sparkline>
            <x14:sparkline>
              <xm:f>Data!BI61:BN61</xm:f>
              <xm:sqref>BO61</xm:sqref>
            </x14:sparkline>
            <x14:sparkline>
              <xm:f>Data!BI62:BN62</xm:f>
              <xm:sqref>BO62</xm:sqref>
            </x14:sparkline>
            <x14:sparkline>
              <xm:f>Data!BI63:BN63</xm:f>
              <xm:sqref>BO63</xm:sqref>
            </x14:sparkline>
            <x14:sparkline>
              <xm:f>Data!BI64:BN64</xm:f>
              <xm:sqref>BO64</xm:sqref>
            </x14:sparkline>
            <x14:sparkline>
              <xm:f>Data!BI65:BN65</xm:f>
              <xm:sqref>BO65</xm:sqref>
            </x14:sparkline>
            <x14:sparkline>
              <xm:f>Data!BI66:BN66</xm:f>
              <xm:sqref>BO66</xm:sqref>
            </x14:sparkline>
            <x14:sparkline>
              <xm:f>Data!BI67:BN67</xm:f>
              <xm:sqref>BO67</xm:sqref>
            </x14:sparkline>
            <x14:sparkline>
              <xm:f>Data!BI68:BN68</xm:f>
              <xm:sqref>BO68</xm:sqref>
            </x14:sparkline>
            <x14:sparkline>
              <xm:f>Data!BI69:BN69</xm:f>
              <xm:sqref>BO69</xm:sqref>
            </x14:sparkline>
            <x14:sparkline>
              <xm:f>Data!BI70:BN70</xm:f>
              <xm:sqref>BO70</xm:sqref>
            </x14:sparkline>
            <x14:sparkline>
              <xm:f>Data!BI71:BN71</xm:f>
              <xm:sqref>BO71</xm:sqref>
            </x14:sparkline>
            <x14:sparkline>
              <xm:f>Data!BI72:BN72</xm:f>
              <xm:sqref>BO72</xm:sqref>
            </x14:sparkline>
            <x14:sparkline>
              <xm:f>Data!BI73:BN73</xm:f>
              <xm:sqref>BO73</xm:sqref>
            </x14:sparkline>
            <x14:sparkline>
              <xm:f>Data!BI74:BN74</xm:f>
              <xm:sqref>BO74</xm:sqref>
            </x14:sparkline>
            <x14:sparkline>
              <xm:f>Data!BI75:BN75</xm:f>
              <xm:sqref>BO75</xm:sqref>
            </x14:sparkline>
            <x14:sparkline>
              <xm:f>Data!BI76:BN76</xm:f>
              <xm:sqref>BO76</xm:sqref>
            </x14:sparkline>
            <x14:sparkline>
              <xm:f>Data!BI77:BN77</xm:f>
              <xm:sqref>BO77</xm:sqref>
            </x14:sparkline>
            <x14:sparkline>
              <xm:f>Data!BI78:BN78</xm:f>
              <xm:sqref>BO78</xm:sqref>
            </x14:sparkline>
            <x14:sparkline>
              <xm:f>Data!BI79:BN79</xm:f>
              <xm:sqref>BO79</xm:sqref>
            </x14:sparkline>
            <x14:sparkline>
              <xm:f>Data!BI80:BN80</xm:f>
              <xm:sqref>BO80</xm:sqref>
            </x14:sparkline>
            <x14:sparkline>
              <xm:f>Data!BI81:BN81</xm:f>
              <xm:sqref>BO81</xm:sqref>
            </x14:sparkline>
            <x14:sparkline>
              <xm:f>Data!BI82:BN82</xm:f>
              <xm:sqref>BO82</xm:sqref>
            </x14:sparkline>
            <x14:sparkline>
              <xm:f>Data!BI83:BN83</xm:f>
              <xm:sqref>BO83</xm:sqref>
            </x14:sparkline>
            <x14:sparkline>
              <xm:f>Data!BI84:BN84</xm:f>
              <xm:sqref>BO84</xm:sqref>
            </x14:sparkline>
            <x14:sparkline>
              <xm:f>Data!BI85:BN85</xm:f>
              <xm:sqref>BO85</xm:sqref>
            </x14:sparkline>
            <x14:sparkline>
              <xm:f>Data!BI86:BN86</xm:f>
              <xm:sqref>BO86</xm:sqref>
            </x14:sparkline>
            <x14:sparkline>
              <xm:f>Data!BI87:BN87</xm:f>
              <xm:sqref>BO87</xm:sqref>
            </x14:sparkline>
            <x14:sparkline>
              <xm:f>Data!BI88:BN88</xm:f>
              <xm:sqref>BO88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cols>
    <col min="1" max="1" width="112.85546875" bestFit="1" customWidth="1"/>
  </cols>
  <sheetData>
    <row r="1" spans="1:1" x14ac:dyDescent="0.25">
      <c r="A1" s="36" t="s">
        <v>324</v>
      </c>
    </row>
    <row r="2" spans="1:1" x14ac:dyDescent="0.25">
      <c r="A2" t="s">
        <v>319</v>
      </c>
    </row>
    <row r="3" spans="1:1" x14ac:dyDescent="0.25">
      <c r="A3" t="s">
        <v>320</v>
      </c>
    </row>
    <row r="4" spans="1:1" x14ac:dyDescent="0.25">
      <c r="A4" t="s">
        <v>321</v>
      </c>
    </row>
    <row r="5" spans="1:1" x14ac:dyDescent="0.25">
      <c r="A5" t="s">
        <v>322</v>
      </c>
    </row>
    <row r="6" spans="1:1" x14ac:dyDescent="0.25">
      <c r="A6" t="s">
        <v>323</v>
      </c>
    </row>
    <row r="7" spans="1:1" x14ac:dyDescent="0.25">
      <c r="A7" t="s">
        <v>325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Filtering 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Amina</cp:lastModifiedBy>
  <dcterms:created xsi:type="dcterms:W3CDTF">2023-03-12T21:09:37Z</dcterms:created>
  <dcterms:modified xsi:type="dcterms:W3CDTF">2023-05-13T18:47:12Z</dcterms:modified>
</cp:coreProperties>
</file>