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moham\Workplace\Data Analysis Projects\Adventure Works Data Analysis\"/>
    </mc:Choice>
  </mc:AlternateContent>
  <xr:revisionPtr revIDLastSave="0" documentId="13_ncr:1_{7E0BFFCC-D9C0-450D-8474-FE0BE68F637D}" xr6:coauthVersionLast="47" xr6:coauthVersionMax="47" xr10:uidLastSave="{00000000-0000-0000-0000-000000000000}"/>
  <bookViews>
    <workbookView xWindow="20370" yWindow="-120" windowWidth="29040" windowHeight="15840" activeTab="1" xr2:uid="{00000000-000D-0000-FFFF-FFFF00000000}"/>
  </bookViews>
  <sheets>
    <sheet name="Analysis 1" sheetId="1" r:id="rId1"/>
    <sheet name="Time Series Dashboard" sheetId="2" r:id="rId2"/>
    <sheet name="Colors" sheetId="3" r:id="rId3"/>
    <sheet name="Analysis 1 (2)" sheetId="4" r:id="rId4"/>
  </sheets>
  <definedNames>
    <definedName name="lookup_table" localSheetId="3">'Analysis 1 (2)'!#REF!</definedName>
    <definedName name="lookup_table">'Analysis 1'!$O$4:$U$8</definedName>
    <definedName name="n_transactions" localSheetId="3">'Analysis 1 (2)'!#REF!</definedName>
    <definedName name="n_transactions">'Analysis 1'!$P$5:$P$8</definedName>
    <definedName name="profit_margin" localSheetId="3">'Analysis 1 (2)'!#REF!</definedName>
    <definedName name="profit_margin">'Analysis 1'!$S$5:$S$8</definedName>
    <definedName name="Slicer_Month_Name">#N/A</definedName>
    <definedName name="Slicer_Year">#N/A</definedName>
    <definedName name="total_COGS" localSheetId="3">'Analysis 1 (2)'!#REF!</definedName>
    <definedName name="total_COGS">'Analysis 1'!$Q$5:$Q$8</definedName>
    <definedName name="total_profit" localSheetId="3">'Analysis 1 (2)'!#REF!</definedName>
    <definedName name="total_profit">'Analysis 1'!$T$5:$T$8</definedName>
    <definedName name="total_quantity" localSheetId="3">'Analysis 1 (2)'!#REF!</definedName>
    <definedName name="total_quantity">'Analysis 1'!$U$5:$U$8</definedName>
    <definedName name="total_revenue" localSheetId="3">'Analysis 1 (2)'!#REF!</definedName>
    <definedName name="total_revenue">'Analysis 1'!$R$5:$R$8</definedName>
    <definedName name="years" localSheetId="3">'Analysis 1 (2)'!#REF!</definedName>
    <definedName name="years">'Analysis 1'!$O$5:$O$8</definedName>
  </definedNames>
  <calcPr calcId="191029"/>
  <pivotCaches>
    <pivotCache cacheId="350" r:id="rId5"/>
    <pivotCache cacheId="354" r:id="rId6"/>
    <pivotCache cacheId="357" r:id="rId7"/>
    <pivotCache cacheId="363" r:id="rId8"/>
    <pivotCache cacheId="376" r:id="rId9"/>
    <pivotCache cacheId="398" r:id="rId10"/>
  </pivotCaches>
  <extLst>
    <ext xmlns:x14="http://schemas.microsoft.com/office/spreadsheetml/2009/9/main" uri="{876F7934-8845-4945-9796-88D515C7AA90}">
      <x14:pivotCaches>
        <pivotCache cacheId="353" r:id="rId11"/>
        <pivotCache cacheId="366"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fe19a217-f2c6-4aca-8620-0fe29b2b0368" name="FactInternetSales" connection="Query - FactInternetSales"/>
          <x15:modelTable id="DimCustomer_88d98cba-f355-44fb-baf0-2c7c3802db54" name="DimCustomer" connection="Query - DimCustomer"/>
          <x15:modelTable id="DimDate_f018fac7-e08d-432f-b9cc-0f5b763173ef" name="DimDate" connection="Query - DimDate"/>
          <x15:modelTable id="DimGeography_c75ba43c-ba29-4d9b-a502-a877f9bcb259" name="DimGeography" connection="Query - DimGeography"/>
          <x15:modelTable id="DimProduct_dfafd8d3-0761-4667-aa53-8ccbf448bb5f" name="DimProduct" connection="Query - DimProduct"/>
          <x15:modelTable id="DimSalesTerritory_b7aebecf-3ce9-4d35-bc2a-2e1d059ea0d0" name="DimSalesTerritory" connection="Query - DimSalesTerritory"/>
          <x15:modelTable id="All Measures_10c63b3e-decf-49b8-a6da-00cdfd54cc87"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4" i="4" l="1"/>
  <c r="N6" i="4"/>
  <c r="O6" i="4"/>
  <c r="N7" i="4"/>
  <c r="O7" i="4"/>
  <c r="N8" i="4"/>
  <c r="O8" i="4"/>
  <c r="N9" i="4"/>
  <c r="O9" i="4"/>
  <c r="N10" i="4"/>
  <c r="O10" i="4"/>
  <c r="N11" i="4"/>
  <c r="O11" i="4"/>
  <c r="N12" i="4"/>
  <c r="O12" i="4"/>
  <c r="O5" i="4"/>
  <c r="N5" i="4"/>
  <c r="G9" i="4"/>
  <c r="F6" i="4"/>
  <c r="F7" i="4"/>
  <c r="G7" i="4" s="1"/>
  <c r="F5" i="4"/>
  <c r="G5" i="4" s="1"/>
  <c r="Z40" i="1"/>
  <c r="Z34" i="1"/>
  <c r="Z28" i="1"/>
  <c r="Z22" i="1"/>
  <c r="Z16" i="1"/>
  <c r="Z10" i="1"/>
  <c r="Y5" i="1"/>
  <c r="C18" i="1" a="1"/>
  <c r="C18" i="1" s="1"/>
  <c r="D18" i="1" s="1"/>
  <c r="C19" i="1" a="1"/>
  <c r="C19" i="1" s="1"/>
  <c r="C20" i="1" a="1"/>
  <c r="C20" i="1" s="1"/>
  <c r="C21" i="1" a="1"/>
  <c r="C21" i="1" s="1"/>
  <c r="C22" i="1" a="1"/>
  <c r="C22" i="1" s="1"/>
  <c r="B19" i="1"/>
  <c r="B20" i="1"/>
  <c r="B21" i="1"/>
  <c r="B22" i="1"/>
  <c r="B18" i="1"/>
  <c r="S8" i="4" l="1"/>
  <c r="S7" i="4"/>
  <c r="S6" i="4"/>
  <c r="P12" i="4" s="1"/>
  <c r="F9" i="4"/>
  <c r="G6" i="4"/>
  <c r="AA34" i="1"/>
  <c r="AA40" i="1"/>
  <c r="Z15" i="1"/>
  <c r="AA15" i="1" s="1"/>
  <c r="Z27" i="1"/>
  <c r="AA27" i="1" s="1"/>
  <c r="Z39" i="1"/>
  <c r="AA39" i="1" s="1"/>
  <c r="Z9" i="1"/>
  <c r="AA9" i="1" s="1"/>
  <c r="Z21" i="1"/>
  <c r="AA21" i="1" s="1"/>
  <c r="Z33" i="1"/>
  <c r="AA33" i="1" s="1"/>
  <c r="AA16" i="1"/>
  <c r="AA10" i="1"/>
  <c r="D28" i="1"/>
  <c r="D20" i="1"/>
  <c r="E20" i="1" s="1"/>
  <c r="D19" i="1"/>
  <c r="E19" i="1" s="1"/>
  <c r="D22" i="1"/>
  <c r="E22" i="1" s="1"/>
  <c r="D21" i="1"/>
  <c r="E21" i="1" s="1"/>
  <c r="P6" i="4" l="1"/>
  <c r="P7" i="4"/>
  <c r="P9" i="4"/>
  <c r="P8" i="4"/>
  <c r="P11" i="4"/>
  <c r="P10" i="4"/>
  <c r="AB34" i="1"/>
  <c r="AB39" i="1"/>
  <c r="AB10" i="1"/>
  <c r="AB15" i="1"/>
  <c r="AB33" i="1"/>
  <c r="AB36" i="1" s="1"/>
  <c r="AB40" i="1"/>
  <c r="AA22" i="1"/>
  <c r="AB21" i="1" s="1"/>
  <c r="AA28" i="1"/>
  <c r="AB28" i="1" s="1"/>
  <c r="AB9" i="1"/>
  <c r="AB16" i="1"/>
  <c r="B28" i="1"/>
  <c r="B29" i="1" s="1"/>
  <c r="AB12" i="1" l="1"/>
  <c r="AB42" i="1"/>
  <c r="AB18" i="1"/>
  <c r="AB22" i="1"/>
  <c r="AB24" i="1" s="1"/>
  <c r="AB27" i="1"/>
  <c r="AB3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D64F3-6E4D-4C73-8BE4-DEE45C2AB0B8}" name="Query - All Measures" description="Connection to the 'All Measures' query in the workbook." type="100" refreshedVersion="8" minRefreshableVersion="5">
    <extLst>
      <ext xmlns:x15="http://schemas.microsoft.com/office/spreadsheetml/2010/11/main" uri="{DE250136-89BD-433C-8126-D09CA5730AF9}">
        <x15:connection id="9daa3abd-eff6-4d63-a2ef-e6ea46ae08fe"/>
      </ext>
    </extLst>
  </connection>
  <connection id="2" xr16:uid="{EA72170E-32F4-470A-B2FA-73678892A531}" name="Query - DimCustomer" description="Connection to the 'DimCustomer' query in the workbook." type="100" refreshedVersion="8" minRefreshableVersion="5">
    <extLst>
      <ext xmlns:x15="http://schemas.microsoft.com/office/spreadsheetml/2010/11/main" uri="{DE250136-89BD-433C-8126-D09CA5730AF9}">
        <x15:connection id="4b592d2b-7080-4a5b-b335-17ac68123972"/>
      </ext>
    </extLst>
  </connection>
  <connection id="3" xr16:uid="{6BB8A3F1-97A6-47F5-AADC-8F76D00D2B13}" name="Query - DimDate" description="Connection to the 'DimDate' query in the workbook." type="100" refreshedVersion="8" minRefreshableVersion="5">
    <extLst>
      <ext xmlns:x15="http://schemas.microsoft.com/office/spreadsheetml/2010/11/main" uri="{DE250136-89BD-433C-8126-D09CA5730AF9}">
        <x15:connection id="133ffdad-5a7f-47f8-9960-7824f9eef161"/>
      </ext>
    </extLst>
  </connection>
  <connection id="4" xr16:uid="{00B447DB-26E2-4337-84C7-FB65B30178B8}" name="Query - DimGeography" description="Connection to the 'DimGeography' query in the workbook." type="100" refreshedVersion="8" minRefreshableVersion="5">
    <extLst>
      <ext xmlns:x15="http://schemas.microsoft.com/office/spreadsheetml/2010/11/main" uri="{DE250136-89BD-433C-8126-D09CA5730AF9}">
        <x15:connection id="8680d635-2b30-4d6b-a575-f9332dc28c65"/>
      </ext>
    </extLst>
  </connection>
  <connection id="5" xr16:uid="{A9806A6D-B7BF-420A-978C-A87B5324883A}" name="Query - DimProduct" description="Connection to the 'DimProduct' query in the workbook." type="100" refreshedVersion="8" minRefreshableVersion="5">
    <extLst>
      <ext xmlns:x15="http://schemas.microsoft.com/office/spreadsheetml/2010/11/main" uri="{DE250136-89BD-433C-8126-D09CA5730AF9}">
        <x15:connection id="1a1946c4-205a-43ec-91be-3243644e25f3"/>
      </ext>
    </extLst>
  </connection>
  <connection id="6" xr16:uid="{6E8CE15B-1155-491F-87AB-D86A2F7DE150}" name="Query - DimSalesTerritory" description="Connection to the 'DimSalesTerritory' query in the workbook." type="100" refreshedVersion="8" minRefreshableVersion="5">
    <extLst>
      <ext xmlns:x15="http://schemas.microsoft.com/office/spreadsheetml/2010/11/main" uri="{DE250136-89BD-433C-8126-D09CA5730AF9}">
        <x15:connection id="be2a913b-0bb1-4fe9-82c5-210de645644d"/>
      </ext>
    </extLst>
  </connection>
  <connection id="7" xr16:uid="{8FD8F7BF-3E7A-499B-AAEA-F526503C0EA3}" name="Query - FactInternetSales" description="Connection to the 'FactInternetSales' query in the workbook." type="100" refreshedVersion="8" minRefreshableVersion="5">
    <extLst>
      <ext xmlns:x15="http://schemas.microsoft.com/office/spreadsheetml/2010/11/main" uri="{DE250136-89BD-433C-8126-D09CA5730AF9}">
        <x15:connection id="cd212fbf-60fc-40b1-842b-a0f60f30104e"/>
      </ext>
    </extLst>
  </connection>
  <connection id="8" xr16:uid="{9E7D5C91-550A-467F-A873-E625FDF681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<sst xmlns="http://schemas.openxmlformats.org/spreadsheetml/2006/main" count="100" uniqueCount="49">
  <si>
    <t>#Transactions</t>
  </si>
  <si>
    <t>All Products</t>
  </si>
  <si>
    <t>Sold Products</t>
  </si>
  <si>
    <t>Unsold Products</t>
  </si>
  <si>
    <t>% Profit Margin</t>
  </si>
  <si>
    <t>COGs</t>
  </si>
  <si>
    <t>Total Revenue</t>
  </si>
  <si>
    <t>Total Profit</t>
  </si>
  <si>
    <t>OrderQuantity</t>
  </si>
  <si>
    <t>Year</t>
  </si>
  <si>
    <t>Option Button</t>
  </si>
  <si>
    <t>Above Average</t>
  </si>
  <si>
    <t>#F28A2E</t>
  </si>
  <si>
    <t>#EEF26D</t>
  </si>
  <si>
    <t>#262626</t>
  </si>
  <si>
    <t>#0FBFD6</t>
  </si>
  <si>
    <t>Total</t>
  </si>
  <si>
    <t>Percentage</t>
  </si>
  <si>
    <t>Caption</t>
  </si>
  <si>
    <t>Revenue</t>
  </si>
  <si>
    <t>Profit</t>
  </si>
  <si>
    <t>check selected year</t>
  </si>
  <si>
    <t>Selected Year</t>
  </si>
  <si>
    <t>Previous Year</t>
  </si>
  <si>
    <t xml:space="preserve">Year Over Year Change </t>
  </si>
  <si>
    <t>Apr</t>
  </si>
  <si>
    <t>Feb</t>
  </si>
  <si>
    <t>Jan</t>
  </si>
  <si>
    <t>Jul</t>
  </si>
  <si>
    <t>Jun</t>
  </si>
  <si>
    <t>Mar</t>
  </si>
  <si>
    <t>May</t>
  </si>
  <si>
    <t>Aug</t>
  </si>
  <si>
    <t>Dec</t>
  </si>
  <si>
    <t>Nov</t>
  </si>
  <si>
    <t>Oct</t>
  </si>
  <si>
    <t>Sep</t>
  </si>
  <si>
    <t>Month Name</t>
  </si>
  <si>
    <t>Top Month</t>
  </si>
  <si>
    <t>Day Name</t>
  </si>
  <si>
    <t>Fri</t>
  </si>
  <si>
    <t>Mon</t>
  </si>
  <si>
    <t>Sat</t>
  </si>
  <si>
    <t>Sun</t>
  </si>
  <si>
    <t>Thu</t>
  </si>
  <si>
    <t>Tue</t>
  </si>
  <si>
    <t>Wed</t>
  </si>
  <si>
    <t>Highlight</t>
  </si>
  <si>
    <t>Top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</si>
</sst>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
    <numFmt numFmtId="165" formatCode="[&lt;1000000]0.00,&quot;K&quot;;[&lt;1000000000]0.00,,&quot;M&quot;;0.00,,,\ &quot;B&quot;"/>
    <numFmt numFmtId="166" formatCode="[&lt;1000000]&quot;$&quot;0.00,&quot;K&quot;;[&lt;1000000000]&quot;$&quot;0.00,,&quot;M&quot;;&quot;$&quot;0.00,,,\ &quot;B&quot;"/>
    <numFmt numFmtId="167" formatCode="0.0%"/>
    <numFmt numFmtId="168" formatCode="[&lt;999999]#,&quot; K&quot;;[&lt;999999999]#,,&quot; M&quot;;#,,,\ &quot; B&quot;"/>
    <numFmt numFmtId="169" formatCode="\+0.00%;\-0.00%;0.00%"/>
  </numFmts>
  <fonts count="7" x14ac:knownFonts="1">
    <font>
      <sz val="11"/>
      <color theme="1"/>
      <name val="Calibri"/>
      <family val="2"/>
      <scheme val="minor"/>
    </font>
    <font>
      <b/>
      <sz val="11"/>
      <color rgb="FF3F3F3F"/>
      <name val="Calibri"/>
      <family val="2"/>
      <scheme val="minor"/>
    </font>
    <font>
      <b/>
      <sz val="11"/>
      <color theme="1"/>
      <name val="Calibri"/>
      <family val="2"/>
      <scheme val="minor"/>
    </font>
    <font>
      <sz val="8"/>
      <color rgb="FF000000"/>
      <name val="Segoe UI"/>
      <family val="2"/>
    </font>
    <font>
      <sz val="11"/>
      <color theme="1"/>
      <name val="Calibri"/>
      <family val="2"/>
      <scheme val="minor"/>
    </font>
    <font>
      <sz val="11"/>
      <color theme="0"/>
      <name val="Calibri"/>
      <family val="2"/>
      <scheme val="minor"/>
    </font>
    <font>
      <sz val="11"/>
      <color theme="1" tint="0.14999847407452621"/>
      <name val="Calibri"/>
      <family val="2"/>
      <scheme val="minor"/>
    </font>
  </fonts>
  <fills count="5">
    <fill>
      <patternFill patternType="none"/>
    </fill>
    <fill>
      <patternFill patternType="gray125"/>
    </fill>
    <fill>
      <patternFill patternType="solid">
        <fgColor rgb="FFF2F2F2"/>
      </patternFill>
    </fill>
    <fill>
      <patternFill patternType="solid">
        <fgColor theme="1" tint="0.34998626667073579"/>
        <bgColor indexed="64"/>
      </patternFill>
    </fill>
    <fill>
      <patternFill patternType="solid">
        <fgColor theme="1" tint="0.249977111117893"/>
        <bgColor indexed="64"/>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1" applyNumberFormat="0" applyAlignment="0" applyProtection="0"/>
    <xf numFmtId="9" fontId="4" fillId="0" borderId="0" applyFont="0" applyFill="0" applyBorder="0" applyAlignment="0" applyProtection="0"/>
  </cellStyleXfs>
  <cellXfs count="21">
    <xf numFmtId="0" fontId="0" fillId="0" borderId="0" xfId="0"/>
    <xf numFmtId="0" fontId="2" fillId="0" borderId="0" xfId="0" applyFont="1"/>
    <xf numFmtId="0" fontId="1" fillId="2" borderId="1" xfId="1"/>
    <xf numFmtId="0" fontId="0" fillId="0" borderId="2" xfId="0" applyBorder="1"/>
    <xf numFmtId="165" fontId="0" fillId="0" borderId="2" xfId="0" applyNumberFormat="1" applyBorder="1"/>
    <xf numFmtId="166" fontId="0" fillId="0" borderId="2" xfId="0" applyNumberFormat="1" applyBorder="1"/>
    <xf numFmtId="164" fontId="0" fillId="0" borderId="2" xfId="0" applyNumberFormat="1" applyBorder="1"/>
    <xf numFmtId="3" fontId="0" fillId="0" borderId="2" xfId="0" applyNumberFormat="1" applyBorder="1"/>
    <xf numFmtId="0" fontId="0" fillId="0" borderId="2" xfId="0" pivotButton="1" applyBorder="1"/>
    <xf numFmtId="167" fontId="0" fillId="0" borderId="0" xfId="2" applyNumberFormat="1" applyFont="1"/>
    <xf numFmtId="168" fontId="0" fillId="0" borderId="2" xfId="0" applyNumberFormat="1" applyBorder="1"/>
    <xf numFmtId="0" fontId="6" fillId="3" borderId="0" xfId="0" applyFont="1" applyFill="1"/>
    <xf numFmtId="0" fontId="6" fillId="0" borderId="2" xfId="0" applyFont="1" applyBorder="1"/>
    <xf numFmtId="0" fontId="5" fillId="3" borderId="2" xfId="0" applyFont="1" applyFill="1" applyBorder="1"/>
    <xf numFmtId="167" fontId="6" fillId="0" borderId="2" xfId="2" applyNumberFormat="1" applyFont="1" applyBorder="1"/>
    <xf numFmtId="169" fontId="5" fillId="3" borderId="2" xfId="2" applyNumberFormat="1" applyFont="1" applyFill="1" applyBorder="1"/>
    <xf numFmtId="167" fontId="0" fillId="0" borderId="2" xfId="2" applyNumberFormat="1" applyFont="1" applyBorder="1"/>
    <xf numFmtId="166" fontId="0" fillId="0" borderId="0" xfId="0" applyNumberFormat="1"/>
    <xf numFmtId="0" fontId="0" fillId="0" borderId="0" xfId="0" applyNumberFormat="1"/>
    <xf numFmtId="0" fontId="0" fillId="0" borderId="2" xfId="0" applyNumberFormat="1" applyBorder="1"/>
    <xf numFmtId="0" fontId="0" fillId="4" borderId="0" xfId="0" applyFill="1"/>
  </cellXfs>
  <cellStyles count="3">
    <cellStyle name="Normal" xfId="0" builtinId="0"/>
    <cellStyle name="Output" xfId="1" builtinId="21"/>
    <cellStyle name="Percent" xfId="2" builtinId="5"/>
  </cellStyles>
  <dxfs count="48">
    <dxf>
      <numFmt numFmtId="171" formatCode="[&lt;999999]0.00,&quot; K&quot;;[&lt;999999999]0.00,,&quot; M&quot;;0.00,,,\ &quot; B&quot;"/>
    </dxf>
    <dxf>
      <numFmt numFmtId="166" formatCode="[&lt;1000000]&quot;$&quot;0.00,&quot;K&quot;;[&lt;1000000000]&quot;$&quot;0.00,,&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lt;999999]0.00,&quot; K&quot;;[&lt;999999999]0.00,,&quot; M&quot;;0.00,,,\ &quot; B&quot;"/>
    </dxf>
    <dxf>
      <numFmt numFmtId="166" formatCode="[&lt;1000000]&quot;$&quot;0.00,&quot;K&quot;;[&lt;1000000000]&quot;$&quot;0.00,,&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70" formatCode="[&lt;1000000]0.00,&quot; K&quot;;[&lt;1000000000]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0" formatCode="[&lt;1000000]0.00,&quot; K&quot;;[&lt;1000000000]0.00,,&quot; M&quot;;0.00,,,\ &quot; B&quot;"/>
    </dxf>
    <dxf>
      <numFmt numFmtId="171" formatCode="[&lt;999999]0.00,&quot; K&quot;;[&lt;999999999]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0" formatCode="[&lt;1000000]0.00,&quot; K&quot;;[&lt;1000000000]0.00,,&quot; M&quot;;0.00,,,\ &quot; B&quot;"/>
    </dxf>
    <dxf>
      <numFmt numFmtId="171" formatCode="[&lt;999999]0.00,&quot; K&quot;;[&lt;999999999]0.00,,&quot; M&quot;;0.00,,,\ &quot; B&quot;"/>
    </dxf>
    <dxf>
      <numFmt numFmtId="171" formatCode="[&lt;999999]0.00,&quot; K&quot;;[&lt;999999999]0.00,,&quot; M&quot;;0.00,,,\ &quot; B&quot;"/>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67F1B58F-C5E9-456B-912D-53BB29569CE6}">
      <tableStyleElement type="wholeTable" dxfId="47"/>
      <tableStyleElement type="headerRow" dxfId="46"/>
    </tableStyle>
  </tableStyles>
  <colors>
    <mruColors>
      <color rgb="FFBDD7EE"/>
      <color rgb="FF0FBFD6"/>
      <color rgb="FFF28A2E"/>
      <color rgb="FF262626"/>
      <color rgb="FF0D0D0D"/>
      <color rgb="FFEEF26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FBFD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1'!$C$18</c:f>
              <c:strCache>
                <c:ptCount val="1"/>
                <c:pt idx="0">
                  <c:v>Profit</c:v>
                </c:pt>
              </c:strCache>
            </c:strRef>
          </c:tx>
          <c:spPr>
            <a:solidFill>
              <a:schemeClr val="accent1"/>
            </a:solidFill>
            <a:ln>
              <a:noFill/>
            </a:ln>
            <a:effectLst/>
          </c:spPr>
          <c:invertIfNegative val="0"/>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13403626.559800046</c:v>
                </c:pt>
                <c:pt idx="1">
                  <c:v>28177776.42630003</c:v>
                </c:pt>
                <c:pt idx="2">
                  <c:v>42547110.664200306</c:v>
                </c:pt>
                <c:pt idx="3">
                  <c:v>42162063.995700456</c:v>
                </c:pt>
              </c:numCache>
            </c:numRef>
          </c:val>
          <c:extLst>
            <c:ext xmlns:c16="http://schemas.microsoft.com/office/drawing/2014/chart" uri="{C3380CC4-5D6E-409C-BE32-E72D297353CC}">
              <c16:uniqueId val="{00000000-3ADA-4262-B74A-4F71CDD25F5C}"/>
            </c:ext>
          </c:extLst>
        </c:ser>
        <c:dLbls>
          <c:showLegendKey val="0"/>
          <c:showVal val="0"/>
          <c:showCatName val="0"/>
          <c:showSerName val="0"/>
          <c:showPercent val="0"/>
          <c:showBubbleSize val="0"/>
        </c:dLbls>
        <c:gapWidth val="219"/>
        <c:overlap val="-27"/>
        <c:axId val="1050034959"/>
        <c:axId val="138189007"/>
      </c:bar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0"/>
        <c:axPos val="l"/>
        <c:majorGridlines>
          <c:spPr>
            <a:ln w="9525" cap="flat" cmpd="sng" algn="ctr">
              <a:solidFill>
                <a:schemeClr val="tx1">
                  <a:lumMod val="15000"/>
                  <a:lumOff val="85000"/>
                </a:schemeClr>
              </a:solidFill>
              <a:round/>
            </a:ln>
            <a:effectLst/>
          </c:spPr>
        </c:majorGridlines>
        <c:numFmt formatCode="[&lt;999999]#,&quot; K&quot;;[&lt;999999999]#,,&quot; M&quot;;#,,,\ &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4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147084421235857E-2"/>
          <c:y val="0.20096624473087443"/>
          <c:w val="0.96170583115752828"/>
          <c:h val="0.61972341883629467"/>
        </c:manualLayout>
      </c:layout>
      <c:lineChart>
        <c:grouping val="standard"/>
        <c:varyColors val="0"/>
        <c:ser>
          <c:idx val="0"/>
          <c:order val="0"/>
          <c:tx>
            <c:strRef>
              <c:f>'Analysis 1 (2)'!$C$4</c:f>
              <c:strCache>
                <c:ptCount val="1"/>
                <c:pt idx="0">
                  <c:v>Total</c:v>
                </c:pt>
              </c:strCache>
            </c:strRef>
          </c:tx>
          <c:spPr>
            <a:ln w="28575" cap="rnd">
              <a:solidFill>
                <a:schemeClr val="tx1">
                  <a:lumMod val="85000"/>
                  <a:lumOff val="15000"/>
                </a:schemeClr>
              </a:solidFill>
              <a:round/>
            </a:ln>
            <a:effectLst/>
          </c:spPr>
          <c:marker>
            <c:symbol val="none"/>
          </c:marker>
          <c:dLbls>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(2)'!$C$5:$C$16</c:f>
              <c:numCache>
                <c:formatCode>[&lt;1000000]"$"0.00,"K";[&lt;1000000000]"$"0.00,,"M";"$"0.00,,,\ "B"</c:formatCode>
                <c:ptCount val="12"/>
                <c:pt idx="0">
                  <c:v>1897575.526300001</c:v>
                </c:pt>
                <c:pt idx="1">
                  <c:v>2118816.2383999997</c:v>
                </c:pt>
                <c:pt idx="2">
                  <c:v>2087663.5863999994</c:v>
                </c:pt>
                <c:pt idx="3">
                  <c:v>2216974.4109000009</c:v>
                </c:pt>
                <c:pt idx="4">
                  <c:v>2385932.3568999991</c:v>
                </c:pt>
                <c:pt idx="5">
                  <c:v>2335365.4010999976</c:v>
                </c:pt>
                <c:pt idx="6">
                  <c:v>3781241.7557999999</c:v>
                </c:pt>
                <c:pt idx="7">
                  <c:v>3651438.9383000112</c:v>
                </c:pt>
                <c:pt idx="8">
                  <c:v>4442947.8940999974</c:v>
                </c:pt>
                <c:pt idx="9">
                  <c:v>4817409.9899000134</c:v>
                </c:pt>
                <c:pt idx="10">
                  <c:v>5237857.4058000129</c:v>
                </c:pt>
                <c:pt idx="11">
                  <c:v>7573887.1603000155</c:v>
                </c:pt>
              </c:numCache>
            </c:numRef>
          </c:val>
          <c:smooth val="1"/>
          <c:extLst>
            <c:ext xmlns:c16="http://schemas.microsoft.com/office/drawing/2014/chart" uri="{C3380CC4-5D6E-409C-BE32-E72D297353CC}">
              <c16:uniqueId val="{00000000-8766-47C4-AE17-7A0B37C1F551}"/>
            </c:ext>
          </c:extLst>
        </c:ser>
        <c:dLbls>
          <c:dLblPos val="t"/>
          <c:showLegendKey val="0"/>
          <c:showVal val="1"/>
          <c:showCatName val="0"/>
          <c:showSerName val="0"/>
          <c:showPercent val="0"/>
          <c:showBubbleSize val="0"/>
        </c:dLbls>
        <c:smooth val="0"/>
        <c:axId val="2111565535"/>
        <c:axId val="2111563615"/>
      </c:lineChart>
      <c:catAx>
        <c:axId val="211156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563615"/>
        <c:crosses val="autoZero"/>
        <c:auto val="1"/>
        <c:lblAlgn val="ctr"/>
        <c:lblOffset val="100"/>
        <c:noMultiLvlLbl val="0"/>
      </c:catAx>
      <c:valAx>
        <c:axId val="2111563615"/>
        <c:scaling>
          <c:orientation val="minMax"/>
        </c:scaling>
        <c:delete val="1"/>
        <c:axPos val="l"/>
        <c:numFmt formatCode="[&lt;1000000]&quot;$&quot;0.00,&quot;K&quot;;[&lt;1000000000]&quot;$&quot;0.00,,&quot;M&quot;;&quot;$&quot;0.00,,,\ &quot;B&quot;" sourceLinked="1"/>
        <c:majorTickMark val="none"/>
        <c:minorTickMark val="none"/>
        <c:tickLblPos val="nextTo"/>
        <c:crossAx val="211156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033265813843447E-2"/>
          <c:y val="0.32692291191050277"/>
          <c:w val="0.91405216574985748"/>
          <c:h val="0.45385753388979716"/>
        </c:manualLayout>
      </c:layout>
      <c:barChart>
        <c:barDir val="col"/>
        <c:grouping val="clustered"/>
        <c:varyColors val="0"/>
        <c:ser>
          <c:idx val="0"/>
          <c:order val="0"/>
          <c:tx>
            <c:strRef>
              <c:f>'Analysis 1'!$C$18</c:f>
              <c:strCache>
                <c:ptCount val="1"/>
                <c:pt idx="0">
                  <c:v>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13403626.559800046</c:v>
                </c:pt>
                <c:pt idx="1">
                  <c:v>28177776.42630003</c:v>
                </c:pt>
                <c:pt idx="2">
                  <c:v>42547110.664200306</c:v>
                </c:pt>
                <c:pt idx="3">
                  <c:v>42162063.995700456</c:v>
                </c:pt>
              </c:numCache>
            </c:numRef>
          </c:val>
          <c:extLst>
            <c:ext xmlns:c16="http://schemas.microsoft.com/office/drawing/2014/chart" uri="{C3380CC4-5D6E-409C-BE32-E72D297353CC}">
              <c16:uniqueId val="{00000000-51C7-476B-A6D5-84461FBF3E3B}"/>
            </c:ext>
          </c:extLst>
        </c:ser>
        <c:ser>
          <c:idx val="2"/>
          <c:order val="2"/>
          <c:tx>
            <c:strRef>
              <c:f>'Analysis 1'!$E$18</c:f>
              <c:strCache>
                <c:ptCount val="1"/>
                <c:pt idx="0">
                  <c:v>Above Average</c:v>
                </c:pt>
              </c:strCache>
            </c:strRef>
          </c:tx>
          <c:spPr>
            <a:solidFill>
              <a:srgbClr val="0FBFD6"/>
            </a:solidFill>
            <a:ln>
              <a:noFill/>
            </a:ln>
            <a:effectLst/>
          </c:spPr>
          <c:invertIfNegative val="0"/>
          <c:val>
            <c:numRef>
              <c:f>'Analysis 1'!$E$19:$E$22</c:f>
              <c:numCache>
                <c:formatCode>General</c:formatCode>
                <c:ptCount val="4"/>
                <c:pt idx="0">
                  <c:v>0</c:v>
                </c:pt>
                <c:pt idx="1">
                  <c:v>0</c:v>
                </c:pt>
                <c:pt idx="2">
                  <c:v>42547110.664200306</c:v>
                </c:pt>
                <c:pt idx="3">
                  <c:v>42162063.995700456</c:v>
                </c:pt>
              </c:numCache>
            </c:numRef>
          </c:val>
          <c:extLst>
            <c:ext xmlns:c16="http://schemas.microsoft.com/office/drawing/2014/chart" uri="{C3380CC4-5D6E-409C-BE32-E72D297353CC}">
              <c16:uniqueId val="{00000004-51C7-476B-A6D5-84461FBF3E3B}"/>
            </c:ext>
          </c:extLst>
        </c:ser>
        <c:dLbls>
          <c:showLegendKey val="0"/>
          <c:showVal val="0"/>
          <c:showCatName val="0"/>
          <c:showSerName val="0"/>
          <c:showPercent val="0"/>
          <c:showBubbleSize val="0"/>
        </c:dLbls>
        <c:gapWidth val="219"/>
        <c:overlap val="100"/>
        <c:axId val="1050034959"/>
        <c:axId val="138189007"/>
      </c:barChart>
      <c:lineChart>
        <c:grouping val="standard"/>
        <c:varyColors val="0"/>
        <c:ser>
          <c:idx val="1"/>
          <c:order val="1"/>
          <c:tx>
            <c:strRef>
              <c:f>'Analysis 1'!$D$18</c:f>
              <c:strCache>
                <c:ptCount val="1"/>
                <c:pt idx="0">
                  <c:v>Average Profit</c:v>
                </c:pt>
              </c:strCache>
            </c:strRef>
          </c:tx>
          <c:spPr>
            <a:ln w="15875" cap="rnd">
              <a:solidFill>
                <a:schemeClr val="bg1">
                  <a:lumMod val="75000"/>
                </a:schemeClr>
              </a:solidFill>
              <a:round/>
            </a:ln>
            <a:effectLst/>
          </c:spPr>
          <c:marker>
            <c:symbol val="none"/>
          </c:marker>
          <c:val>
            <c:numRef>
              <c:f>'Analysis 1'!$D$19:$D$22</c:f>
              <c:numCache>
                <c:formatCode>#,##0</c:formatCode>
                <c:ptCount val="4"/>
                <c:pt idx="0">
                  <c:v>31572644.411500208</c:v>
                </c:pt>
                <c:pt idx="1">
                  <c:v>31572644.411500208</c:v>
                </c:pt>
                <c:pt idx="2">
                  <c:v>31572644.411500208</c:v>
                </c:pt>
                <c:pt idx="3">
                  <c:v>31572644.411500208</c:v>
                </c:pt>
              </c:numCache>
            </c:numRef>
          </c:val>
          <c:smooth val="0"/>
          <c:extLst>
            <c:ext xmlns:c16="http://schemas.microsoft.com/office/drawing/2014/chart" uri="{C3380CC4-5D6E-409C-BE32-E72D297353CC}">
              <c16:uniqueId val="{00000003-51C7-476B-A6D5-84461FBF3E3B}"/>
            </c:ext>
          </c:extLst>
        </c:ser>
        <c:dLbls>
          <c:showLegendKey val="0"/>
          <c:showVal val="0"/>
          <c:showCatName val="0"/>
          <c:showSerName val="0"/>
          <c:showPercent val="0"/>
          <c:showBubbleSize val="0"/>
        </c:dLbls>
        <c:marker val="1"/>
        <c:smooth val="0"/>
        <c:axId val="1050034959"/>
        <c:axId val="138189007"/>
      </c:line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1"/>
        <c:axPos val="l"/>
        <c:numFmt formatCode="[&lt;999999]#,&quot; K&quot;;[&lt;999999999]#,,&quot; M&quot;;#,,,\ &quot; B&quot;" sourceLinked="1"/>
        <c:majorTickMark val="none"/>
        <c:minorTickMark val="none"/>
        <c:tickLblPos val="nextTo"/>
        <c:crossAx val="1050034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(2)'!$O$5</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(2)'!$N$6:$N$12</c:f>
              <c:strCache>
                <c:ptCount val="7"/>
                <c:pt idx="0">
                  <c:v>Sun</c:v>
                </c:pt>
                <c:pt idx="1">
                  <c:v>Mon</c:v>
                </c:pt>
                <c:pt idx="2">
                  <c:v>Tue</c:v>
                </c:pt>
                <c:pt idx="3">
                  <c:v>Wed</c:v>
                </c:pt>
                <c:pt idx="4">
                  <c:v>Thu</c:v>
                </c:pt>
                <c:pt idx="5">
                  <c:v>Fri</c:v>
                </c:pt>
                <c:pt idx="6">
                  <c:v>Sat</c:v>
                </c:pt>
              </c:strCache>
            </c:strRef>
          </c:cat>
          <c:val>
            <c:numRef>
              <c:f>'Analysis 1 (2)'!$O$6:$O$12</c:f>
              <c:numCache>
                <c:formatCode>[&lt;1000000]"$"0.00,"K";[&lt;1000000000]"$"0.00,,"M";"$"0.00,,,\ "B"</c:formatCode>
                <c:ptCount val="7"/>
                <c:pt idx="0">
                  <c:v>5902518.0922999829</c:v>
                </c:pt>
                <c:pt idx="1">
                  <c:v>5954860.5016000122</c:v>
                </c:pt>
                <c:pt idx="2">
                  <c:v>6061244.2484000046</c:v>
                </c:pt>
                <c:pt idx="3">
                  <c:v>6417223.5029999902</c:v>
                </c:pt>
                <c:pt idx="4">
                  <c:v>6365340.8778000204</c:v>
                </c:pt>
                <c:pt idx="5">
                  <c:v>5983801.3747999882</c:v>
                </c:pt>
                <c:pt idx="6">
                  <c:v>5862122.0662999898</c:v>
                </c:pt>
              </c:numCache>
            </c:numRef>
          </c:val>
          <c:extLst>
            <c:ext xmlns:c16="http://schemas.microsoft.com/office/drawing/2014/chart" uri="{C3380CC4-5D6E-409C-BE32-E72D297353CC}">
              <c16:uniqueId val="{00000000-17EA-4199-A4C5-563A3A283448}"/>
            </c:ext>
          </c:extLst>
        </c:ser>
        <c:ser>
          <c:idx val="1"/>
          <c:order val="1"/>
          <c:tx>
            <c:strRef>
              <c:f>'Analysis 1 (2)'!$P$5</c:f>
              <c:strCache>
                <c:ptCount val="1"/>
                <c:pt idx="0">
                  <c:v>Highlight</c:v>
                </c:pt>
              </c:strCache>
            </c:strRef>
          </c:tx>
          <c:spPr>
            <a:solidFill>
              <a:srgbClr val="00B0F0"/>
            </a:solidFill>
            <a:ln>
              <a:noFill/>
            </a:ln>
            <a:effectLst/>
          </c:spPr>
          <c:invertIfNegative val="0"/>
          <c:val>
            <c:numRef>
              <c:f>'Analysis 1 (2)'!$P$6:$P$12</c:f>
              <c:numCache>
                <c:formatCode>General</c:formatCode>
                <c:ptCount val="7"/>
                <c:pt idx="0">
                  <c:v>0</c:v>
                </c:pt>
                <c:pt idx="1">
                  <c:v>0</c:v>
                </c:pt>
                <c:pt idx="2">
                  <c:v>6061244.2484000046</c:v>
                </c:pt>
                <c:pt idx="3">
                  <c:v>6417223.5029999902</c:v>
                </c:pt>
                <c:pt idx="4">
                  <c:v>6365340.8778000204</c:v>
                </c:pt>
                <c:pt idx="5">
                  <c:v>0</c:v>
                </c:pt>
                <c:pt idx="6">
                  <c:v>0</c:v>
                </c:pt>
              </c:numCache>
            </c:numRef>
          </c:val>
          <c:extLst>
            <c:ext xmlns:c16="http://schemas.microsoft.com/office/drawing/2014/chart" uri="{C3380CC4-5D6E-409C-BE32-E72D297353CC}">
              <c16:uniqueId val="{00000001-17EA-4199-A4C5-563A3A283448}"/>
            </c:ext>
          </c:extLst>
        </c:ser>
        <c:dLbls>
          <c:showLegendKey val="0"/>
          <c:showVal val="0"/>
          <c:showCatName val="0"/>
          <c:showSerName val="0"/>
          <c:showPercent val="0"/>
          <c:showBubbleSize val="0"/>
        </c:dLbls>
        <c:gapWidth val="219"/>
        <c:overlap val="100"/>
        <c:axId val="3495456"/>
        <c:axId val="3497376"/>
      </c:barChart>
      <c:catAx>
        <c:axId val="349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7376"/>
        <c:crosses val="autoZero"/>
        <c:auto val="1"/>
        <c:lblAlgn val="ctr"/>
        <c:lblOffset val="100"/>
        <c:noMultiLvlLbl val="0"/>
      </c:catAx>
      <c:valAx>
        <c:axId val="3497376"/>
        <c:scaling>
          <c:orientation val="minMax"/>
        </c:scaling>
        <c:delete val="1"/>
        <c:axPos val="l"/>
        <c:numFmt formatCode="[&lt;1000000]&quot;$&quot;0.00,&quot;K&quot;;[&lt;1000000000]&quot;$&quot;0.00,,&quot;M&quot;;&quot;$&quot;0.00,,,\ &quot;B&quot;" sourceLinked="1"/>
        <c:majorTickMark val="none"/>
        <c:minorTickMark val="none"/>
        <c:tickLblPos val="nextTo"/>
        <c:crossAx val="3495456"/>
        <c:crosses val="autoZero"/>
        <c:crossBetween val="between"/>
      </c:valAx>
      <c:spPr>
        <a:noFill/>
        <a:ln w="25400">
          <a:noFill/>
        </a:ln>
        <a:effectLst/>
      </c:spPr>
    </c:plotArea>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D$8"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gif"/><Relationship Id="rId1" Type="http://schemas.openxmlformats.org/officeDocument/2006/relationships/chart" Target="../charts/chart2.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gif"/><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76200</xdr:colOff>
      <xdr:row>7</xdr:row>
      <xdr:rowOff>157162</xdr:rowOff>
    </xdr:from>
    <xdr:to>
      <xdr:col>11</xdr:col>
      <xdr:colOff>152400</xdr:colOff>
      <xdr:row>22</xdr:row>
      <xdr:rowOff>42862</xdr:rowOff>
    </xdr:to>
    <xdr:graphicFrame macro="">
      <xdr:nvGraphicFramePr>
        <xdr:cNvPr id="4" name="Chart 3">
          <a:extLst>
            <a:ext uri="{FF2B5EF4-FFF2-40B4-BE49-F238E27FC236}">
              <a16:creationId xmlns:a16="http://schemas.microsoft.com/office/drawing/2014/main" id="{9783C04E-F439-E26F-F87B-DAD41C74A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552447</xdr:colOff>
      <xdr:row>18</xdr:row>
      <xdr:rowOff>133351</xdr:rowOff>
    </xdr:from>
    <xdr:to>
      <xdr:col>15</xdr:col>
      <xdr:colOff>114300</xdr:colOff>
      <xdr:row>30</xdr:row>
      <xdr:rowOff>180975</xdr:rowOff>
    </xdr:to>
    <xdr:sp macro="" textlink="">
      <xdr:nvSpPr>
        <xdr:cNvPr id="30" name="Rectangle: Rounded Corners 29">
          <a:extLst>
            <a:ext uri="{FF2B5EF4-FFF2-40B4-BE49-F238E27FC236}">
              <a16:creationId xmlns:a16="http://schemas.microsoft.com/office/drawing/2014/main" id="{2DD48AA2-A77A-444A-8BA0-08E72D34F6A1}"/>
            </a:ext>
          </a:extLst>
        </xdr:cNvPr>
        <xdr:cNvSpPr/>
      </xdr:nvSpPr>
      <xdr:spPr>
        <a:xfrm>
          <a:off x="552447" y="3562351"/>
          <a:ext cx="870585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xdr:from>
      <xdr:col>1</xdr:col>
      <xdr:colOff>57150</xdr:colOff>
      <xdr:row>21</xdr:row>
      <xdr:rowOff>171450</xdr:rowOff>
    </xdr:from>
    <xdr:to>
      <xdr:col>13</xdr:col>
      <xdr:colOff>38100</xdr:colOff>
      <xdr:row>30</xdr:row>
      <xdr:rowOff>100012</xdr:rowOff>
    </xdr:to>
    <xdr:graphicFrame macro="">
      <xdr:nvGraphicFramePr>
        <xdr:cNvPr id="23" name="Chart 22">
          <a:extLst>
            <a:ext uri="{FF2B5EF4-FFF2-40B4-BE49-F238E27FC236}">
              <a16:creationId xmlns:a16="http://schemas.microsoft.com/office/drawing/2014/main" id="{DE3FB926-CBB2-4B74-BDA2-25737E9E4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552447</xdr:colOff>
      <xdr:row>3</xdr:row>
      <xdr:rowOff>161925</xdr:rowOff>
    </xdr:from>
    <xdr:to>
      <xdr:col>18</xdr:col>
      <xdr:colOff>381000</xdr:colOff>
      <xdr:row>17</xdr:row>
      <xdr:rowOff>133350</xdr:rowOff>
    </xdr:to>
    <xdr:sp macro="" textlink="">
      <xdr:nvSpPr>
        <xdr:cNvPr id="3" name="Rectangle: Rounded Corners 2">
          <a:extLst>
            <a:ext uri="{FF2B5EF4-FFF2-40B4-BE49-F238E27FC236}">
              <a16:creationId xmlns:a16="http://schemas.microsoft.com/office/drawing/2014/main" id="{0B9942DF-3221-97DD-1E3B-75487981FFA8}"/>
            </a:ext>
          </a:extLst>
        </xdr:cNvPr>
        <xdr:cNvSpPr/>
      </xdr:nvSpPr>
      <xdr:spPr>
        <a:xfrm>
          <a:off x="552447" y="733425"/>
          <a:ext cx="10801353"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314326</xdr:colOff>
      <xdr:row>6</xdr:row>
      <xdr:rowOff>185867</xdr:rowOff>
    </xdr:from>
    <xdr:to>
      <xdr:col>2</xdr:col>
      <xdr:colOff>581026</xdr:colOff>
      <xdr:row>17</xdr:row>
      <xdr:rowOff>10156</xdr:rowOff>
    </xdr:to>
    <xdr:sp macro="" textlink="">
      <xdr:nvSpPr>
        <xdr:cNvPr id="4" name="Rectangle: Rounded Corners 3">
          <a:extLst>
            <a:ext uri="{FF2B5EF4-FFF2-40B4-BE49-F238E27FC236}">
              <a16:creationId xmlns:a16="http://schemas.microsoft.com/office/drawing/2014/main" id="{096FAE56-3511-4272-8C99-20508056BC56}"/>
            </a:ext>
          </a:extLst>
        </xdr:cNvPr>
        <xdr:cNvSpPr/>
      </xdr:nvSpPr>
      <xdr:spPr>
        <a:xfrm>
          <a:off x="314326"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493396</xdr:colOff>
      <xdr:row>6</xdr:row>
      <xdr:rowOff>185867</xdr:rowOff>
    </xdr:from>
    <xdr:to>
      <xdr:col>6</xdr:col>
      <xdr:colOff>150496</xdr:colOff>
      <xdr:row>17</xdr:row>
      <xdr:rowOff>10156</xdr:rowOff>
    </xdr:to>
    <xdr:sp macro="" textlink="">
      <xdr:nvSpPr>
        <xdr:cNvPr id="10" name="Rectangle: Rounded Corners 9">
          <a:extLst>
            <a:ext uri="{FF2B5EF4-FFF2-40B4-BE49-F238E27FC236}">
              <a16:creationId xmlns:a16="http://schemas.microsoft.com/office/drawing/2014/main" id="{658440D9-4F99-4E5A-9763-591562F0A23A}"/>
            </a:ext>
          </a:extLst>
        </xdr:cNvPr>
        <xdr:cNvSpPr/>
      </xdr:nvSpPr>
      <xdr:spPr>
        <a:xfrm>
          <a:off x="232219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62866</xdr:colOff>
      <xdr:row>6</xdr:row>
      <xdr:rowOff>185867</xdr:rowOff>
    </xdr:from>
    <xdr:to>
      <xdr:col>9</xdr:col>
      <xdr:colOff>329566</xdr:colOff>
      <xdr:row>17</xdr:row>
      <xdr:rowOff>10156</xdr:rowOff>
    </xdr:to>
    <xdr:sp macro="" textlink="">
      <xdr:nvSpPr>
        <xdr:cNvPr id="11" name="Rectangle: Rounded Corners 10">
          <a:extLst>
            <a:ext uri="{FF2B5EF4-FFF2-40B4-BE49-F238E27FC236}">
              <a16:creationId xmlns:a16="http://schemas.microsoft.com/office/drawing/2014/main" id="{2E672598-C89D-4E6D-939B-D8095824903F}"/>
            </a:ext>
          </a:extLst>
        </xdr:cNvPr>
        <xdr:cNvSpPr/>
      </xdr:nvSpPr>
      <xdr:spPr>
        <a:xfrm>
          <a:off x="433006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241936</xdr:colOff>
      <xdr:row>6</xdr:row>
      <xdr:rowOff>185867</xdr:rowOff>
    </xdr:from>
    <xdr:to>
      <xdr:col>12</xdr:col>
      <xdr:colOff>508636</xdr:colOff>
      <xdr:row>17</xdr:row>
      <xdr:rowOff>10156</xdr:rowOff>
    </xdr:to>
    <xdr:sp macro="" textlink="">
      <xdr:nvSpPr>
        <xdr:cNvPr id="12" name="Rectangle: Rounded Corners 11">
          <a:extLst>
            <a:ext uri="{FF2B5EF4-FFF2-40B4-BE49-F238E27FC236}">
              <a16:creationId xmlns:a16="http://schemas.microsoft.com/office/drawing/2014/main" id="{6AC1D5CC-57CA-40FA-A4BE-286CE73C9F6A}"/>
            </a:ext>
          </a:extLst>
        </xdr:cNvPr>
        <xdr:cNvSpPr/>
      </xdr:nvSpPr>
      <xdr:spPr>
        <a:xfrm>
          <a:off x="633793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421006</xdr:colOff>
      <xdr:row>6</xdr:row>
      <xdr:rowOff>185867</xdr:rowOff>
    </xdr:from>
    <xdr:to>
      <xdr:col>16</xdr:col>
      <xdr:colOff>78106</xdr:colOff>
      <xdr:row>17</xdr:row>
      <xdr:rowOff>10156</xdr:rowOff>
    </xdr:to>
    <xdr:sp macro="" textlink="">
      <xdr:nvSpPr>
        <xdr:cNvPr id="13" name="Rectangle: Rounded Corners 12">
          <a:extLst>
            <a:ext uri="{FF2B5EF4-FFF2-40B4-BE49-F238E27FC236}">
              <a16:creationId xmlns:a16="http://schemas.microsoft.com/office/drawing/2014/main" id="{F8E44EB0-E8A9-40FE-865F-66ADDABB99A5}"/>
            </a:ext>
          </a:extLst>
        </xdr:cNvPr>
        <xdr:cNvSpPr/>
      </xdr:nvSpPr>
      <xdr:spPr>
        <a:xfrm>
          <a:off x="834580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600075</xdr:colOff>
      <xdr:row>6</xdr:row>
      <xdr:rowOff>185867</xdr:rowOff>
    </xdr:from>
    <xdr:to>
      <xdr:col>19</xdr:col>
      <xdr:colOff>257175</xdr:colOff>
      <xdr:row>17</xdr:row>
      <xdr:rowOff>10156</xdr:rowOff>
    </xdr:to>
    <xdr:sp macro="" textlink="">
      <xdr:nvSpPr>
        <xdr:cNvPr id="15" name="Rectangle: Rounded Corners 14">
          <a:extLst>
            <a:ext uri="{FF2B5EF4-FFF2-40B4-BE49-F238E27FC236}">
              <a16:creationId xmlns:a16="http://schemas.microsoft.com/office/drawing/2014/main" id="{148AE1E0-D0F3-49EA-BBBF-8B2BAD2BD6A2}"/>
            </a:ext>
          </a:extLst>
        </xdr:cNvPr>
        <xdr:cNvSpPr/>
      </xdr:nvSpPr>
      <xdr:spPr>
        <a:xfrm>
          <a:off x="10353675"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279084</xdr:colOff>
      <xdr:row>5</xdr:row>
      <xdr:rowOff>152400</xdr:rowOff>
    </xdr:from>
    <xdr:to>
      <xdr:col>5</xdr:col>
      <xdr:colOff>364809</xdr:colOff>
      <xdr:row>9</xdr:row>
      <xdr:rowOff>85725</xdr:rowOff>
    </xdr:to>
    <xdr:sp macro="" textlink="">
      <xdr:nvSpPr>
        <xdr:cNvPr id="19" name="Oval 18">
          <a:extLst>
            <a:ext uri="{FF2B5EF4-FFF2-40B4-BE49-F238E27FC236}">
              <a16:creationId xmlns:a16="http://schemas.microsoft.com/office/drawing/2014/main" id="{F8B56D88-D071-FF71-5378-A630A3C0D0D0}"/>
            </a:ext>
          </a:extLst>
        </xdr:cNvPr>
        <xdr:cNvSpPr/>
      </xdr:nvSpPr>
      <xdr:spPr>
        <a:xfrm>
          <a:off x="271748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458154</xdr:colOff>
      <xdr:row>5</xdr:row>
      <xdr:rowOff>152400</xdr:rowOff>
    </xdr:from>
    <xdr:to>
      <xdr:col>8</xdr:col>
      <xdr:colOff>543879</xdr:colOff>
      <xdr:row>9</xdr:row>
      <xdr:rowOff>85725</xdr:rowOff>
    </xdr:to>
    <xdr:sp macro="" textlink="">
      <xdr:nvSpPr>
        <xdr:cNvPr id="20" name="Oval 19">
          <a:extLst>
            <a:ext uri="{FF2B5EF4-FFF2-40B4-BE49-F238E27FC236}">
              <a16:creationId xmlns:a16="http://schemas.microsoft.com/office/drawing/2014/main" id="{E75B18EA-5744-4EB6-91CC-167BE2FFE6E0}"/>
            </a:ext>
          </a:extLst>
        </xdr:cNvPr>
        <xdr:cNvSpPr/>
      </xdr:nvSpPr>
      <xdr:spPr>
        <a:xfrm>
          <a:off x="472535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27624</xdr:colOff>
      <xdr:row>5</xdr:row>
      <xdr:rowOff>152400</xdr:rowOff>
    </xdr:from>
    <xdr:to>
      <xdr:col>12</xdr:col>
      <xdr:colOff>113349</xdr:colOff>
      <xdr:row>9</xdr:row>
      <xdr:rowOff>85725</xdr:rowOff>
    </xdr:to>
    <xdr:sp macro="" textlink="">
      <xdr:nvSpPr>
        <xdr:cNvPr id="21" name="Oval 20">
          <a:extLst>
            <a:ext uri="{FF2B5EF4-FFF2-40B4-BE49-F238E27FC236}">
              <a16:creationId xmlns:a16="http://schemas.microsoft.com/office/drawing/2014/main" id="{773E8C50-FE04-4762-91D2-EF8B5387F1AB}"/>
            </a:ext>
          </a:extLst>
        </xdr:cNvPr>
        <xdr:cNvSpPr/>
      </xdr:nvSpPr>
      <xdr:spPr>
        <a:xfrm>
          <a:off x="673322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206694</xdr:colOff>
      <xdr:row>5</xdr:row>
      <xdr:rowOff>152400</xdr:rowOff>
    </xdr:from>
    <xdr:to>
      <xdr:col>15</xdr:col>
      <xdr:colOff>292419</xdr:colOff>
      <xdr:row>9</xdr:row>
      <xdr:rowOff>85725</xdr:rowOff>
    </xdr:to>
    <xdr:sp macro="" textlink="">
      <xdr:nvSpPr>
        <xdr:cNvPr id="22" name="Oval 21">
          <a:extLst>
            <a:ext uri="{FF2B5EF4-FFF2-40B4-BE49-F238E27FC236}">
              <a16:creationId xmlns:a16="http://schemas.microsoft.com/office/drawing/2014/main" id="{F54080B0-7928-4634-9316-48ED9D557184}"/>
            </a:ext>
          </a:extLst>
        </xdr:cNvPr>
        <xdr:cNvSpPr/>
      </xdr:nvSpPr>
      <xdr:spPr>
        <a:xfrm>
          <a:off x="874109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181929</xdr:colOff>
      <xdr:row>13</xdr:row>
      <xdr:rowOff>57150</xdr:rowOff>
    </xdr:from>
    <xdr:to>
      <xdr:col>3</xdr:col>
      <xdr:colOff>296229</xdr:colOff>
      <xdr:row>17</xdr:row>
      <xdr:rowOff>19050</xdr:rowOff>
    </xdr:to>
    <xdr:sp macro="" textlink="">
      <xdr:nvSpPr>
        <xdr:cNvPr id="24" name="Oval 23">
          <a:extLst>
            <a:ext uri="{FF2B5EF4-FFF2-40B4-BE49-F238E27FC236}">
              <a16:creationId xmlns:a16="http://schemas.microsoft.com/office/drawing/2014/main" id="{19DEFFC8-16CF-4B02-AE49-6F4C9823A3A1}"/>
            </a:ext>
          </a:extLst>
        </xdr:cNvPr>
        <xdr:cNvSpPr/>
      </xdr:nvSpPr>
      <xdr:spPr>
        <a:xfrm>
          <a:off x="14011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296229</xdr:colOff>
      <xdr:row>13</xdr:row>
      <xdr:rowOff>57150</xdr:rowOff>
    </xdr:from>
    <xdr:to>
      <xdr:col>17</xdr:col>
      <xdr:colOff>410529</xdr:colOff>
      <xdr:row>17</xdr:row>
      <xdr:rowOff>19050</xdr:rowOff>
    </xdr:to>
    <xdr:sp macro="" textlink="">
      <xdr:nvSpPr>
        <xdr:cNvPr id="26" name="Oval 25">
          <a:extLst>
            <a:ext uri="{FF2B5EF4-FFF2-40B4-BE49-F238E27FC236}">
              <a16:creationId xmlns:a16="http://schemas.microsoft.com/office/drawing/2014/main" id="{7B560EDB-B4EA-4F88-A961-516C8D07B825}"/>
            </a:ext>
          </a:extLst>
        </xdr:cNvPr>
        <xdr:cNvSpPr/>
      </xdr:nvSpPr>
      <xdr:spPr>
        <a:xfrm>
          <a:off x="100498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305755</xdr:colOff>
      <xdr:row>13</xdr:row>
      <xdr:rowOff>188969</xdr:rowOff>
    </xdr:from>
    <xdr:to>
      <xdr:col>3</xdr:col>
      <xdr:colOff>172404</xdr:colOff>
      <xdr:row>16</xdr:row>
      <xdr:rowOff>93718</xdr:rowOff>
    </xdr:to>
    <xdr:pic>
      <xdr:nvPicPr>
        <xdr:cNvPr id="28" name="Picture 27">
          <a:extLst>
            <a:ext uri="{FF2B5EF4-FFF2-40B4-BE49-F238E27FC236}">
              <a16:creationId xmlns:a16="http://schemas.microsoft.com/office/drawing/2014/main" id="{EEC5B9E5-7470-241B-B3B1-ADAB17FF05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955" y="2665469"/>
          <a:ext cx="476249" cy="476249"/>
        </a:xfrm>
        <a:prstGeom prst="rect">
          <a:avLst/>
        </a:prstGeom>
      </xdr:spPr>
    </xdr:pic>
    <xdr:clientData/>
  </xdr:twoCellAnchor>
  <xdr:twoCellAnchor editAs="oneCell">
    <xdr:from>
      <xdr:col>7</xdr:col>
      <xdr:colOff>596849</xdr:colOff>
      <xdr:row>6</xdr:row>
      <xdr:rowOff>79388</xdr:rowOff>
    </xdr:from>
    <xdr:to>
      <xdr:col>8</xdr:col>
      <xdr:colOff>405184</xdr:colOff>
      <xdr:row>8</xdr:row>
      <xdr:rowOff>116323</xdr:rowOff>
    </xdr:to>
    <xdr:pic>
      <xdr:nvPicPr>
        <xdr:cNvPr id="32" name="Picture 31">
          <a:extLst>
            <a:ext uri="{FF2B5EF4-FFF2-40B4-BE49-F238E27FC236}">
              <a16:creationId xmlns:a16="http://schemas.microsoft.com/office/drawing/2014/main" id="{67B81946-1B07-68B4-2255-3A0A1D4E0ED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864049" y="1222388"/>
          <a:ext cx="417935" cy="417935"/>
        </a:xfrm>
        <a:prstGeom prst="rect">
          <a:avLst/>
        </a:prstGeom>
      </xdr:spPr>
    </xdr:pic>
    <xdr:clientData/>
  </xdr:twoCellAnchor>
  <xdr:twoCellAnchor editAs="oneCell">
    <xdr:from>
      <xdr:col>16</xdr:col>
      <xdr:colOff>434304</xdr:colOff>
      <xdr:row>14</xdr:row>
      <xdr:rowOff>18976</xdr:rowOff>
    </xdr:from>
    <xdr:to>
      <xdr:col>17</xdr:col>
      <xdr:colOff>272454</xdr:colOff>
      <xdr:row>16</xdr:row>
      <xdr:rowOff>85726</xdr:rowOff>
    </xdr:to>
    <xdr:pic>
      <xdr:nvPicPr>
        <xdr:cNvPr id="36" name="Picture 35">
          <a:extLst>
            <a:ext uri="{FF2B5EF4-FFF2-40B4-BE49-F238E27FC236}">
              <a16:creationId xmlns:a16="http://schemas.microsoft.com/office/drawing/2014/main" id="{227FD2F0-9966-6365-D33D-80AEB3E0A9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7904" y="2685976"/>
          <a:ext cx="447750" cy="447750"/>
        </a:xfrm>
        <a:prstGeom prst="rect">
          <a:avLst/>
        </a:prstGeom>
      </xdr:spPr>
    </xdr:pic>
    <xdr:clientData/>
  </xdr:twoCellAnchor>
  <xdr:twoCellAnchor editAs="oneCell">
    <xdr:from>
      <xdr:col>11</xdr:col>
      <xdr:colOff>166319</xdr:colOff>
      <xdr:row>6</xdr:row>
      <xdr:rowOff>138863</xdr:rowOff>
    </xdr:from>
    <xdr:to>
      <xdr:col>11</xdr:col>
      <xdr:colOff>584254</xdr:colOff>
      <xdr:row>8</xdr:row>
      <xdr:rowOff>175798</xdr:rowOff>
    </xdr:to>
    <xdr:pic>
      <xdr:nvPicPr>
        <xdr:cNvPr id="38" name="Picture 37">
          <a:extLst>
            <a:ext uri="{FF2B5EF4-FFF2-40B4-BE49-F238E27FC236}">
              <a16:creationId xmlns:a16="http://schemas.microsoft.com/office/drawing/2014/main" id="{3EADF783-661A-B9D8-5A6F-9002426A4055}"/>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6871919" y="1281863"/>
          <a:ext cx="417935" cy="417935"/>
        </a:xfrm>
        <a:prstGeom prst="rect">
          <a:avLst/>
        </a:prstGeom>
      </xdr:spPr>
    </xdr:pic>
    <xdr:clientData/>
  </xdr:twoCellAnchor>
  <xdr:twoCellAnchor editAs="oneCell">
    <xdr:from>
      <xdr:col>4</xdr:col>
      <xdr:colOff>396338</xdr:colOff>
      <xdr:row>6</xdr:row>
      <xdr:rowOff>57150</xdr:rowOff>
    </xdr:from>
    <xdr:to>
      <xdr:col>5</xdr:col>
      <xdr:colOff>247554</xdr:colOff>
      <xdr:row>8</xdr:row>
      <xdr:rowOff>136966</xdr:rowOff>
    </xdr:to>
    <xdr:pic>
      <xdr:nvPicPr>
        <xdr:cNvPr id="42" name="Picture 41">
          <a:extLst>
            <a:ext uri="{FF2B5EF4-FFF2-40B4-BE49-F238E27FC236}">
              <a16:creationId xmlns:a16="http://schemas.microsoft.com/office/drawing/2014/main" id="{334D33E7-0052-D1E3-EA38-7E2E19627D63}"/>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834738" y="1200150"/>
          <a:ext cx="460816" cy="460816"/>
        </a:xfrm>
        <a:prstGeom prst="rect">
          <a:avLst/>
        </a:prstGeom>
      </xdr:spPr>
    </xdr:pic>
    <xdr:clientData/>
  </xdr:twoCellAnchor>
  <xdr:twoCellAnchor editAs="oneCell">
    <xdr:from>
      <xdr:col>14</xdr:col>
      <xdr:colOff>316536</xdr:colOff>
      <xdr:row>6</xdr:row>
      <xdr:rowOff>28575</xdr:rowOff>
    </xdr:from>
    <xdr:to>
      <xdr:col>15</xdr:col>
      <xdr:colOff>182576</xdr:colOff>
      <xdr:row>8</xdr:row>
      <xdr:rowOff>123215</xdr:rowOff>
    </xdr:to>
    <xdr:pic>
      <xdr:nvPicPr>
        <xdr:cNvPr id="44" name="Picture 43">
          <a:extLst>
            <a:ext uri="{FF2B5EF4-FFF2-40B4-BE49-F238E27FC236}">
              <a16:creationId xmlns:a16="http://schemas.microsoft.com/office/drawing/2014/main" id="{9905E4A4-DE15-027D-CCE9-3340A65EC4CD}"/>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8850936" y="1171575"/>
          <a:ext cx="475640" cy="475640"/>
        </a:xfrm>
        <a:prstGeom prst="rect">
          <a:avLst/>
        </a:prstGeom>
      </xdr:spPr>
    </xdr:pic>
    <xdr:clientData/>
  </xdr:twoCellAnchor>
  <xdr:twoCellAnchor>
    <xdr:from>
      <xdr:col>0</xdr:col>
      <xdr:colOff>400050</xdr:colOff>
      <xdr:row>7</xdr:row>
      <xdr:rowOff>85725</xdr:rowOff>
    </xdr:from>
    <xdr:to>
      <xdr:col>2</xdr:col>
      <xdr:colOff>447675</xdr:colOff>
      <xdr:row>9</xdr:row>
      <xdr:rowOff>57150</xdr:rowOff>
    </xdr:to>
    <xdr:sp macro="" textlink="">
      <xdr:nvSpPr>
        <xdr:cNvPr id="45" name="TextBox 44">
          <a:extLst>
            <a:ext uri="{FF2B5EF4-FFF2-40B4-BE49-F238E27FC236}">
              <a16:creationId xmlns:a16="http://schemas.microsoft.com/office/drawing/2014/main" id="{ECBE4307-DB1D-3A80-1C32-ECCD961D647F}"/>
            </a:ext>
          </a:extLst>
        </xdr:cNvPr>
        <xdr:cNvSpPr txBox="1"/>
      </xdr:nvSpPr>
      <xdr:spPr>
        <a:xfrm>
          <a:off x="400050"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Total Qty</a:t>
          </a:r>
        </a:p>
      </xdr:txBody>
    </xdr:sp>
    <xdr:clientData/>
  </xdr:twoCellAnchor>
  <xdr:twoCellAnchor>
    <xdr:from>
      <xdr:col>3</xdr:col>
      <xdr:colOff>590550</xdr:colOff>
      <xdr:row>10</xdr:row>
      <xdr:rowOff>9525</xdr:rowOff>
    </xdr:from>
    <xdr:to>
      <xdr:col>6</xdr:col>
      <xdr:colOff>28575</xdr:colOff>
      <xdr:row>11</xdr:row>
      <xdr:rowOff>171450</xdr:rowOff>
    </xdr:to>
    <xdr:sp macro="" textlink="">
      <xdr:nvSpPr>
        <xdr:cNvPr id="46" name="TextBox 45">
          <a:extLst>
            <a:ext uri="{FF2B5EF4-FFF2-40B4-BE49-F238E27FC236}">
              <a16:creationId xmlns:a16="http://schemas.microsoft.com/office/drawing/2014/main" id="{A435389B-77AF-421D-92CB-3E8A313BB6A1}"/>
            </a:ext>
          </a:extLst>
        </xdr:cNvPr>
        <xdr:cNvSpPr txBox="1"/>
      </xdr:nvSpPr>
      <xdr:spPr>
        <a:xfrm>
          <a:off x="2419350"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COGS</a:t>
          </a:r>
          <a:endParaRPr lang="en-US" sz="1400" b="1">
            <a:solidFill>
              <a:schemeClr val="tx1">
                <a:lumMod val="85000"/>
                <a:lumOff val="15000"/>
              </a:schemeClr>
            </a:solidFill>
          </a:endParaRPr>
        </a:p>
      </xdr:txBody>
    </xdr:sp>
    <xdr:clientData/>
  </xdr:twoCellAnchor>
  <xdr:twoCellAnchor>
    <xdr:from>
      <xdr:col>7</xdr:col>
      <xdr:colOff>139066</xdr:colOff>
      <xdr:row>10</xdr:row>
      <xdr:rowOff>9525</xdr:rowOff>
    </xdr:from>
    <xdr:to>
      <xdr:col>9</xdr:col>
      <xdr:colOff>186691</xdr:colOff>
      <xdr:row>11</xdr:row>
      <xdr:rowOff>171450</xdr:rowOff>
    </xdr:to>
    <xdr:sp macro="" textlink="">
      <xdr:nvSpPr>
        <xdr:cNvPr id="47" name="TextBox 46">
          <a:extLst>
            <a:ext uri="{FF2B5EF4-FFF2-40B4-BE49-F238E27FC236}">
              <a16:creationId xmlns:a16="http://schemas.microsoft.com/office/drawing/2014/main" id="{CD354D6A-6DE0-473A-B7C6-97444ADA116A}"/>
            </a:ext>
          </a:extLst>
        </xdr:cNvPr>
        <xdr:cNvSpPr txBox="1"/>
      </xdr:nvSpPr>
      <xdr:spPr>
        <a:xfrm>
          <a:off x="440626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Revenue</a:t>
          </a:r>
          <a:endParaRPr lang="en-US" sz="1400" b="1">
            <a:solidFill>
              <a:schemeClr val="tx1">
                <a:lumMod val="85000"/>
                <a:lumOff val="15000"/>
              </a:schemeClr>
            </a:solidFill>
          </a:endParaRPr>
        </a:p>
      </xdr:txBody>
    </xdr:sp>
    <xdr:clientData/>
  </xdr:twoCellAnchor>
  <xdr:twoCellAnchor>
    <xdr:from>
      <xdr:col>10</xdr:col>
      <xdr:colOff>337186</xdr:colOff>
      <xdr:row>10</xdr:row>
      <xdr:rowOff>9525</xdr:rowOff>
    </xdr:from>
    <xdr:to>
      <xdr:col>12</xdr:col>
      <xdr:colOff>384811</xdr:colOff>
      <xdr:row>11</xdr:row>
      <xdr:rowOff>171450</xdr:rowOff>
    </xdr:to>
    <xdr:sp macro="" textlink="">
      <xdr:nvSpPr>
        <xdr:cNvPr id="48" name="TextBox 47">
          <a:extLst>
            <a:ext uri="{FF2B5EF4-FFF2-40B4-BE49-F238E27FC236}">
              <a16:creationId xmlns:a16="http://schemas.microsoft.com/office/drawing/2014/main" id="{6D295FFB-BEC6-40BD-B0E1-F0DE2FE153BA}"/>
            </a:ext>
          </a:extLst>
        </xdr:cNvPr>
        <xdr:cNvSpPr txBox="1"/>
      </xdr:nvSpPr>
      <xdr:spPr>
        <a:xfrm>
          <a:off x="643318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Profit</a:t>
          </a:r>
          <a:endParaRPr lang="en-US" sz="1400" b="1">
            <a:solidFill>
              <a:schemeClr val="tx1">
                <a:lumMod val="85000"/>
                <a:lumOff val="15000"/>
              </a:schemeClr>
            </a:solidFill>
          </a:endParaRPr>
        </a:p>
      </xdr:txBody>
    </xdr:sp>
    <xdr:clientData/>
  </xdr:twoCellAnchor>
  <xdr:twoCellAnchor>
    <xdr:from>
      <xdr:col>13</xdr:col>
      <xdr:colOff>478156</xdr:colOff>
      <xdr:row>10</xdr:row>
      <xdr:rowOff>9525</xdr:rowOff>
    </xdr:from>
    <xdr:to>
      <xdr:col>16</xdr:col>
      <xdr:colOff>47625</xdr:colOff>
      <xdr:row>11</xdr:row>
      <xdr:rowOff>171450</xdr:rowOff>
    </xdr:to>
    <xdr:sp macro="" textlink="">
      <xdr:nvSpPr>
        <xdr:cNvPr id="49" name="TextBox 48">
          <a:extLst>
            <a:ext uri="{FF2B5EF4-FFF2-40B4-BE49-F238E27FC236}">
              <a16:creationId xmlns:a16="http://schemas.microsoft.com/office/drawing/2014/main" id="{785442D4-2B21-4273-A421-8C50C57B57D4}"/>
            </a:ext>
          </a:extLst>
        </xdr:cNvPr>
        <xdr:cNvSpPr txBox="1"/>
      </xdr:nvSpPr>
      <xdr:spPr>
        <a:xfrm>
          <a:off x="8402956" y="1914525"/>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 Profit Margin</a:t>
          </a:r>
        </a:p>
      </xdr:txBody>
    </xdr:sp>
    <xdr:clientData/>
  </xdr:twoCellAnchor>
  <xdr:twoCellAnchor>
    <xdr:from>
      <xdr:col>3</xdr:col>
      <xdr:colOff>590550</xdr:colOff>
      <xdr:row>11</xdr:row>
      <xdr:rowOff>171450</xdr:rowOff>
    </xdr:from>
    <xdr:to>
      <xdr:col>6</xdr:col>
      <xdr:colOff>28575</xdr:colOff>
      <xdr:row>13</xdr:row>
      <xdr:rowOff>142875</xdr:rowOff>
    </xdr:to>
    <xdr:sp macro="" textlink="'Analysis 1'!C5">
      <xdr:nvSpPr>
        <xdr:cNvPr id="50" name="TextBox 49">
          <a:extLst>
            <a:ext uri="{FF2B5EF4-FFF2-40B4-BE49-F238E27FC236}">
              <a16:creationId xmlns:a16="http://schemas.microsoft.com/office/drawing/2014/main" id="{4D85910D-7342-4EF8-BF36-BD1DBE89A586}"/>
            </a:ext>
          </a:extLst>
        </xdr:cNvPr>
        <xdr:cNvSpPr txBox="1"/>
      </xdr:nvSpPr>
      <xdr:spPr>
        <a:xfrm>
          <a:off x="2419350"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8DA4F4-0583-4BFC-9BB1-9168B815D4E6}"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$59.83M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139066</xdr:colOff>
      <xdr:row>11</xdr:row>
      <xdr:rowOff>171450</xdr:rowOff>
    </xdr:from>
    <xdr:to>
      <xdr:col>9</xdr:col>
      <xdr:colOff>186691</xdr:colOff>
      <xdr:row>13</xdr:row>
      <xdr:rowOff>142875</xdr:rowOff>
    </xdr:to>
    <xdr:sp macro="" textlink="'Analysis 1'!D5">
      <xdr:nvSpPr>
        <xdr:cNvPr id="51" name="TextBox 50">
          <a:extLst>
            <a:ext uri="{FF2B5EF4-FFF2-40B4-BE49-F238E27FC236}">
              <a16:creationId xmlns:a16="http://schemas.microsoft.com/office/drawing/2014/main" id="{196B05D3-A48A-41B0-9452-75AA2E085BFC}"/>
            </a:ext>
          </a:extLst>
        </xdr:cNvPr>
        <xdr:cNvSpPr txBox="1"/>
      </xdr:nvSpPr>
      <xdr:spPr>
        <a:xfrm>
          <a:off x="440626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A24CA-0046-433B-B4C9-F06C314CD40D}"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$102.38M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10</xdr:col>
      <xdr:colOff>337186</xdr:colOff>
      <xdr:row>11</xdr:row>
      <xdr:rowOff>171450</xdr:rowOff>
    </xdr:from>
    <xdr:to>
      <xdr:col>12</xdr:col>
      <xdr:colOff>384811</xdr:colOff>
      <xdr:row>13</xdr:row>
      <xdr:rowOff>142875</xdr:rowOff>
    </xdr:to>
    <xdr:sp macro="" textlink="'Analysis 1'!F5">
      <xdr:nvSpPr>
        <xdr:cNvPr id="52" name="TextBox 51">
          <a:extLst>
            <a:ext uri="{FF2B5EF4-FFF2-40B4-BE49-F238E27FC236}">
              <a16:creationId xmlns:a16="http://schemas.microsoft.com/office/drawing/2014/main" id="{B154ECA4-1470-4174-B27C-5986BEFABA2D}"/>
            </a:ext>
          </a:extLst>
        </xdr:cNvPr>
        <xdr:cNvSpPr txBox="1"/>
      </xdr:nvSpPr>
      <xdr:spPr>
        <a:xfrm>
          <a:off x="643318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2AF472-39C6-44D8-BEF3-6C2DABAC2784}"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$42.55M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13</xdr:col>
      <xdr:colOff>478156</xdr:colOff>
      <xdr:row>11</xdr:row>
      <xdr:rowOff>171450</xdr:rowOff>
    </xdr:from>
    <xdr:to>
      <xdr:col>16</xdr:col>
      <xdr:colOff>47625</xdr:colOff>
      <xdr:row>13</xdr:row>
      <xdr:rowOff>142875</xdr:rowOff>
    </xdr:to>
    <xdr:sp macro="" textlink="'Analysis 1'!E5">
      <xdr:nvSpPr>
        <xdr:cNvPr id="53" name="TextBox 52">
          <a:extLst>
            <a:ext uri="{FF2B5EF4-FFF2-40B4-BE49-F238E27FC236}">
              <a16:creationId xmlns:a16="http://schemas.microsoft.com/office/drawing/2014/main" id="{79F0929D-532D-4DFF-A8C7-BCD92E81DCD7}"/>
            </a:ext>
          </a:extLst>
        </xdr:cNvPr>
        <xdr:cNvSpPr txBox="1"/>
      </xdr:nvSpPr>
      <xdr:spPr>
        <a:xfrm>
          <a:off x="8402956" y="2266950"/>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9F7B-269F-4D0C-8553-B1408B6461B3}"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41.6%</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438150</xdr:colOff>
      <xdr:row>9</xdr:row>
      <xdr:rowOff>104775</xdr:rowOff>
    </xdr:from>
    <xdr:to>
      <xdr:col>2</xdr:col>
      <xdr:colOff>485775</xdr:colOff>
      <xdr:row>11</xdr:row>
      <xdr:rowOff>76200</xdr:rowOff>
    </xdr:to>
    <xdr:sp macro="" textlink="'Analysis 1'!J5">
      <xdr:nvSpPr>
        <xdr:cNvPr id="54" name="TextBox 53">
          <a:extLst>
            <a:ext uri="{FF2B5EF4-FFF2-40B4-BE49-F238E27FC236}">
              <a16:creationId xmlns:a16="http://schemas.microsoft.com/office/drawing/2014/main" id="{97811CA2-4DC7-4909-9C26-4F96141861BE}"/>
            </a:ext>
          </a:extLst>
        </xdr:cNvPr>
        <xdr:cNvSpPr txBox="1"/>
      </xdr:nvSpPr>
      <xdr:spPr>
        <a:xfrm>
          <a:off x="438150"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330968-26B6-463C-864B-68C22F18B9AA}"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473</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17</xdr:col>
      <xdr:colOff>85725</xdr:colOff>
      <xdr:row>7</xdr:row>
      <xdr:rowOff>85725</xdr:rowOff>
    </xdr:from>
    <xdr:to>
      <xdr:col>19</xdr:col>
      <xdr:colOff>133350</xdr:colOff>
      <xdr:row>9</xdr:row>
      <xdr:rowOff>57150</xdr:rowOff>
    </xdr:to>
    <xdr:sp macro="" textlink="">
      <xdr:nvSpPr>
        <xdr:cNvPr id="57" name="TextBox 56">
          <a:extLst>
            <a:ext uri="{FF2B5EF4-FFF2-40B4-BE49-F238E27FC236}">
              <a16:creationId xmlns:a16="http://schemas.microsoft.com/office/drawing/2014/main" id="{4CDC1E71-7CDD-43CD-A571-82759C562ED7}"/>
            </a:ext>
          </a:extLst>
        </xdr:cNvPr>
        <xdr:cNvSpPr txBox="1"/>
      </xdr:nvSpPr>
      <xdr:spPr>
        <a:xfrm>
          <a:off x="10448925"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#Transactions</a:t>
          </a:r>
        </a:p>
      </xdr:txBody>
    </xdr:sp>
    <xdr:clientData/>
  </xdr:twoCellAnchor>
  <xdr:twoCellAnchor>
    <xdr:from>
      <xdr:col>17</xdr:col>
      <xdr:colOff>104775</xdr:colOff>
      <xdr:row>9</xdr:row>
      <xdr:rowOff>104775</xdr:rowOff>
    </xdr:from>
    <xdr:to>
      <xdr:col>19</xdr:col>
      <xdr:colOff>152400</xdr:colOff>
      <xdr:row>11</xdr:row>
      <xdr:rowOff>76200</xdr:rowOff>
    </xdr:to>
    <xdr:sp macro="" textlink="'Analysis 1'!B5">
      <xdr:nvSpPr>
        <xdr:cNvPr id="59" name="TextBox 58">
          <a:extLst>
            <a:ext uri="{FF2B5EF4-FFF2-40B4-BE49-F238E27FC236}">
              <a16:creationId xmlns:a16="http://schemas.microsoft.com/office/drawing/2014/main" id="{C2456588-E4BF-4AC5-812E-7667B8961295}"/>
            </a:ext>
          </a:extLst>
        </xdr:cNvPr>
        <xdr:cNvSpPr txBox="1"/>
      </xdr:nvSpPr>
      <xdr:spPr>
        <a:xfrm>
          <a:off x="10467975"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39130D-8590-4021-8FD9-2BC809A8C918}"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24.44K</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20</xdr:col>
      <xdr:colOff>76199</xdr:colOff>
      <xdr:row>3</xdr:row>
      <xdr:rowOff>152400</xdr:rowOff>
    </xdr:from>
    <xdr:to>
      <xdr:col>27</xdr:col>
      <xdr:colOff>476250</xdr:colOff>
      <xdr:row>17</xdr:row>
      <xdr:rowOff>123825</xdr:rowOff>
    </xdr:to>
    <xdr:sp macro="" textlink="">
      <xdr:nvSpPr>
        <xdr:cNvPr id="60" name="Rectangle: Rounded Corners 59">
          <a:extLst>
            <a:ext uri="{FF2B5EF4-FFF2-40B4-BE49-F238E27FC236}">
              <a16:creationId xmlns:a16="http://schemas.microsoft.com/office/drawing/2014/main" id="{B0EBB832-6822-4C6B-AEA8-A088BAC12144}"/>
            </a:ext>
          </a:extLst>
        </xdr:cNvPr>
        <xdr:cNvSpPr/>
      </xdr:nvSpPr>
      <xdr:spPr>
        <a:xfrm>
          <a:off x="12268199" y="723900"/>
          <a:ext cx="4667251"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20</xdr:col>
          <xdr:colOff>419100</xdr:colOff>
          <xdr:row>4</xdr:row>
          <xdr:rowOff>133350</xdr:rowOff>
        </xdr:from>
        <xdr:to>
          <xdr:col>22</xdr:col>
          <xdr:colOff>190500</xdr:colOff>
          <xdr:row>5</xdr:row>
          <xdr:rowOff>180975</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428625</xdr:colOff>
          <xdr:row>4</xdr:row>
          <xdr:rowOff>133350</xdr:rowOff>
        </xdr:from>
        <xdr:to>
          <xdr:col>24</xdr:col>
          <xdr:colOff>200025</xdr:colOff>
          <xdr:row>5</xdr:row>
          <xdr:rowOff>180975</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438150</xdr:colOff>
          <xdr:row>4</xdr:row>
          <xdr:rowOff>133350</xdr:rowOff>
        </xdr:from>
        <xdr:to>
          <xdr:col>26</xdr:col>
          <xdr:colOff>209550</xdr:colOff>
          <xdr:row>5</xdr:row>
          <xdr:rowOff>180975</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20</xdr:col>
      <xdr:colOff>542925</xdr:colOff>
      <xdr:row>6</xdr:row>
      <xdr:rowOff>104774</xdr:rowOff>
    </xdr:from>
    <xdr:to>
      <xdr:col>27</xdr:col>
      <xdr:colOff>200024</xdr:colOff>
      <xdr:row>16</xdr:row>
      <xdr:rowOff>180975</xdr:rowOff>
    </xdr:to>
    <xdr:graphicFrame macro="">
      <xdr:nvGraphicFramePr>
        <xdr:cNvPr id="61" name="Chart 60">
          <a:extLst>
            <a:ext uri="{FF2B5EF4-FFF2-40B4-BE49-F238E27FC236}">
              <a16:creationId xmlns:a16="http://schemas.microsoft.com/office/drawing/2014/main" id="{CC39CB10-46FE-4634-83CD-E508AEE9A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276225</xdr:colOff>
      <xdr:row>14</xdr:row>
      <xdr:rowOff>123825</xdr:rowOff>
    </xdr:from>
    <xdr:to>
      <xdr:col>27</xdr:col>
      <xdr:colOff>304801</xdr:colOff>
      <xdr:row>17</xdr:row>
      <xdr:rowOff>19050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7B52C08-D1AD-4BDA-A9E3-CF65B4699AB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77825" y="2790825"/>
              <a:ext cx="3686176"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396241</xdr:colOff>
      <xdr:row>5</xdr:row>
      <xdr:rowOff>180976</xdr:rowOff>
    </xdr:from>
    <xdr:to>
      <xdr:col>22</xdr:col>
      <xdr:colOff>0</xdr:colOff>
      <xdr:row>7</xdr:row>
      <xdr:rowOff>28576</xdr:rowOff>
    </xdr:to>
    <xdr:sp macro="" textlink="'Analysis 1'!B29">
      <xdr:nvSpPr>
        <xdr:cNvPr id="5" name="TextBox 4">
          <a:extLst>
            <a:ext uri="{FF2B5EF4-FFF2-40B4-BE49-F238E27FC236}">
              <a16:creationId xmlns:a16="http://schemas.microsoft.com/office/drawing/2014/main" id="{86AC19C5-20F4-41FC-9820-EE93D7109055}"/>
            </a:ext>
          </a:extLst>
        </xdr:cNvPr>
        <xdr:cNvSpPr txBox="1"/>
      </xdr:nvSpPr>
      <xdr:spPr>
        <a:xfrm>
          <a:off x="12588241" y="11334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1D9CD9-6163-4A63-9177-670204F22085}" type="TxLink">
            <a:rPr lang="en-US" sz="1600" b="1" i="0" u="none" strike="noStrike">
              <a:solidFill>
                <a:srgbClr val="0FBFD6"/>
              </a:solidFill>
              <a:latin typeface="Calibri"/>
              <a:cs typeface="Calibri"/>
            </a:rPr>
            <a:pPr algn="l"/>
            <a:t>67.1%</a:t>
          </a:fld>
          <a:endParaRPr lang="en-US" sz="1600" b="1" i="0" u="none" strike="noStrike">
            <a:solidFill>
              <a:srgbClr val="0FBFD6"/>
            </a:solidFill>
            <a:latin typeface="Arial" panose="020B0604020202020204" pitchFamily="34" charset="0"/>
            <a:cs typeface="Arial" panose="020B0604020202020204" pitchFamily="34" charset="0"/>
          </a:endParaRPr>
        </a:p>
      </xdr:txBody>
    </xdr:sp>
    <xdr:clientData/>
  </xdr:twoCellAnchor>
  <xdr:twoCellAnchor>
    <xdr:from>
      <xdr:col>20</xdr:col>
      <xdr:colOff>396241</xdr:colOff>
      <xdr:row>7</xdr:row>
      <xdr:rowOff>47625</xdr:rowOff>
    </xdr:from>
    <xdr:to>
      <xdr:col>25</xdr:col>
      <xdr:colOff>371475</xdr:colOff>
      <xdr:row>8</xdr:row>
      <xdr:rowOff>133350</xdr:rowOff>
    </xdr:to>
    <xdr:sp macro="" textlink="'Analysis 1'!D28">
      <xdr:nvSpPr>
        <xdr:cNvPr id="6" name="TextBox 5">
          <a:extLst>
            <a:ext uri="{FF2B5EF4-FFF2-40B4-BE49-F238E27FC236}">
              <a16:creationId xmlns:a16="http://schemas.microsoft.com/office/drawing/2014/main" id="{B065E962-2CB2-46D9-A437-91F274B78B90}"/>
            </a:ext>
          </a:extLst>
        </xdr:cNvPr>
        <xdr:cNvSpPr txBox="1"/>
      </xdr:nvSpPr>
      <xdr:spPr>
        <a:xfrm>
          <a:off x="12588241" y="1381125"/>
          <a:ext cx="302323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DAEE0F-A6BC-406E-B49A-832B6199AF3A}" type="TxLink">
            <a:rPr lang="en-US" sz="1100" b="0" i="0" u="none" strike="noStrike">
              <a:solidFill>
                <a:schemeClr val="tx1">
                  <a:lumMod val="75000"/>
                  <a:lumOff val="25000"/>
                </a:schemeClr>
              </a:solidFill>
              <a:latin typeface="Calibri"/>
              <a:cs typeface="Calibri"/>
            </a:rPr>
            <a:pPr algn="l"/>
            <a:t>of Profit came from the highlighted years</a:t>
          </a:fld>
          <a:endParaRPr lang="en-US" sz="1400" b="1" i="0" u="none" strike="noStrike">
            <a:solidFill>
              <a:schemeClr val="tx1">
                <a:lumMod val="75000"/>
                <a:lumOff val="25000"/>
              </a:schemeClr>
            </a:solidFill>
            <a:latin typeface="Calibri"/>
            <a:cs typeface="Calibri"/>
          </a:endParaRPr>
        </a:p>
      </xdr:txBody>
    </xdr:sp>
    <xdr:clientData/>
  </xdr:twoCellAnchor>
  <xdr:twoCellAnchor>
    <xdr:from>
      <xdr:col>20</xdr:col>
      <xdr:colOff>396241</xdr:colOff>
      <xdr:row>8</xdr:row>
      <xdr:rowOff>104776</xdr:rowOff>
    </xdr:from>
    <xdr:to>
      <xdr:col>22</xdr:col>
      <xdr:colOff>0</xdr:colOff>
      <xdr:row>9</xdr:row>
      <xdr:rowOff>142876</xdr:rowOff>
    </xdr:to>
    <xdr:sp macro="" textlink="'Analysis 1'!D19">
      <xdr:nvSpPr>
        <xdr:cNvPr id="7" name="TextBox 6">
          <a:extLst>
            <a:ext uri="{FF2B5EF4-FFF2-40B4-BE49-F238E27FC236}">
              <a16:creationId xmlns:a16="http://schemas.microsoft.com/office/drawing/2014/main" id="{E8820688-0AA3-4A71-9BC8-872CAF677FD2}"/>
            </a:ext>
          </a:extLst>
        </xdr:cNvPr>
        <xdr:cNvSpPr txBox="1"/>
      </xdr:nvSpPr>
      <xdr:spPr>
        <a:xfrm>
          <a:off x="12588241" y="16287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5AAF04-F580-49B0-B7DA-1D587308F07D}" type="TxLink">
            <a:rPr lang="en-US" sz="1100" b="0" i="0" u="none" strike="noStrike">
              <a:solidFill>
                <a:schemeClr val="tx1">
                  <a:lumMod val="75000"/>
                  <a:lumOff val="25000"/>
                </a:schemeClr>
              </a:solidFill>
              <a:latin typeface="Calibri"/>
              <a:cs typeface="Calibri"/>
            </a:rPr>
            <a:pPr algn="l"/>
            <a:t>31,572,644</a:t>
          </a:fld>
          <a:endParaRPr lang="en-US" sz="1600" b="1" i="0" u="none" strike="noStrike">
            <a:solidFill>
              <a:schemeClr val="tx1">
                <a:lumMod val="75000"/>
                <a:lumOff val="25000"/>
              </a:schemeClr>
            </a:solidFill>
            <a:latin typeface="Calibri"/>
            <a:cs typeface="Calibri"/>
          </a:endParaRPr>
        </a:p>
      </xdr:txBody>
    </xdr:sp>
    <xdr:clientData/>
  </xdr:twoCellAnchor>
  <xdr:twoCellAnchor>
    <xdr:from>
      <xdr:col>20</xdr:col>
      <xdr:colOff>396241</xdr:colOff>
      <xdr:row>9</xdr:row>
      <xdr:rowOff>133350</xdr:rowOff>
    </xdr:from>
    <xdr:to>
      <xdr:col>23</xdr:col>
      <xdr:colOff>43815</xdr:colOff>
      <xdr:row>11</xdr:row>
      <xdr:rowOff>28575</xdr:rowOff>
    </xdr:to>
    <xdr:sp macro="" textlink="'Analysis 1'!D18">
      <xdr:nvSpPr>
        <xdr:cNvPr id="8" name="TextBox 7">
          <a:extLst>
            <a:ext uri="{FF2B5EF4-FFF2-40B4-BE49-F238E27FC236}">
              <a16:creationId xmlns:a16="http://schemas.microsoft.com/office/drawing/2014/main" id="{C7453B63-0DB0-4283-99E8-F0158FCD5083}"/>
            </a:ext>
          </a:extLst>
        </xdr:cNvPr>
        <xdr:cNvSpPr txBox="1"/>
      </xdr:nvSpPr>
      <xdr:spPr>
        <a:xfrm>
          <a:off x="12588241" y="1847850"/>
          <a:ext cx="147637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183E1C-30B0-41BA-B4EB-EE19BC847769}" type="TxLink">
            <a:rPr lang="en-US" sz="1100" b="0" i="0" u="none" strike="noStrike">
              <a:solidFill>
                <a:schemeClr val="tx1">
                  <a:lumMod val="75000"/>
                  <a:lumOff val="25000"/>
                </a:schemeClr>
              </a:solidFill>
              <a:latin typeface="Calibri"/>
              <a:cs typeface="Calibri"/>
            </a:rPr>
            <a:pPr algn="l"/>
            <a:t>Average Profit</a:t>
          </a:fld>
          <a:endParaRPr lang="en-US" sz="1400" b="1" i="0" u="none" strike="noStrike">
            <a:solidFill>
              <a:schemeClr val="tx1">
                <a:lumMod val="75000"/>
                <a:lumOff val="25000"/>
              </a:schemeClr>
            </a:solidFill>
            <a:latin typeface="Calibri"/>
            <a:cs typeface="Calibri"/>
          </a:endParaRPr>
        </a:p>
      </xdr:txBody>
    </xdr:sp>
    <xdr:clientData/>
  </xdr:twoCellAnchor>
  <xdr:twoCellAnchor>
    <xdr:from>
      <xdr:col>20</xdr:col>
      <xdr:colOff>481966</xdr:colOff>
      <xdr:row>11</xdr:row>
      <xdr:rowOff>0</xdr:rowOff>
    </xdr:from>
    <xdr:to>
      <xdr:col>21</xdr:col>
      <xdr:colOff>329566</xdr:colOff>
      <xdr:row>11</xdr:row>
      <xdr:rowOff>0</xdr:rowOff>
    </xdr:to>
    <xdr:cxnSp macro="">
      <xdr:nvCxnSpPr>
        <xdr:cNvPr id="14" name="Straight Connector 13">
          <a:extLst>
            <a:ext uri="{FF2B5EF4-FFF2-40B4-BE49-F238E27FC236}">
              <a16:creationId xmlns:a16="http://schemas.microsoft.com/office/drawing/2014/main" id="{BA735C2B-43FF-FEB3-E3AA-D2D92BCEF336}"/>
            </a:ext>
          </a:extLst>
        </xdr:cNvPr>
        <xdr:cNvCxnSpPr/>
      </xdr:nvCxnSpPr>
      <xdr:spPr>
        <a:xfrm>
          <a:off x="12673966" y="2095500"/>
          <a:ext cx="457200"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274321</xdr:colOff>
      <xdr:row>13</xdr:row>
      <xdr:rowOff>161925</xdr:rowOff>
    </xdr:from>
    <xdr:to>
      <xdr:col>9</xdr:col>
      <xdr:colOff>152400</xdr:colOff>
      <xdr:row>15</xdr:row>
      <xdr:rowOff>124455</xdr:rowOff>
    </xdr:to>
    <xdr:sp macro="" textlink="'Analysis 1'!AB18">
      <xdr:nvSpPr>
        <xdr:cNvPr id="9" name="Rectangle: Rounded Corners 8">
          <a:extLst>
            <a:ext uri="{FF2B5EF4-FFF2-40B4-BE49-F238E27FC236}">
              <a16:creationId xmlns:a16="http://schemas.microsoft.com/office/drawing/2014/main" id="{E156C4E1-B2F4-45D6-B3DA-9DF5B583989B}"/>
            </a:ext>
          </a:extLst>
        </xdr:cNvPr>
        <xdr:cNvSpPr/>
      </xdr:nvSpPr>
      <xdr:spPr>
        <a:xfrm>
          <a:off x="45415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1C705E-A210-457D-90E6-72F506413C7A}" type="TxLink">
            <a:rPr lang="en-US" sz="1200" b="1" i="0" u="none" strike="noStrike">
              <a:solidFill>
                <a:schemeClr val="tx1">
                  <a:lumMod val="75000"/>
                  <a:lumOff val="25000"/>
                </a:schemeClr>
              </a:solidFill>
              <a:latin typeface="Calibri"/>
              <a:ea typeface="+mn-ea"/>
              <a:cs typeface="Calibri"/>
            </a:rPr>
            <a:pPr marL="0" indent="0" algn="ctr"/>
            <a:t>-15.41%</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4</xdr:col>
      <xdr:colOff>83821</xdr:colOff>
      <xdr:row>13</xdr:row>
      <xdr:rowOff>161925</xdr:rowOff>
    </xdr:from>
    <xdr:to>
      <xdr:col>5</xdr:col>
      <xdr:colOff>571500</xdr:colOff>
      <xdr:row>15</xdr:row>
      <xdr:rowOff>124455</xdr:rowOff>
    </xdr:to>
    <xdr:sp macro="" textlink="'Analysis 1'!AB30">
      <xdr:nvSpPr>
        <xdr:cNvPr id="16" name="Rectangle: Rounded Corners 15">
          <a:extLst>
            <a:ext uri="{FF2B5EF4-FFF2-40B4-BE49-F238E27FC236}">
              <a16:creationId xmlns:a16="http://schemas.microsoft.com/office/drawing/2014/main" id="{E9058B54-76A4-42D2-9267-0A6D4C58D84A}"/>
            </a:ext>
          </a:extLst>
        </xdr:cNvPr>
        <xdr:cNvSpPr/>
      </xdr:nvSpPr>
      <xdr:spPr>
        <a:xfrm>
          <a:off x="25222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A9926C-7B45-4644-B0FC-B508919DC586}" type="TxLink">
            <a:rPr lang="en-US" sz="1200" b="1" i="0" u="none" strike="noStrike">
              <a:solidFill>
                <a:schemeClr val="tx1">
                  <a:lumMod val="75000"/>
                  <a:lumOff val="25000"/>
                </a:schemeClr>
              </a:solidFill>
              <a:latin typeface="Calibri"/>
              <a:ea typeface="+mn-ea"/>
              <a:cs typeface="Calibri"/>
            </a:rPr>
            <a:pPr marL="0" indent="0" algn="ctr"/>
            <a:t>-17.15%</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10</xdr:col>
      <xdr:colOff>445771</xdr:colOff>
      <xdr:row>13</xdr:row>
      <xdr:rowOff>161925</xdr:rowOff>
    </xdr:from>
    <xdr:to>
      <xdr:col>12</xdr:col>
      <xdr:colOff>323850</xdr:colOff>
      <xdr:row>15</xdr:row>
      <xdr:rowOff>124455</xdr:rowOff>
    </xdr:to>
    <xdr:sp macro="" textlink="'Analysis 1'!AB12">
      <xdr:nvSpPr>
        <xdr:cNvPr id="17" name="Rectangle: Rounded Corners 16">
          <a:extLst>
            <a:ext uri="{FF2B5EF4-FFF2-40B4-BE49-F238E27FC236}">
              <a16:creationId xmlns:a16="http://schemas.microsoft.com/office/drawing/2014/main" id="{C52FF54D-0BE2-4CB6-8935-108F505A96ED}"/>
            </a:ext>
          </a:extLst>
        </xdr:cNvPr>
        <xdr:cNvSpPr/>
      </xdr:nvSpPr>
      <xdr:spPr>
        <a:xfrm>
          <a:off x="654177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8A0F3C-A4C9-4CDF-AB47-1EF30C20D855}" type="TxLink">
            <a:rPr lang="en-US" sz="1200" b="1" i="0" u="none" strike="noStrike">
              <a:solidFill>
                <a:schemeClr val="tx1">
                  <a:lumMod val="75000"/>
                  <a:lumOff val="25000"/>
                </a:schemeClr>
              </a:solidFill>
              <a:latin typeface="Calibri"/>
              <a:cs typeface="Calibri"/>
            </a:rPr>
            <a:pPr algn="ctr"/>
            <a:t>-12.93%</a:t>
          </a:fld>
          <a:endParaRPr lang="en-US" sz="1200" b="1">
            <a:solidFill>
              <a:schemeClr val="tx1">
                <a:lumMod val="75000"/>
                <a:lumOff val="25000"/>
              </a:schemeClr>
            </a:solidFill>
          </a:endParaRPr>
        </a:p>
      </xdr:txBody>
    </xdr:sp>
    <xdr:clientData/>
  </xdr:twoCellAnchor>
  <xdr:twoCellAnchor>
    <xdr:from>
      <xdr:col>13</xdr:col>
      <xdr:colOff>607696</xdr:colOff>
      <xdr:row>13</xdr:row>
      <xdr:rowOff>161925</xdr:rowOff>
    </xdr:from>
    <xdr:to>
      <xdr:col>15</xdr:col>
      <xdr:colOff>485775</xdr:colOff>
      <xdr:row>15</xdr:row>
      <xdr:rowOff>124455</xdr:rowOff>
    </xdr:to>
    <xdr:sp macro="" textlink="'Analysis 1'!AB36">
      <xdr:nvSpPr>
        <xdr:cNvPr id="18" name="Rectangle: Rounded Corners 17">
          <a:extLst>
            <a:ext uri="{FF2B5EF4-FFF2-40B4-BE49-F238E27FC236}">
              <a16:creationId xmlns:a16="http://schemas.microsoft.com/office/drawing/2014/main" id="{1CB76808-38E6-4543-AFC7-412D3FD0BEF7}"/>
            </a:ext>
          </a:extLst>
        </xdr:cNvPr>
        <xdr:cNvSpPr/>
      </xdr:nvSpPr>
      <xdr:spPr>
        <a:xfrm>
          <a:off x="8532496"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DE91D8-409A-48BB-8A7E-1BF5E667FEB3}" type="TxLink">
            <a:rPr lang="en-US" sz="1200" b="1" i="0" u="none" strike="noStrike">
              <a:solidFill>
                <a:schemeClr val="tx1">
                  <a:lumMod val="75000"/>
                  <a:lumOff val="25000"/>
                </a:schemeClr>
              </a:solidFill>
              <a:latin typeface="Calibri"/>
              <a:ea typeface="+mn-ea"/>
              <a:cs typeface="Calibri"/>
            </a:rPr>
            <a:pPr marL="0" indent="0" algn="ctr"/>
            <a:t>+2.54%</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550546</xdr:colOff>
      <xdr:row>11</xdr:row>
      <xdr:rowOff>76200</xdr:rowOff>
    </xdr:from>
    <xdr:to>
      <xdr:col>2</xdr:col>
      <xdr:colOff>428625</xdr:colOff>
      <xdr:row>13</xdr:row>
      <xdr:rowOff>38730</xdr:rowOff>
    </xdr:to>
    <xdr:sp macro="" textlink="'Analysis 1'!AB42">
      <xdr:nvSpPr>
        <xdr:cNvPr id="25" name="Rectangle: Rounded Corners 24">
          <a:extLst>
            <a:ext uri="{FF2B5EF4-FFF2-40B4-BE49-F238E27FC236}">
              <a16:creationId xmlns:a16="http://schemas.microsoft.com/office/drawing/2014/main" id="{452C7F50-2163-4431-9ABA-50EC1BF1D84E}"/>
            </a:ext>
          </a:extLst>
        </xdr:cNvPr>
        <xdr:cNvSpPr/>
      </xdr:nvSpPr>
      <xdr:spPr>
        <a:xfrm>
          <a:off x="550546"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5F5B83-6DE9-422C-9880-B693EC2E6816}" type="TxLink">
            <a:rPr lang="en-US" sz="1200" b="1" i="0" u="none" strike="noStrike">
              <a:solidFill>
                <a:schemeClr val="tx1">
                  <a:lumMod val="75000"/>
                  <a:lumOff val="25000"/>
                </a:schemeClr>
              </a:solidFill>
              <a:latin typeface="Calibri"/>
              <a:ea typeface="+mn-ea"/>
              <a:cs typeface="Calibri"/>
            </a:rPr>
            <a:pPr marL="0" indent="0" algn="ctr"/>
            <a:t>+16.42%</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17</xdr:col>
      <xdr:colOff>198121</xdr:colOff>
      <xdr:row>11</xdr:row>
      <xdr:rowOff>76200</xdr:rowOff>
    </xdr:from>
    <xdr:to>
      <xdr:col>19</xdr:col>
      <xdr:colOff>76200</xdr:colOff>
      <xdr:row>13</xdr:row>
      <xdr:rowOff>38730</xdr:rowOff>
    </xdr:to>
    <xdr:sp macro="" textlink="'Analysis 1'!AB24">
      <xdr:nvSpPr>
        <xdr:cNvPr id="27" name="Rectangle: Rounded Corners 26">
          <a:extLst>
            <a:ext uri="{FF2B5EF4-FFF2-40B4-BE49-F238E27FC236}">
              <a16:creationId xmlns:a16="http://schemas.microsoft.com/office/drawing/2014/main" id="{D0EF490C-8B5B-46C4-8C5E-ECFF66FE9B5F}"/>
            </a:ext>
          </a:extLst>
        </xdr:cNvPr>
        <xdr:cNvSpPr/>
      </xdr:nvSpPr>
      <xdr:spPr>
        <a:xfrm>
          <a:off x="10561321"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8FC92F-E59A-4A3A-BE76-C82D45A9B579}" type="TxLink">
            <a:rPr lang="en-US" sz="1200" b="1" i="0" u="none" strike="noStrike">
              <a:solidFill>
                <a:schemeClr val="tx1">
                  <a:lumMod val="75000"/>
                  <a:lumOff val="25000"/>
                </a:schemeClr>
              </a:solidFill>
              <a:latin typeface="Calibri"/>
              <a:ea typeface="+mn-ea"/>
              <a:cs typeface="Calibri"/>
            </a:rPr>
            <a:pPr marL="0" indent="0" algn="ctr"/>
            <a:t>+22.04%</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1</xdr:col>
      <xdr:colOff>179071</xdr:colOff>
      <xdr:row>19</xdr:row>
      <xdr:rowOff>47625</xdr:rowOff>
    </xdr:from>
    <xdr:to>
      <xdr:col>3</xdr:col>
      <xdr:colOff>57150</xdr:colOff>
      <xdr:row>21</xdr:row>
      <xdr:rowOff>10155</xdr:rowOff>
    </xdr:to>
    <xdr:sp macro="" textlink="'Analysis 1 (2)'!G9">
      <xdr:nvSpPr>
        <xdr:cNvPr id="34" name="Rectangle: Rounded Corners 33">
          <a:extLst>
            <a:ext uri="{FF2B5EF4-FFF2-40B4-BE49-F238E27FC236}">
              <a16:creationId xmlns:a16="http://schemas.microsoft.com/office/drawing/2014/main" id="{9EE3CBA3-5810-4D42-8EFE-B59FF821AA49}"/>
            </a:ext>
          </a:extLst>
        </xdr:cNvPr>
        <xdr:cNvSpPr/>
      </xdr:nvSpPr>
      <xdr:spPr>
        <a:xfrm>
          <a:off x="788671" y="3667125"/>
          <a:ext cx="1097279" cy="343530"/>
        </a:xfrm>
        <a:prstGeom prst="roundRect">
          <a:avLst/>
        </a:prstGeom>
        <a:solidFill>
          <a:srgbClr val="0FBFD6"/>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A25FFCC-1E0B-4454-A64A-2A341B44B2C4}" type="TxLink">
            <a:rPr lang="en-US" sz="1200" b="1" i="0" u="none" strike="noStrike">
              <a:solidFill>
                <a:srgbClr val="000000"/>
              </a:solidFill>
              <a:latin typeface="Calibri"/>
              <a:ea typeface="+mn-ea"/>
              <a:cs typeface="Calibri"/>
            </a:rPr>
            <a:t>In 2007</a:t>
          </a:fld>
          <a:endParaRPr lang="en-US" sz="1400" b="1" i="0" u="none" strike="noStrike">
            <a:solidFill>
              <a:schemeClr val="tx1">
                <a:lumMod val="75000"/>
                <a:lumOff val="25000"/>
              </a:schemeClr>
            </a:solidFill>
            <a:latin typeface="Calibri"/>
            <a:ea typeface="+mn-ea"/>
            <a:cs typeface="Calibri"/>
          </a:endParaRPr>
        </a:p>
      </xdr:txBody>
    </xdr:sp>
    <xdr:clientData/>
  </xdr:twoCellAnchor>
  <xdr:twoCellAnchor>
    <xdr:from>
      <xdr:col>6</xdr:col>
      <xdr:colOff>455296</xdr:colOff>
      <xdr:row>19</xdr:row>
      <xdr:rowOff>47625</xdr:rowOff>
    </xdr:from>
    <xdr:to>
      <xdr:col>9</xdr:col>
      <xdr:colOff>485775</xdr:colOff>
      <xdr:row>21</xdr:row>
      <xdr:rowOff>10155</xdr:rowOff>
    </xdr:to>
    <xdr:sp macro="" textlink="">
      <xdr:nvSpPr>
        <xdr:cNvPr id="40" name="Rectangle: Rounded Corners 39">
          <a:extLst>
            <a:ext uri="{FF2B5EF4-FFF2-40B4-BE49-F238E27FC236}">
              <a16:creationId xmlns:a16="http://schemas.microsoft.com/office/drawing/2014/main" id="{A7D60B70-FF86-46FF-B126-07BE4D365D32}"/>
            </a:ext>
          </a:extLst>
        </xdr:cNvPr>
        <xdr:cNvSpPr/>
      </xdr:nvSpPr>
      <xdr:spPr>
        <a:xfrm>
          <a:off x="4112896" y="3667125"/>
          <a:ext cx="185927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Collectively accounted for </a:t>
          </a:r>
        </a:p>
      </xdr:txBody>
    </xdr:sp>
    <xdr:clientData/>
  </xdr:twoCellAnchor>
  <xdr:twoCellAnchor>
    <xdr:from>
      <xdr:col>3</xdr:col>
      <xdr:colOff>140971</xdr:colOff>
      <xdr:row>18</xdr:row>
      <xdr:rowOff>130751</xdr:rowOff>
    </xdr:from>
    <xdr:to>
      <xdr:col>4</xdr:col>
      <xdr:colOff>161925</xdr:colOff>
      <xdr:row>21</xdr:row>
      <xdr:rowOff>10155</xdr:rowOff>
    </xdr:to>
    <xdr:grpSp>
      <xdr:nvGrpSpPr>
        <xdr:cNvPr id="56" name="Group 55">
          <a:extLst>
            <a:ext uri="{FF2B5EF4-FFF2-40B4-BE49-F238E27FC236}">
              <a16:creationId xmlns:a16="http://schemas.microsoft.com/office/drawing/2014/main" id="{D2D12E85-D8C1-38BC-390B-0923683BB93A}"/>
            </a:ext>
          </a:extLst>
        </xdr:cNvPr>
        <xdr:cNvGrpSpPr/>
      </xdr:nvGrpSpPr>
      <xdr:grpSpPr>
        <a:xfrm>
          <a:off x="1969771" y="3559751"/>
          <a:ext cx="630554" cy="450904"/>
          <a:chOff x="1948340" y="3559751"/>
          <a:chExt cx="630554" cy="450904"/>
        </a:xfrm>
      </xdr:grpSpPr>
      <xdr:sp macro="" textlink="'Analysis 1 (2)'!G5">
        <xdr:nvSpPr>
          <xdr:cNvPr id="37" name="Rectangle: Rounded Corners 36">
            <a:extLst>
              <a:ext uri="{FF2B5EF4-FFF2-40B4-BE49-F238E27FC236}">
                <a16:creationId xmlns:a16="http://schemas.microsoft.com/office/drawing/2014/main" id="{F1673797-420D-4150-87D5-74EAAEFE3A0C}"/>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DD7BA7-6DF8-4C9F-AEF1-56325E8264E9}" type="TxLink">
              <a:rPr lang="en-US" sz="1100" b="0" i="0" u="none" strike="noStrike">
                <a:solidFill>
                  <a:srgbClr val="000000"/>
                </a:solidFill>
                <a:latin typeface="Calibri"/>
                <a:ea typeface="+mn-ea"/>
                <a:cs typeface="Calibri"/>
              </a:rPr>
              <a:t>Dec</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43" name="Oval 42">
            <a:extLst>
              <a:ext uri="{FF2B5EF4-FFF2-40B4-BE49-F238E27FC236}">
                <a16:creationId xmlns:a16="http://schemas.microsoft.com/office/drawing/2014/main" id="{D12A4B67-67E4-FA42-4E65-03477EC6BE76}"/>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1</a:t>
            </a:r>
          </a:p>
        </xdr:txBody>
      </xdr:sp>
    </xdr:grpSp>
    <xdr:clientData/>
  </xdr:twoCellAnchor>
  <xdr:twoCellAnchor>
    <xdr:from>
      <xdr:col>4</xdr:col>
      <xdr:colOff>245746</xdr:colOff>
      <xdr:row>18</xdr:row>
      <xdr:rowOff>130751</xdr:rowOff>
    </xdr:from>
    <xdr:to>
      <xdr:col>5</xdr:col>
      <xdr:colOff>266700</xdr:colOff>
      <xdr:row>21</xdr:row>
      <xdr:rowOff>10155</xdr:rowOff>
    </xdr:to>
    <xdr:grpSp>
      <xdr:nvGrpSpPr>
        <xdr:cNvPr id="58" name="Group 57">
          <a:extLst>
            <a:ext uri="{FF2B5EF4-FFF2-40B4-BE49-F238E27FC236}">
              <a16:creationId xmlns:a16="http://schemas.microsoft.com/office/drawing/2014/main" id="{515CBA3D-D0A4-4C05-894F-3234FE4080AE}"/>
            </a:ext>
          </a:extLst>
        </xdr:cNvPr>
        <xdr:cNvGrpSpPr/>
      </xdr:nvGrpSpPr>
      <xdr:grpSpPr>
        <a:xfrm>
          <a:off x="2684146" y="3559751"/>
          <a:ext cx="630554" cy="450904"/>
          <a:chOff x="1948340" y="3559751"/>
          <a:chExt cx="630554" cy="450904"/>
        </a:xfrm>
      </xdr:grpSpPr>
      <xdr:sp macro="" textlink="'Analysis 1 (2)'!G6">
        <xdr:nvSpPr>
          <xdr:cNvPr id="62" name="Rectangle: Rounded Corners 61">
            <a:extLst>
              <a:ext uri="{FF2B5EF4-FFF2-40B4-BE49-F238E27FC236}">
                <a16:creationId xmlns:a16="http://schemas.microsoft.com/office/drawing/2014/main" id="{1E417CE0-3B32-170D-022D-5000B70FE9AB}"/>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D884AFF-0F4A-4739-A345-8181AB8F4BB9}" type="TxLink">
              <a:rPr lang="en-US" sz="1100" b="0" i="0" u="none" strike="noStrike">
                <a:solidFill>
                  <a:srgbClr val="000000"/>
                </a:solidFill>
                <a:latin typeface="Calibri"/>
                <a:ea typeface="+mn-ea"/>
                <a:cs typeface="Calibri"/>
              </a:rPr>
              <a:t>Nov</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63" name="Oval 62">
            <a:extLst>
              <a:ext uri="{FF2B5EF4-FFF2-40B4-BE49-F238E27FC236}">
                <a16:creationId xmlns:a16="http://schemas.microsoft.com/office/drawing/2014/main" id="{1280F2EB-E403-FE6E-623C-0AE6735B800C}"/>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2</a:t>
            </a:r>
          </a:p>
        </xdr:txBody>
      </xdr:sp>
    </xdr:grpSp>
    <xdr:clientData/>
  </xdr:twoCellAnchor>
  <xdr:twoCellAnchor>
    <xdr:from>
      <xdr:col>5</xdr:col>
      <xdr:colOff>350521</xdr:colOff>
      <xdr:row>18</xdr:row>
      <xdr:rowOff>130751</xdr:rowOff>
    </xdr:from>
    <xdr:to>
      <xdr:col>6</xdr:col>
      <xdr:colOff>371475</xdr:colOff>
      <xdr:row>21</xdr:row>
      <xdr:rowOff>10155</xdr:rowOff>
    </xdr:to>
    <xdr:grpSp>
      <xdr:nvGrpSpPr>
        <xdr:cNvPr id="2048" name="Group 2047">
          <a:extLst>
            <a:ext uri="{FF2B5EF4-FFF2-40B4-BE49-F238E27FC236}">
              <a16:creationId xmlns:a16="http://schemas.microsoft.com/office/drawing/2014/main" id="{BA6DF341-9855-48A6-B066-2276A6980ACC}"/>
            </a:ext>
          </a:extLst>
        </xdr:cNvPr>
        <xdr:cNvGrpSpPr/>
      </xdr:nvGrpSpPr>
      <xdr:grpSpPr>
        <a:xfrm>
          <a:off x="3398521" y="3559751"/>
          <a:ext cx="630554" cy="450904"/>
          <a:chOff x="1948340" y="3559751"/>
          <a:chExt cx="630554" cy="450904"/>
        </a:xfrm>
      </xdr:grpSpPr>
      <xdr:sp macro="" textlink="'Analysis 1 (2)'!G7">
        <xdr:nvSpPr>
          <xdr:cNvPr id="2049" name="Rectangle: Rounded Corners 2048">
            <a:extLst>
              <a:ext uri="{FF2B5EF4-FFF2-40B4-BE49-F238E27FC236}">
                <a16:creationId xmlns:a16="http://schemas.microsoft.com/office/drawing/2014/main" id="{01F793A5-550F-3F90-290A-B2671565CCF3}"/>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CAA35B-4D47-4A1C-9935-C16B94CD4B25}" type="TxLink">
              <a:rPr lang="en-US" sz="1100" b="0" i="0" u="none" strike="noStrike">
                <a:solidFill>
                  <a:srgbClr val="000000"/>
                </a:solidFill>
                <a:latin typeface="Calibri"/>
                <a:ea typeface="+mn-ea"/>
                <a:cs typeface="Calibri"/>
              </a:rPr>
              <a:t>Oct</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2053" name="Oval 2052">
            <a:extLst>
              <a:ext uri="{FF2B5EF4-FFF2-40B4-BE49-F238E27FC236}">
                <a16:creationId xmlns:a16="http://schemas.microsoft.com/office/drawing/2014/main" id="{FCA9130F-D98A-1205-9385-7E6A9FED2B60}"/>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3</a:t>
            </a:r>
          </a:p>
        </xdr:txBody>
      </xdr:sp>
    </xdr:grpSp>
    <xdr:clientData/>
  </xdr:twoCellAnchor>
  <xdr:twoCellAnchor>
    <xdr:from>
      <xdr:col>9</xdr:col>
      <xdr:colOff>436246</xdr:colOff>
      <xdr:row>19</xdr:row>
      <xdr:rowOff>47625</xdr:rowOff>
    </xdr:from>
    <xdr:to>
      <xdr:col>11</xdr:col>
      <xdr:colOff>142875</xdr:colOff>
      <xdr:row>21</xdr:row>
      <xdr:rowOff>10155</xdr:rowOff>
    </xdr:to>
    <xdr:sp macro="" textlink="'Analysis 1 (2)'!F9">
      <xdr:nvSpPr>
        <xdr:cNvPr id="2054" name="Rectangle: Rounded Corners 2053">
          <a:extLst>
            <a:ext uri="{FF2B5EF4-FFF2-40B4-BE49-F238E27FC236}">
              <a16:creationId xmlns:a16="http://schemas.microsoft.com/office/drawing/2014/main" id="{8D0981B4-F122-4875-8724-02E7DC0569C1}"/>
            </a:ext>
          </a:extLst>
        </xdr:cNvPr>
        <xdr:cNvSpPr/>
      </xdr:nvSpPr>
      <xdr:spPr>
        <a:xfrm>
          <a:off x="5922646" y="3667125"/>
          <a:ext cx="92582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4AB991C-E0F9-4633-BAAD-6837E6A6784E}" type="TxLink">
            <a:rPr lang="en-US" sz="2000" b="1" i="0" u="none" strike="noStrike">
              <a:solidFill>
                <a:srgbClr val="0FBFD6"/>
              </a:solidFill>
              <a:latin typeface="Calibri"/>
              <a:ea typeface="+mn-ea"/>
              <a:cs typeface="Calibri"/>
            </a:rPr>
            <a:t>41.4%</a:t>
          </a:fld>
          <a:endParaRPr lang="en-US" sz="2400" b="1">
            <a:solidFill>
              <a:srgbClr val="0FBFD6"/>
            </a:solidFill>
            <a:latin typeface="+mn-lt"/>
            <a:ea typeface="+mn-ea"/>
            <a:cs typeface="+mn-cs"/>
          </a:endParaRPr>
        </a:p>
      </xdr:txBody>
    </xdr:sp>
    <xdr:clientData/>
  </xdr:twoCellAnchor>
  <xdr:twoCellAnchor>
    <xdr:from>
      <xdr:col>9</xdr:col>
      <xdr:colOff>495300</xdr:colOff>
      <xdr:row>20</xdr:row>
      <xdr:rowOff>133351</xdr:rowOff>
    </xdr:from>
    <xdr:to>
      <xdr:col>11</xdr:col>
      <xdr:colOff>485775</xdr:colOff>
      <xdr:row>22</xdr:row>
      <xdr:rowOff>38101</xdr:rowOff>
    </xdr:to>
    <xdr:sp macro="" textlink="">
      <xdr:nvSpPr>
        <xdr:cNvPr id="2055" name="TextBox 2054">
          <a:extLst>
            <a:ext uri="{FF2B5EF4-FFF2-40B4-BE49-F238E27FC236}">
              <a16:creationId xmlns:a16="http://schemas.microsoft.com/office/drawing/2014/main" id="{3557F30B-692B-4E8A-81D0-D2F60435EFD4}"/>
            </a:ext>
          </a:extLst>
        </xdr:cNvPr>
        <xdr:cNvSpPr txBox="1"/>
      </xdr:nvSpPr>
      <xdr:spPr>
        <a:xfrm>
          <a:off x="5981700" y="3943351"/>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xdr:from>
      <xdr:col>15</xdr:col>
      <xdr:colOff>257174</xdr:colOff>
      <xdr:row>18</xdr:row>
      <xdr:rowOff>95250</xdr:rowOff>
    </xdr:from>
    <xdr:to>
      <xdr:col>18</xdr:col>
      <xdr:colOff>485775</xdr:colOff>
      <xdr:row>30</xdr:row>
      <xdr:rowOff>161925</xdr:rowOff>
    </xdr:to>
    <xdr:sp macro="" textlink="">
      <xdr:nvSpPr>
        <xdr:cNvPr id="2056" name="Rectangle: Rounded Corners 2055">
          <a:extLst>
            <a:ext uri="{FF2B5EF4-FFF2-40B4-BE49-F238E27FC236}">
              <a16:creationId xmlns:a16="http://schemas.microsoft.com/office/drawing/2014/main" id="{F0CA603C-60C9-49D6-8F36-F643F7366FF8}"/>
            </a:ext>
          </a:extLst>
        </xdr:cNvPr>
        <xdr:cNvSpPr/>
      </xdr:nvSpPr>
      <xdr:spPr>
        <a:xfrm>
          <a:off x="9401174" y="3524250"/>
          <a:ext cx="2057401"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485774</xdr:colOff>
      <xdr:row>19</xdr:row>
      <xdr:rowOff>95250</xdr:rowOff>
    </xdr:from>
    <xdr:to>
      <xdr:col>18</xdr:col>
      <xdr:colOff>257174</xdr:colOff>
      <xdr:row>29</xdr:row>
      <xdr:rowOff>171449</xdr:rowOff>
    </xdr:to>
    <mc:AlternateContent xmlns:mc="http://schemas.openxmlformats.org/markup-compatibility/2006">
      <mc:Choice xmlns:a14="http://schemas.microsoft.com/office/drawing/2010/main" Requires="a14">
        <xdr:graphicFrame macro="">
          <xdr:nvGraphicFramePr>
            <xdr:cNvPr id="29" name="Month Name">
              <a:extLst>
                <a:ext uri="{FF2B5EF4-FFF2-40B4-BE49-F238E27FC236}">
                  <a16:creationId xmlns:a16="http://schemas.microsoft.com/office/drawing/2014/main" id="{090424EA-DB4D-431F-A6F9-8420592E6396}"/>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9629774" y="3714750"/>
              <a:ext cx="1600200" cy="198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57147</xdr:colOff>
      <xdr:row>18</xdr:row>
      <xdr:rowOff>95251</xdr:rowOff>
    </xdr:from>
    <xdr:to>
      <xdr:col>27</xdr:col>
      <xdr:colOff>476250</xdr:colOff>
      <xdr:row>30</xdr:row>
      <xdr:rowOff>142875</xdr:rowOff>
    </xdr:to>
    <xdr:sp macro="" textlink="">
      <xdr:nvSpPr>
        <xdr:cNvPr id="2058" name="Rectangle: Rounded Corners 2057">
          <a:extLst>
            <a:ext uri="{FF2B5EF4-FFF2-40B4-BE49-F238E27FC236}">
              <a16:creationId xmlns:a16="http://schemas.microsoft.com/office/drawing/2014/main" id="{8EF8037F-2222-48A4-8FCC-F9E45522C1F3}"/>
            </a:ext>
          </a:extLst>
        </xdr:cNvPr>
        <xdr:cNvSpPr/>
      </xdr:nvSpPr>
      <xdr:spPr>
        <a:xfrm>
          <a:off x="11639547" y="3524251"/>
          <a:ext cx="529590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xdr:from>
      <xdr:col>19</xdr:col>
      <xdr:colOff>371476</xdr:colOff>
      <xdr:row>22</xdr:row>
      <xdr:rowOff>9525</xdr:rowOff>
    </xdr:from>
    <xdr:to>
      <xdr:col>27</xdr:col>
      <xdr:colOff>238126</xdr:colOff>
      <xdr:row>30</xdr:row>
      <xdr:rowOff>47625</xdr:rowOff>
    </xdr:to>
    <xdr:graphicFrame macro="">
      <xdr:nvGraphicFramePr>
        <xdr:cNvPr id="2057" name="Chart 2056">
          <a:extLst>
            <a:ext uri="{FF2B5EF4-FFF2-40B4-BE49-F238E27FC236}">
              <a16:creationId xmlns:a16="http://schemas.microsoft.com/office/drawing/2014/main" id="{9F7BF99C-2331-49B9-9CA6-6B7A65DEC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276225</xdr:colOff>
      <xdr:row>18</xdr:row>
      <xdr:rowOff>133350</xdr:rowOff>
    </xdr:from>
    <xdr:to>
      <xdr:col>24</xdr:col>
      <xdr:colOff>9524</xdr:colOff>
      <xdr:row>20</xdr:row>
      <xdr:rowOff>95880</xdr:rowOff>
    </xdr:to>
    <xdr:sp macro="" textlink="">
      <xdr:nvSpPr>
        <xdr:cNvPr id="2060" name="Rectangle: Rounded Corners 2059">
          <a:extLst>
            <a:ext uri="{FF2B5EF4-FFF2-40B4-BE49-F238E27FC236}">
              <a16:creationId xmlns:a16="http://schemas.microsoft.com/office/drawing/2014/main" id="{C0CB35AD-B404-4091-A0AA-431E7E2B0300}"/>
            </a:ext>
          </a:extLst>
        </xdr:cNvPr>
        <xdr:cNvSpPr/>
      </xdr:nvSpPr>
      <xdr:spPr>
        <a:xfrm>
          <a:off x="11858625" y="3562350"/>
          <a:ext cx="278129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The Highlighted Weekdays Contributed</a:t>
          </a:r>
        </a:p>
      </xdr:txBody>
    </xdr:sp>
    <xdr:clientData/>
  </xdr:twoCellAnchor>
  <xdr:twoCellAnchor>
    <xdr:from>
      <xdr:col>23</xdr:col>
      <xdr:colOff>504825</xdr:colOff>
      <xdr:row>18</xdr:row>
      <xdr:rowOff>133350</xdr:rowOff>
    </xdr:from>
    <xdr:to>
      <xdr:col>25</xdr:col>
      <xdr:colOff>148589</xdr:colOff>
      <xdr:row>20</xdr:row>
      <xdr:rowOff>95880</xdr:rowOff>
    </xdr:to>
    <xdr:sp macro="" textlink="'Analysis 1 (2)'!P14">
      <xdr:nvSpPr>
        <xdr:cNvPr id="2059" name="Rectangle: Rounded Corners 2058">
          <a:extLst>
            <a:ext uri="{FF2B5EF4-FFF2-40B4-BE49-F238E27FC236}">
              <a16:creationId xmlns:a16="http://schemas.microsoft.com/office/drawing/2014/main" id="{0A1544F2-29ED-4658-99AA-8D3F3FC1AD18}"/>
            </a:ext>
          </a:extLst>
        </xdr:cNvPr>
        <xdr:cNvSpPr/>
      </xdr:nvSpPr>
      <xdr:spPr>
        <a:xfrm>
          <a:off x="14525625" y="3562350"/>
          <a:ext cx="862964"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8541EC7-C907-47DA-848C-6BFFC66854BA}" type="TxLink">
            <a:rPr lang="en-US" sz="2000" b="1" i="0" u="none" strike="noStrike">
              <a:solidFill>
                <a:srgbClr val="0FBFD6"/>
              </a:solidFill>
              <a:latin typeface="Calibri"/>
              <a:ea typeface="+mn-ea"/>
              <a:cs typeface="Calibri"/>
            </a:rPr>
            <a:pPr marL="0" indent="0" algn="ctr"/>
            <a:t>44.3%</a:t>
          </a:fld>
          <a:endParaRPr lang="en-US" sz="2000" b="1" i="0" u="none" strike="noStrike">
            <a:solidFill>
              <a:srgbClr val="0FBFD6"/>
            </a:solidFill>
            <a:latin typeface="Calibri"/>
            <a:ea typeface="+mn-ea"/>
            <a:cs typeface="Calibri"/>
          </a:endParaRPr>
        </a:p>
      </xdr:txBody>
    </xdr:sp>
    <xdr:clientData/>
  </xdr:twoCellAnchor>
  <xdr:twoCellAnchor>
    <xdr:from>
      <xdr:col>25</xdr:col>
      <xdr:colOff>38100</xdr:colOff>
      <xdr:row>18</xdr:row>
      <xdr:rowOff>133350</xdr:rowOff>
    </xdr:from>
    <xdr:to>
      <xdr:col>27</xdr:col>
      <xdr:colOff>28575</xdr:colOff>
      <xdr:row>20</xdr:row>
      <xdr:rowOff>38100</xdr:rowOff>
    </xdr:to>
    <xdr:sp macro="" textlink="">
      <xdr:nvSpPr>
        <xdr:cNvPr id="2061" name="TextBox 2060">
          <a:extLst>
            <a:ext uri="{FF2B5EF4-FFF2-40B4-BE49-F238E27FC236}">
              <a16:creationId xmlns:a16="http://schemas.microsoft.com/office/drawing/2014/main" id="{69DBE27F-7024-49FC-99D4-BA2732464B84}"/>
            </a:ext>
          </a:extLst>
        </xdr:cNvPr>
        <xdr:cNvSpPr txBox="1"/>
      </xdr:nvSpPr>
      <xdr:spPr>
        <a:xfrm>
          <a:off x="15278100" y="3562350"/>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66675</xdr:rowOff>
    </xdr:from>
    <xdr:to>
      <xdr:col>4</xdr:col>
      <xdr:colOff>238125</xdr:colOff>
      <xdr:row>6</xdr:row>
      <xdr:rowOff>95250</xdr:rowOff>
    </xdr:to>
    <xdr:sp macro="" textlink="">
      <xdr:nvSpPr>
        <xdr:cNvPr id="2" name="Rectangle: Rounded Corners 1">
          <a:extLst>
            <a:ext uri="{FF2B5EF4-FFF2-40B4-BE49-F238E27FC236}">
              <a16:creationId xmlns:a16="http://schemas.microsoft.com/office/drawing/2014/main" id="{2F2FEC11-AC05-67C7-5390-54D269579ADA}"/>
            </a:ext>
          </a:extLst>
        </xdr:cNvPr>
        <xdr:cNvSpPr/>
      </xdr:nvSpPr>
      <xdr:spPr>
        <a:xfrm>
          <a:off x="1219200" y="638175"/>
          <a:ext cx="1457325" cy="600075"/>
        </a:xfrm>
        <a:prstGeom prst="roundRect">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3</xdr:row>
      <xdr:rowOff>66675</xdr:rowOff>
    </xdr:from>
    <xdr:to>
      <xdr:col>7</xdr:col>
      <xdr:colOff>247650</xdr:colOff>
      <xdr:row>6</xdr:row>
      <xdr:rowOff>95250</xdr:rowOff>
    </xdr:to>
    <xdr:sp macro="" textlink="">
      <xdr:nvSpPr>
        <xdr:cNvPr id="3" name="Rectangle: Rounded Corners 2">
          <a:extLst>
            <a:ext uri="{FF2B5EF4-FFF2-40B4-BE49-F238E27FC236}">
              <a16:creationId xmlns:a16="http://schemas.microsoft.com/office/drawing/2014/main" id="{6778387D-B93C-4CCE-B441-9520412F37CB}"/>
            </a:ext>
          </a:extLst>
        </xdr:cNvPr>
        <xdr:cNvSpPr/>
      </xdr:nvSpPr>
      <xdr:spPr>
        <a:xfrm>
          <a:off x="3057525" y="638175"/>
          <a:ext cx="1457325" cy="600075"/>
        </a:xfrm>
        <a:prstGeom prst="roundRect">
          <a:avLst/>
        </a:prstGeom>
        <a:solidFill>
          <a:srgbClr val="F28A2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3</xdr:row>
      <xdr:rowOff>66675</xdr:rowOff>
    </xdr:from>
    <xdr:to>
      <xdr:col>13</xdr:col>
      <xdr:colOff>238125</xdr:colOff>
      <xdr:row>6</xdr:row>
      <xdr:rowOff>95250</xdr:rowOff>
    </xdr:to>
    <xdr:sp macro="" textlink="">
      <xdr:nvSpPr>
        <xdr:cNvPr id="4" name="Rectangle: Rounded Corners 3">
          <a:extLst>
            <a:ext uri="{FF2B5EF4-FFF2-40B4-BE49-F238E27FC236}">
              <a16:creationId xmlns:a16="http://schemas.microsoft.com/office/drawing/2014/main" id="{47DD9696-798D-4723-859B-7DA0BECB937A}"/>
            </a:ext>
          </a:extLst>
        </xdr:cNvPr>
        <xdr:cNvSpPr/>
      </xdr:nvSpPr>
      <xdr:spPr>
        <a:xfrm>
          <a:off x="6705600" y="638175"/>
          <a:ext cx="1457325" cy="600075"/>
        </a:xfrm>
        <a:prstGeom prst="roundRect">
          <a:avLst/>
        </a:prstGeom>
        <a:solidFill>
          <a:srgbClr val="262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3</xdr:row>
      <xdr:rowOff>66675</xdr:rowOff>
    </xdr:from>
    <xdr:to>
      <xdr:col>10</xdr:col>
      <xdr:colOff>247650</xdr:colOff>
      <xdr:row>6</xdr:row>
      <xdr:rowOff>95250</xdr:rowOff>
    </xdr:to>
    <xdr:sp macro="" textlink="">
      <xdr:nvSpPr>
        <xdr:cNvPr id="5" name="Rectangle: Rounded Corners 4">
          <a:extLst>
            <a:ext uri="{FF2B5EF4-FFF2-40B4-BE49-F238E27FC236}">
              <a16:creationId xmlns:a16="http://schemas.microsoft.com/office/drawing/2014/main" id="{3840709C-C5FC-4CA2-879B-4F84376113A7}"/>
            </a:ext>
          </a:extLst>
        </xdr:cNvPr>
        <xdr:cNvSpPr/>
      </xdr:nvSpPr>
      <xdr:spPr>
        <a:xfrm>
          <a:off x="4886325" y="638175"/>
          <a:ext cx="1457325" cy="600075"/>
        </a:xfrm>
        <a:prstGeom prst="roundRect">
          <a:avLst/>
        </a:prstGeom>
        <a:solidFill>
          <a:srgbClr val="EEF26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030671297" backgroundQuery="1" createdVersion="8" refreshedVersion="8" minRefreshableVersion="3" recordCount="0" supportSubquery="1" supportAdvancedDrill="1" xr:uid="{41E88649-6DF5-4FAA-9DDC-23D67A75C045}">
  <cacheSource type="external" connectionId="8"/>
  <cacheFields count="4">
    <cacheField name="[Measures].[#Transactions]" caption="#Transactions" numFmtId="0" hierarchy="46" level="32767"/>
    <cacheField name="[Measures].[Sum of Total Revenue]" caption="Sum of Total Revenue" numFmtId="0" hierarchy="43" level="32767"/>
    <cacheField name="[Measures].[Sum of Total Profit]" caption="Sum of Total Profit" numFmtId="0" hierarchy="44"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032407406" backgroundQuery="1" createdVersion="8" refreshedVersion="8" minRefreshableVersion="3" recordCount="0" supportSubquery="1" supportAdvancedDrill="1" xr:uid="{67E17A81-321A-4D70-BC56-98B4ECDC3756}">
  <cacheSource type="external" connectionId="8"/>
  <cacheFields count="10">
    <cacheField name="[Measures].[#Transactions]" caption="#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All Products]" caption="All Products" numFmtId="0" hierarchy="47" level="32767"/>
    <cacheField name="[Measures].[Sold Products]" caption="Sold Products" numFmtId="0" hierarchy="48" level="32767"/>
    <cacheField name="[Measures].[Unsold Products]" caption="Unsold Products" numFmtId="0" hierarchy="49" level="32767"/>
    <cacheField name="[Measures].[% Profit Margin]" caption="% Profit Margin" numFmtId="0" hierarchy="50" level="32767"/>
    <cacheField name="[DimDate].[Year].[Year]" caption="Year" numFmtId="0" hierarchy="8"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033680553" backgroundQuery="1" createdVersion="8" refreshedVersion="8" minRefreshableVersion="3" recordCount="0" supportSubquery="1" supportAdvancedDrill="1" xr:uid="{9D3B5645-AE34-4033-8A14-CCCE59ACB4A4}">
  <cacheSource type="external" connectionId="8"/>
  <cacheFields count="3">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036689816" backgroundQuery="1" createdVersion="8" refreshedVersion="8" minRefreshableVersion="3" recordCount="0" supportSubquery="1" supportAdvancedDrill="1" xr:uid="{CF8E346C-DB85-4E92-AD05-3446825312F6}">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754513886" backgroundQuery="1" createdVersion="8" refreshedVersion="8" minRefreshableVersion="3" recordCount="0" supportSubquery="1" supportAdvancedDrill="1" xr:uid="{C0157EE5-2C91-4162-A470-F53401C02556}">
  <cacheSource type="external" connectionId="8"/>
  <cacheFields count="3">
    <cacheField name="[Measures].[Sum of Total Profit]" caption="Sum of Total Profit" numFmtId="0" hierarchy="44"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3405914352" backgroundQuery="1" createdVersion="8" refreshedVersion="8" minRefreshableVersion="3" recordCount="0" supportSubquery="1" supportAdvancedDrill="1" xr:uid="{51053B0A-3FE5-4DED-ABEE-74824E2AC43D}">
  <cacheSource type="external" connectionId="8"/>
  <cacheFields count="8">
    <cacheField name="[Measures].[#Transactions]" caption="#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 Profit Margin]" caption="% Profit Margin" numFmtId="0" hierarchy="50" level="32767"/>
    <cacheField name="[DimDate].[Year].[Year]" caption="Year" numFmtId="0" hierarchy="8" level="1">
      <sharedItems containsSemiMixedTypes="0" containsString="0" containsNumber="1" containsInteger="1" minValue="2006" maxValue="2008" count="3">
        <n v="2006"/>
        <n v="2007"/>
        <n v="2008"/>
      </sharedItems>
      <extLst>
        <ext xmlns:x15="http://schemas.microsoft.com/office/spreadsheetml/2010/11/main" uri="{4F2E5C28-24EA-4eb8-9CBF-B6C8F9C3D259}">
          <x15:cachedUniqueNames>
            <x15:cachedUniqueName index="0" name="[DimDate].[Year].&amp;[2006]"/>
            <x15:cachedUniqueName index="1" name="[DimDate].[Year].&amp;[2007]"/>
            <x15:cachedUniqueName index="2" name="[DimDate].[Year].&amp;[2008]"/>
          </x15:cachedUniqueNames>
        </ext>
      </extLst>
    </cacheField>
    <cacheField name="[DimDate].[Month Name].[Month Name]" caption="Month Name" numFmtId="0" hierarchy="10"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031365743" backgroundQuery="1" createdVersion="3" refreshedVersion="8" minRefreshableVersion="3" recordCount="0" supportSubquery="1" supportAdvancedDrill="1" xr:uid="{C1596A92-4390-40BE-9426-6515C73768F7}">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27398359"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03865741" backgroundQuery="1" createdVersion="3" refreshedVersion="8" minRefreshableVersion="3" recordCount="0" supportSubquery="1" supportAdvancedDrill="1" xr:uid="{DB54B44B-986A-4B37-AEB9-92308955913C}">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004255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A2334E-0B4A-4372-B6D3-AB589B6E1070}" name="PivotTable4" cacheId="363"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W4:W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outline="0" fieldPosition="0">
        <references count="1">
          <reference field="0"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8566B4-7EDD-43E8-B3B5-3700D77B4C9F}" name="PivotTable2" cacheId="350"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B10:E14"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name="Revenue" fld="1" baseField="0" baseItem="0" numFmtId="166"/>
    <dataField name="Profit" fld="2" baseField="0" baseItem="0" numFmtId="166"/>
    <dataField fld="0" subtotal="count" baseField="0" baseItem="0" numFmtId="165"/>
  </dataFields>
  <formats count="10">
    <format dxfId="23">
      <pivotArea outline="0" fieldPosition="0">
        <references count="1">
          <reference field="4294967294" count="1">
            <x v="1"/>
          </reference>
        </references>
      </pivotArea>
    </format>
    <format dxfId="22">
      <pivotArea outline="0" fieldPosition="0">
        <references count="1">
          <reference field="4294967294" count="1">
            <x v="2"/>
          </reference>
        </references>
      </pivotArea>
    </format>
    <format dxfId="21">
      <pivotArea outline="0" collapsedLevelsAreSubtotals="1" fieldPosition="0">
        <references count="1">
          <reference field="4294967294" count="1" selected="0">
            <x v="2"/>
          </reference>
        </references>
      </pivotArea>
    </format>
    <format dxfId="20">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1"/>
          </reference>
        </references>
      </pivotArea>
    </format>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outline="0" fieldPosition="0">
        <references count="1">
          <reference field="3" count="0"/>
        </references>
      </pivotArea>
    </format>
    <format dxfId="14">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E3B866-3AD2-4B69-891F-4017DE271A22}" name="PivotTable1" cacheId="354" applyNumberFormats="0" applyBorderFormats="0" applyFontFormats="0" applyPatternFormats="0" applyAlignmentFormats="0" applyWidthHeightFormats="1" dataCaption="Values" tag="a5778bcf-e7ec-43a9-99d5-5cb0ee33da8d" updatedVersion="8" minRefreshableVersion="3" useAutoFormatting="1" itemPrintTitles="1" createdVersion="8" indent="0" outline="1" outlineData="1" multipleFieldFilters="0">
  <location ref="B4:J5"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COGs" fld="1" baseField="0" baseItem="0" numFmtId="166"/>
    <dataField name="Total Revenue" fld="2" baseField="0" baseItem="0" numFmtId="166"/>
    <dataField fld="8" subtotal="count" baseField="0" baseItem="0"/>
    <dataField name="Total Profit" fld="3" baseField="0" baseItem="0" numFmtId="166"/>
    <dataField name="OrderQuantity" fld="4" baseField="0" baseItem="0" numFmtId="165"/>
    <dataField fld="5" subtotal="count" baseField="0" baseItem="0"/>
    <dataField fld="6" subtotal="count" baseField="0" baseItem="0"/>
    <dataField fld="7" subtotal="count" baseField="0" baseItem="0"/>
  </dataFields>
  <formats count="11">
    <format dxfId="34">
      <pivotArea outline="0" fieldPosition="0">
        <references count="1">
          <reference field="4294967294" count="1">
            <x v="4"/>
          </reference>
        </references>
      </pivotArea>
    </format>
    <format dxfId="33">
      <pivotArea outline="0" collapsedLevelsAreSubtotals="1" fieldPosition="0">
        <references count="1">
          <reference field="4294967294" count="1" selected="0">
            <x v="1"/>
          </reference>
        </references>
      </pivotArea>
    </format>
    <format dxfId="32">
      <pivotArea outline="0" fieldPosition="0">
        <references count="1">
          <reference field="4294967294" count="1">
            <x v="0"/>
          </reference>
        </references>
      </pivotArea>
    </format>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5"/>
          </reference>
        </references>
      </pivotArea>
    </format>
    <format dxfId="29">
      <pivotArea outline="0" fieldPosition="0">
        <references count="1">
          <reference field="4294967294" count="1">
            <x v="1"/>
          </reference>
        </references>
      </pivotArea>
    </format>
    <format dxfId="28">
      <pivotArea outline="0" collapsedLevelsAreSubtotals="1" fieldPosition="0">
        <references count="1">
          <reference field="4294967294" count="1" selected="0">
            <x v="2"/>
          </reference>
        </references>
      </pivotArea>
    </format>
    <format dxfId="27">
      <pivotArea outline="0" collapsedLevelsAreSubtotals="1" fieldPosition="0">
        <references count="1">
          <reference field="4294967294" count="1" selected="0">
            <x v="4"/>
          </reference>
        </references>
      </pivotArea>
    </format>
    <format dxfId="26">
      <pivotArea type="all" dataOnly="0" outline="0" fieldPosition="0"/>
    </format>
    <format dxfId="25">
      <pivotArea outline="0" collapsedLevelsAreSubtotals="1" fieldPosition="0"/>
    </format>
    <format dxfId="24">
      <pivotArea dataOnly="0" labelOnly="1" outline="0" fieldPosition="0">
        <references count="1">
          <reference field="4294967294" count="9">
            <x v="0"/>
            <x v="1"/>
            <x v="2"/>
            <x v="3"/>
            <x v="4"/>
            <x v="5"/>
            <x v="6"/>
            <x v="7"/>
            <x v="8"/>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A6481F-D7D8-487D-8FC6-EC1B30B27457}" name="PivotTable5" cacheId="398" applyNumberFormats="0" applyBorderFormats="0" applyFontFormats="0" applyPatternFormats="0" applyAlignmentFormats="0" applyWidthHeightFormats="1" dataCaption="Values" tag="2c3ccdda-ceb0-4d90-9514-d3b6a34d6799" updatedVersion="8" minRefreshableVersion="3" useAutoFormatting="1" subtotalHiddenItems="1" rowGrandTotals="0" colGrandTotals="0" itemPrintTitles="1" createdVersion="8" indent="0" compact="0" compactData="0" multipleFieldFilters="0">
  <location ref="O4:U7"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COGs" fld="1" baseField="0" baseItem="0" numFmtId="166"/>
    <dataField name="Total Revenue" fld="2" baseField="0" baseItem="0" numFmtId="166"/>
    <dataField fld="5" subtotal="count" baseField="0" baseItem="0"/>
    <dataField name="Total Profit" fld="3" baseField="0" baseItem="0" numFmtId="166"/>
    <dataField name="OrderQuantity" fld="4" baseField="0" baseItem="0" numFmtId="165"/>
  </dataFields>
  <formats count="11">
    <format dxfId="45">
      <pivotArea outline="0" fieldPosition="0">
        <references count="1">
          <reference field="4294967294" count="1">
            <x v="4"/>
          </reference>
        </references>
      </pivotArea>
    </format>
    <format dxfId="44">
      <pivotArea outline="0" collapsedLevelsAreSubtotals="1" fieldPosition="0">
        <references count="1">
          <reference field="4294967294" count="1" selected="0">
            <x v="1"/>
          </reference>
        </references>
      </pivotArea>
    </format>
    <format dxfId="43">
      <pivotArea outline="0" fieldPosition="0">
        <references count="1">
          <reference field="4294967294" count="1">
            <x v="0"/>
          </reference>
        </references>
      </pivotArea>
    </format>
    <format dxfId="42">
      <pivotArea outline="0" collapsedLevelsAreSubtotals="1" fieldPosition="0">
        <references count="1">
          <reference field="4294967294" count="1" selected="0">
            <x v="0"/>
          </reference>
        </references>
      </pivotArea>
    </format>
    <format dxfId="41">
      <pivotArea outline="0" collapsedLevelsAreSubtotals="1" fieldPosition="0">
        <references count="1">
          <reference field="4294967294" count="1" selected="0">
            <x v="5"/>
          </reference>
        </references>
      </pivotArea>
    </format>
    <format dxfId="40">
      <pivotArea outline="0" fieldPosition="0">
        <references count="1">
          <reference field="4294967294" count="1">
            <x v="1"/>
          </reference>
        </references>
      </pivotArea>
    </format>
    <format dxfId="39">
      <pivotArea outline="0" collapsedLevelsAreSubtotals="1" fieldPosition="0">
        <references count="1">
          <reference field="4294967294" count="1" selected="0">
            <x v="2"/>
          </reference>
        </references>
      </pivotArea>
    </format>
    <format dxfId="38">
      <pivotArea outline="0" collapsedLevelsAreSubtotals="1" fieldPosition="0">
        <references count="1">
          <reference field="4294967294" count="1" selected="0">
            <x v="4"/>
          </reference>
        </references>
      </pivotArea>
    </format>
    <format dxfId="37">
      <pivotArea type="all" dataOnly="0" outline="0" fieldPosition="0"/>
    </format>
    <format dxfId="36">
      <pivotArea outline="0" collapsedLevelsAreSubtotals="1" fieldPosition="0"/>
    </format>
    <format dxfId="35">
      <pivotArea dataOnly="0" labelOnly="1" outline="0" fieldPosition="0">
        <references count="1">
          <reference field="4294967294" count="6">
            <x v="0"/>
            <x v="1"/>
            <x v="2"/>
            <x v="3"/>
            <x v="4"/>
            <x v="5"/>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337E3D-3C3E-4D19-85CF-D96D1655E0F5}" name="PivotTable2" cacheId="376"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3">
  <location ref="K5:L12"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s>
  <rowFields count="1">
    <field x="2"/>
  </rowFields>
  <rowItems count="7">
    <i>
      <x/>
    </i>
    <i>
      <x v="1"/>
    </i>
    <i>
      <x v="2"/>
    </i>
    <i>
      <x v="3"/>
    </i>
    <i>
      <x v="4"/>
    </i>
    <i>
      <x v="5"/>
    </i>
    <i>
      <x v="6"/>
    </i>
  </rowItems>
  <colItems count="1">
    <i/>
  </colItems>
  <dataFields count="1">
    <dataField name="Total Profit" fld="0" baseField="0" baseItem="0" numFmtId="166"/>
  </dataFields>
  <formats count="5">
    <format dxfId="0">
      <pivotArea outline="0" fieldPosition="0">
        <references count="1">
          <reference field="4294967294" count="1">
            <x v="0"/>
          </reference>
        </references>
      </pivotArea>
    </format>
    <format dxfId="1">
      <pivotArea outline="0" collapsedLevelsAreSubtotals="1" fieldPosition="0">
        <references count="1">
          <reference field="4294967294" count="1" selected="0">
            <x v="0"/>
          </reference>
        </references>
      </pivotArea>
    </format>
    <format dxfId="2">
      <pivotArea type="all" dataOnly="0" outline="0" fieldPosition="0"/>
    </format>
    <format dxfId="3">
      <pivotArea outline="0" collapsedLevelsAreSubtotals="1" fieldPosition="0"/>
    </format>
    <format dxfId="4">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D6692F-FACE-47AE-8145-8BF95806E4B8}" name="PivotTable1" cacheId="357" applyNumberFormats="0" applyBorderFormats="0" applyFontFormats="0" applyPatternFormats="0" applyAlignmentFormats="0" applyWidthHeightFormats="1" dataCaption="Values" tag="9f178194-1782-4ce2-b1c0-31d225d6de17" updatedVersion="8" minRefreshableVersion="3" useAutoFormatting="1" rowGrandTotals="0" colGrandTotals="0" itemPrintTitles="1" createdVersion="8" indent="0" compact="0" compactData="0" multipleFieldFilters="0" chartFormat="3">
  <location ref="B4:C16"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2"/>
  </rowFields>
  <rowItems count="12">
    <i>
      <x/>
    </i>
    <i>
      <x v="1"/>
    </i>
    <i>
      <x v="2"/>
    </i>
    <i>
      <x v="3"/>
    </i>
    <i>
      <x v="4"/>
    </i>
    <i>
      <x v="5"/>
    </i>
    <i>
      <x v="6"/>
    </i>
    <i>
      <x v="7"/>
    </i>
    <i>
      <x v="8"/>
    </i>
    <i>
      <x v="9"/>
    </i>
    <i>
      <x v="10"/>
    </i>
    <i>
      <x v="11"/>
    </i>
  </rowItems>
  <colItems count="1">
    <i/>
  </colItems>
  <dataFields count="1">
    <dataField name="Total Profit" fld="0" baseField="0" baseItem="0" numFmtId="166"/>
  </dataFields>
  <formats count="5">
    <format dxfId="5">
      <pivotArea outline="0" fieldPosition="0">
        <references count="1">
          <reference field="4294967294" count="1">
            <x v="0"/>
          </reference>
        </references>
      </pivotArea>
    </format>
    <format dxfId="6">
      <pivotArea outline="0" collapsedLevelsAreSubtotals="1" fieldPosition="0">
        <references count="1">
          <reference field="4294967294" count="1" selected="0">
            <x v="0"/>
          </reference>
        </references>
      </pivotArea>
    </format>
    <format dxfId="7">
      <pivotArea type="all" dataOnly="0" outline="0" fieldPosition="0"/>
    </format>
    <format dxfId="8">
      <pivotArea outline="0" collapsedLevelsAreSubtotals="1" fieldPosition="0"/>
    </format>
    <format dxfId="9">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0D8700-0466-41D5-A274-E0D2BADBF772}" sourceName="[DimDate].[Year]">
  <pivotTables>
    <pivotTable tabId="1" name="PivotTable1"/>
    <pivotTable tabId="1" name="PivotTable4"/>
    <pivotTable tabId="4" name="PivotTable1"/>
    <pivotTable tabId="4" name="PivotTable2"/>
  </pivotTables>
  <data>
    <olap pivotCacheId="1027398359">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D90F670-B9ED-46FD-9460-244844807DAF}" sourceName="[DimDate].[Month Name]">
  <pivotTables>
    <pivotTable tabId="1" name="PivotTable5"/>
  </pivotTables>
  <data>
    <olap pivotCacheId="500425565">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M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021107-7EA7-4BFA-8659-0737D4B0979B}" cache="Slicer_Year" caption="Year" columnCount="4" showCaption="0" level="1" style="SlicerStyleLight1 2" rowHeight="241300"/>
  <slicer name="Month Name" xr10:uid="{C9078841-9D9F-4882-899E-0907659BF45C}" cache="Slicer_Month_Name" caption="Month Filter" columnCount="2" showCaption="0" level="1" style="SlicerStyleLight1 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AB42"/>
  <sheetViews>
    <sheetView workbookViewId="0">
      <selection activeCell="B10" sqref="B10:E14"/>
    </sheetView>
  </sheetViews>
  <sheetFormatPr defaultRowHeight="15" x14ac:dyDescent="0.25"/>
  <cols>
    <col min="1" max="1" width="11" bestFit="1" customWidth="1"/>
    <col min="2" max="2" width="13.140625" bestFit="1" customWidth="1"/>
    <col min="3" max="3" width="8.28515625" bestFit="1" customWidth="1"/>
    <col min="4" max="4" width="13.85546875" bestFit="1" customWidth="1"/>
    <col min="5" max="5" width="14.85546875" bestFit="1" customWidth="1"/>
    <col min="6" max="6" width="10.85546875" bestFit="1" customWidth="1"/>
    <col min="7" max="7" width="14" bestFit="1" customWidth="1"/>
    <col min="8" max="8" width="11.5703125" bestFit="1" customWidth="1"/>
    <col min="9" max="9" width="13.140625" bestFit="1" customWidth="1"/>
    <col min="10" max="10" width="15.5703125" bestFit="1" customWidth="1"/>
    <col min="13" max="13" width="4.7109375" style="11" customWidth="1"/>
    <col min="15" max="15" width="7.28515625" bestFit="1" customWidth="1"/>
    <col min="16" max="16" width="13.140625" bestFit="1" customWidth="1"/>
    <col min="17" max="17" width="8.28515625" bestFit="1" customWidth="1"/>
    <col min="18" max="18" width="13.85546875" bestFit="1" customWidth="1"/>
    <col min="19" max="19" width="14.85546875" bestFit="1" customWidth="1"/>
    <col min="20" max="20" width="10.85546875" bestFit="1" customWidth="1"/>
    <col min="21" max="21" width="14" bestFit="1" customWidth="1"/>
    <col min="22" max="22" width="13.140625" bestFit="1" customWidth="1"/>
    <col min="23" max="23" width="7.28515625" bestFit="1" customWidth="1"/>
    <col min="25" max="25" width="18.5703125" bestFit="1" customWidth="1"/>
    <col min="28" max="28" width="11" bestFit="1" customWidth="1"/>
  </cols>
  <sheetData>
    <row r="4" spans="2:28" x14ac:dyDescent="0.25">
      <c r="B4" s="3" t="s">
        <v>0</v>
      </c>
      <c r="C4" s="3" t="s">
        <v>5</v>
      </c>
      <c r="D4" s="3" t="s">
        <v>6</v>
      </c>
      <c r="E4" s="3" t="s">
        <v>4</v>
      </c>
      <c r="F4" s="3" t="s">
        <v>7</v>
      </c>
      <c r="G4" s="3" t="s">
        <v>8</v>
      </c>
      <c r="H4" s="3" t="s">
        <v>1</v>
      </c>
      <c r="I4" s="3" t="s">
        <v>2</v>
      </c>
      <c r="J4" s="3" t="s">
        <v>3</v>
      </c>
      <c r="O4" s="8" t="s">
        <v>9</v>
      </c>
      <c r="P4" s="3" t="s">
        <v>0</v>
      </c>
      <c r="Q4" s="3" t="s">
        <v>5</v>
      </c>
      <c r="R4" s="3" t="s">
        <v>6</v>
      </c>
      <c r="S4" s="3" t="s">
        <v>4</v>
      </c>
      <c r="T4" s="3" t="s">
        <v>7</v>
      </c>
      <c r="U4" s="3" t="s">
        <v>8</v>
      </c>
      <c r="W4" s="8" t="s">
        <v>9</v>
      </c>
      <c r="Y4" t="s">
        <v>21</v>
      </c>
    </row>
    <row r="5" spans="2:28" x14ac:dyDescent="0.25">
      <c r="B5" s="4">
        <v>24443</v>
      </c>
      <c r="C5" s="5">
        <v>59832502.452100649</v>
      </c>
      <c r="D5" s="5">
        <v>102379613.11629985</v>
      </c>
      <c r="E5" s="6">
        <v>0.41558186604854741</v>
      </c>
      <c r="F5" s="5">
        <v>42547110.664200231</v>
      </c>
      <c r="G5" s="4">
        <v>255715</v>
      </c>
      <c r="H5" s="7">
        <v>606</v>
      </c>
      <c r="I5" s="7">
        <v>133</v>
      </c>
      <c r="J5" s="19">
        <v>473</v>
      </c>
      <c r="O5" s="3">
        <v>2006</v>
      </c>
      <c r="P5" s="4">
        <v>214</v>
      </c>
      <c r="Q5" s="5">
        <v>4582076.8431000002</v>
      </c>
      <c r="R5" s="5">
        <v>7676556.3929999983</v>
      </c>
      <c r="S5" s="6">
        <v>0.40310777274062032</v>
      </c>
      <c r="T5" s="5">
        <v>3094479.5498999995</v>
      </c>
      <c r="U5" s="4">
        <v>2425</v>
      </c>
      <c r="W5" s="3">
        <v>2007</v>
      </c>
      <c r="Y5">
        <f>COUNTA(W5:W8)</f>
        <v>1</v>
      </c>
    </row>
    <row r="6" spans="2:28" x14ac:dyDescent="0.25">
      <c r="O6" s="3">
        <v>2007</v>
      </c>
      <c r="P6" s="4">
        <v>335</v>
      </c>
      <c r="Q6" s="5">
        <v>3240176.6216000058</v>
      </c>
      <c r="R6" s="5">
        <v>5626108.9784999965</v>
      </c>
      <c r="S6" s="6">
        <v>0.42408214380805043</v>
      </c>
      <c r="T6" s="5">
        <v>2385932.3568999991</v>
      </c>
      <c r="U6" s="4">
        <v>3378</v>
      </c>
    </row>
    <row r="7" spans="2:28" x14ac:dyDescent="0.25">
      <c r="O7" s="3">
        <v>2008</v>
      </c>
      <c r="P7" s="4">
        <v>5515</v>
      </c>
      <c r="Q7" s="5">
        <v>11691281.092400067</v>
      </c>
      <c r="R7" s="5">
        <v>19944264.190000225</v>
      </c>
      <c r="S7" s="6">
        <v>0.41380233529687871</v>
      </c>
      <c r="T7" s="5">
        <v>8252983.0976000046</v>
      </c>
      <c r="U7" s="4">
        <v>57585</v>
      </c>
    </row>
    <row r="8" spans="2:28" x14ac:dyDescent="0.25">
      <c r="C8" s="1" t="s">
        <v>10</v>
      </c>
      <c r="D8" s="2">
        <v>2</v>
      </c>
      <c r="Y8" s="13" t="s">
        <v>7</v>
      </c>
      <c r="Z8" s="13" t="s">
        <v>9</v>
      </c>
      <c r="AA8" s="13" t="s">
        <v>20</v>
      </c>
      <c r="AB8" s="13" t="s">
        <v>17</v>
      </c>
    </row>
    <row r="9" spans="2:28" x14ac:dyDescent="0.25">
      <c r="Y9" s="12" t="s">
        <v>22</v>
      </c>
      <c r="Z9" s="12">
        <f>IF($Y$5=1, $W$5,0)</f>
        <v>2007</v>
      </c>
      <c r="AA9" s="4">
        <f>_xlfn.XLOOKUP(Z9,years, total_profit, 0, 0)</f>
        <v>2385932.3568999991</v>
      </c>
      <c r="AB9" s="14">
        <f>AA9/SUM(AA9:AA10)</f>
        <v>0.43535639245283303</v>
      </c>
    </row>
    <row r="10" spans="2:28" x14ac:dyDescent="0.25">
      <c r="B10" s="8" t="s">
        <v>9</v>
      </c>
      <c r="C10" s="3" t="s">
        <v>19</v>
      </c>
      <c r="D10" s="3" t="s">
        <v>20</v>
      </c>
      <c r="E10" s="3" t="s">
        <v>0</v>
      </c>
      <c r="Y10" s="12" t="s">
        <v>23</v>
      </c>
      <c r="Z10" s="12">
        <f>$W$5-1</f>
        <v>2006</v>
      </c>
      <c r="AA10" s="4">
        <f>_xlfn.XLOOKUP(Z10,years, total_profit, 0, 0)</f>
        <v>3094479.5498999995</v>
      </c>
      <c r="AB10" s="14">
        <f>AA10/SUM(AA9:AA10)</f>
        <v>0.56464360754716703</v>
      </c>
    </row>
    <row r="11" spans="2:28" x14ac:dyDescent="0.25">
      <c r="B11" s="3">
        <v>2005</v>
      </c>
      <c r="C11" s="5">
        <v>33370192.171199914</v>
      </c>
      <c r="D11" s="5">
        <v>13403626.559800046</v>
      </c>
      <c r="E11" s="4">
        <v>1013</v>
      </c>
    </row>
    <row r="12" spans="2:28" x14ac:dyDescent="0.25">
      <c r="B12" s="3">
        <v>2006</v>
      </c>
      <c r="C12" s="5">
        <v>69484523.200600073</v>
      </c>
      <c r="D12" s="5">
        <v>28177776.42630003</v>
      </c>
      <c r="E12" s="4">
        <v>2677</v>
      </c>
      <c r="Y12" s="13" t="s">
        <v>24</v>
      </c>
      <c r="Z12" s="13"/>
      <c r="AA12" s="13"/>
      <c r="AB12" s="15">
        <f>IFERROR(AB9-AB10,0)</f>
        <v>-0.129287215094334</v>
      </c>
    </row>
    <row r="13" spans="2:28" x14ac:dyDescent="0.25">
      <c r="B13" s="3">
        <v>2007</v>
      </c>
      <c r="C13" s="5">
        <v>102379613.11629641</v>
      </c>
      <c r="D13" s="5">
        <v>42547110.664200306</v>
      </c>
      <c r="E13" s="4">
        <v>24443</v>
      </c>
    </row>
    <row r="14" spans="2:28" x14ac:dyDescent="0.25">
      <c r="B14" s="3">
        <v>2008</v>
      </c>
      <c r="C14" s="5">
        <v>101858616.70999517</v>
      </c>
      <c r="D14" s="5">
        <v>42162063.995700456</v>
      </c>
      <c r="E14" s="4">
        <v>32265</v>
      </c>
      <c r="Y14" s="13" t="s">
        <v>6</v>
      </c>
      <c r="Z14" s="13" t="s">
        <v>9</v>
      </c>
      <c r="AA14" s="13" t="s">
        <v>20</v>
      </c>
      <c r="AB14" s="13" t="s">
        <v>17</v>
      </c>
    </row>
    <row r="15" spans="2:28" x14ac:dyDescent="0.25">
      <c r="Y15" s="12" t="s">
        <v>22</v>
      </c>
      <c r="Z15" s="12">
        <f>IF($Y$5=1, $W$5,0)</f>
        <v>2007</v>
      </c>
      <c r="AA15" s="4">
        <f>_xlfn.XLOOKUP(Z15,years, total_revenue, 0, 0)</f>
        <v>5626108.9784999965</v>
      </c>
      <c r="AB15" s="14">
        <f>AA15/SUM(AA15:AA16)</f>
        <v>0.42293095566799199</v>
      </c>
    </row>
    <row r="16" spans="2:28" x14ac:dyDescent="0.25">
      <c r="Y16" s="12" t="s">
        <v>23</v>
      </c>
      <c r="Z16" s="12">
        <f>$W$5-1</f>
        <v>2006</v>
      </c>
      <c r="AA16" s="4">
        <f>_xlfn.XLOOKUP(Z16,years, total_revenue, 0, 0)</f>
        <v>7676556.3929999983</v>
      </c>
      <c r="AB16" s="14">
        <f>AA16/SUM(AA15:AA16)</f>
        <v>0.57706904433200801</v>
      </c>
    </row>
    <row r="18" spans="1:28" x14ac:dyDescent="0.25">
      <c r="B18" s="3" t="str">
        <f>B10</f>
        <v>Year</v>
      </c>
      <c r="C18" s="3" t="str" cm="1">
        <f t="array" ref="C18">_xlfn.IFS($D$8=1, C10, $D$8=2, D10, $D$8=3, E10)</f>
        <v>Profit</v>
      </c>
      <c r="D18" s="3" t="str">
        <f>"Average"&amp;" "&amp;C18</f>
        <v>Average Profit</v>
      </c>
      <c r="E18" s="3" t="s">
        <v>11</v>
      </c>
      <c r="Y18" s="13" t="s">
        <v>24</v>
      </c>
      <c r="Z18" s="13"/>
      <c r="AA18" s="13"/>
      <c r="AB18" s="15">
        <f>IFERROR(AB15-AB16, 0)</f>
        <v>-0.15413808866401602</v>
      </c>
    </row>
    <row r="19" spans="1:28" x14ac:dyDescent="0.25">
      <c r="B19" s="3">
        <f t="shared" ref="B19:B22" si="0">B11</f>
        <v>2005</v>
      </c>
      <c r="C19" s="10" cm="1">
        <f t="array" ref="C19">_xlfn.IFS($D$8=1, C11, $D$8=2, D11, $D$8=3, E11)</f>
        <v>13403626.559800046</v>
      </c>
      <c r="D19" s="7">
        <f>AVERAGE($C$19:$C$22)</f>
        <v>31572644.411500208</v>
      </c>
      <c r="E19" s="3" t="str">
        <f>IF(C19&gt;D19, C19, "")</f>
        <v/>
      </c>
    </row>
    <row r="20" spans="1:28" x14ac:dyDescent="0.25">
      <c r="B20" s="3">
        <f t="shared" si="0"/>
        <v>2006</v>
      </c>
      <c r="C20" s="10" cm="1">
        <f t="array" ref="C20">_xlfn.IFS($D$8=1, C12, $D$8=2, D12, $D$8=3, E12)</f>
        <v>28177776.42630003</v>
      </c>
      <c r="D20" s="7">
        <f t="shared" ref="D20:D22" si="1">AVERAGE($C$19:$C$22)</f>
        <v>31572644.411500208</v>
      </c>
      <c r="E20" s="3" t="str">
        <f t="shared" ref="E20:E22" si="2">IF(C20&gt;D20, C20, "")</f>
        <v/>
      </c>
      <c r="Y20" s="13" t="s">
        <v>0</v>
      </c>
      <c r="Z20" s="13" t="s">
        <v>9</v>
      </c>
      <c r="AA20" s="13" t="s">
        <v>20</v>
      </c>
      <c r="AB20" s="13" t="s">
        <v>17</v>
      </c>
    </row>
    <row r="21" spans="1:28" x14ac:dyDescent="0.25">
      <c r="B21" s="3">
        <f t="shared" si="0"/>
        <v>2007</v>
      </c>
      <c r="C21" s="10" cm="1">
        <f t="array" ref="C21">_xlfn.IFS($D$8=1, C13, $D$8=2, D13, $D$8=3, E13)</f>
        <v>42547110.664200306</v>
      </c>
      <c r="D21" s="7">
        <f t="shared" si="1"/>
        <v>31572644.411500208</v>
      </c>
      <c r="E21" s="3">
        <f t="shared" si="2"/>
        <v>42547110.664200306</v>
      </c>
      <c r="Y21" s="12" t="s">
        <v>22</v>
      </c>
      <c r="Z21" s="12">
        <f>IF($Y$5=1, $W$5,0)</f>
        <v>2007</v>
      </c>
      <c r="AA21" s="4">
        <f>_xlfn.XLOOKUP(Z21,years, n_transactions, 0, 0)</f>
        <v>335</v>
      </c>
      <c r="AB21" s="14">
        <f>AA21/SUM(AA21:AA22)</f>
        <v>0.61020036429872493</v>
      </c>
    </row>
    <row r="22" spans="1:28" x14ac:dyDescent="0.25">
      <c r="B22" s="3">
        <f t="shared" si="0"/>
        <v>2008</v>
      </c>
      <c r="C22" s="10" cm="1">
        <f t="array" ref="C22">_xlfn.IFS($D$8=1, C14, $D$8=2, D14, $D$8=3, E14)</f>
        <v>42162063.995700456</v>
      </c>
      <c r="D22" s="7">
        <f t="shared" si="1"/>
        <v>31572644.411500208</v>
      </c>
      <c r="E22" s="3">
        <f t="shared" si="2"/>
        <v>42162063.995700456</v>
      </c>
      <c r="Y22" s="12" t="s">
        <v>23</v>
      </c>
      <c r="Z22" s="12">
        <f>$W$5-1</f>
        <v>2006</v>
      </c>
      <c r="AA22" s="4">
        <f>_xlfn.XLOOKUP(Z22,years, n_transactions, 0, 0)</f>
        <v>214</v>
      </c>
      <c r="AB22" s="14">
        <f>AA22/SUM(AA21:AA22)</f>
        <v>0.38979963570127507</v>
      </c>
    </row>
    <row r="24" spans="1:28" x14ac:dyDescent="0.25">
      <c r="Y24" s="13" t="s">
        <v>24</v>
      </c>
      <c r="Z24" s="13"/>
      <c r="AA24" s="13"/>
      <c r="AB24" s="15">
        <f>IFERROR(AB21-AB22, 0)</f>
        <v>0.22040072859744986</v>
      </c>
    </row>
    <row r="26" spans="1:28" x14ac:dyDescent="0.25">
      <c r="Y26" s="13" t="s">
        <v>5</v>
      </c>
      <c r="Z26" s="13" t="s">
        <v>9</v>
      </c>
      <c r="AA26" s="13" t="s">
        <v>20</v>
      </c>
      <c r="AB26" s="13" t="s">
        <v>17</v>
      </c>
    </row>
    <row r="27" spans="1:28" x14ac:dyDescent="0.25">
      <c r="B27" t="s">
        <v>11</v>
      </c>
      <c r="D27" t="s">
        <v>18</v>
      </c>
      <c r="Y27" s="12" t="s">
        <v>22</v>
      </c>
      <c r="Z27" s="12">
        <f>IF($Y$5=1, $W$5,0)</f>
        <v>2007</v>
      </c>
      <c r="AA27" s="4">
        <f>_xlfn.XLOOKUP(Z27,years, total_COGS, 0, 0)</f>
        <v>3240176.6216000058</v>
      </c>
      <c r="AB27" s="14">
        <f>AA27/SUM(AA27:AA28)</f>
        <v>0.41422547047627162</v>
      </c>
    </row>
    <row r="28" spans="1:28" x14ac:dyDescent="0.25">
      <c r="A28" t="s">
        <v>16</v>
      </c>
      <c r="B28">
        <f>SUM(E19:E22)</f>
        <v>84709174.659900755</v>
      </c>
      <c r="D28" t="str">
        <f>"of "&amp;C18&amp;" came from the highlighted years"</f>
        <v>of Profit came from the highlighted years</v>
      </c>
      <c r="Y28" s="12" t="s">
        <v>23</v>
      </c>
      <c r="Z28" s="12">
        <f>$W$5-1</f>
        <v>2006</v>
      </c>
      <c r="AA28" s="4">
        <f>_xlfn.XLOOKUP(Z28,years, total_COGS, 0, 0)</f>
        <v>4582076.8431000002</v>
      </c>
      <c r="AB28" s="14">
        <f>AA28/SUM(AA27:AA28)</f>
        <v>0.58577452952372833</v>
      </c>
    </row>
    <row r="29" spans="1:28" x14ac:dyDescent="0.25">
      <c r="A29" t="s">
        <v>17</v>
      </c>
      <c r="B29" s="9">
        <f>B28/SUM(C19:C22)</f>
        <v>0.67074817645814444</v>
      </c>
    </row>
    <row r="30" spans="1:28" x14ac:dyDescent="0.25">
      <c r="Y30" s="13" t="s">
        <v>24</v>
      </c>
      <c r="Z30" s="13"/>
      <c r="AA30" s="13"/>
      <c r="AB30" s="15">
        <f>IFERROR(AB27-AB28, 0)</f>
        <v>-0.17154905904745671</v>
      </c>
    </row>
    <row r="32" spans="1:28" x14ac:dyDescent="0.25">
      <c r="Y32" s="13" t="s">
        <v>4</v>
      </c>
      <c r="Z32" s="13" t="s">
        <v>9</v>
      </c>
      <c r="AA32" s="13" t="s">
        <v>20</v>
      </c>
      <c r="AB32" s="13" t="s">
        <v>17</v>
      </c>
    </row>
    <row r="33" spans="25:28" x14ac:dyDescent="0.25">
      <c r="Y33" s="12" t="s">
        <v>22</v>
      </c>
      <c r="Z33" s="12">
        <f>IF($Y$5=1, $W$5,0)</f>
        <v>2007</v>
      </c>
      <c r="AA33" s="16">
        <f>_xlfn.XLOOKUP(Z33,years, profit_margin, 0, 0)</f>
        <v>0.42408214380805043</v>
      </c>
      <c r="AB33" s="14">
        <f>AA33/SUM(AA33:AA34)</f>
        <v>0.5126780867656987</v>
      </c>
    </row>
    <row r="34" spans="25:28" x14ac:dyDescent="0.25">
      <c r="Y34" s="12" t="s">
        <v>23</v>
      </c>
      <c r="Z34" s="12">
        <f>$W$5-1</f>
        <v>2006</v>
      </c>
      <c r="AA34" s="16">
        <f>_xlfn.XLOOKUP(Z34,years, profit_margin, 0, 0)</f>
        <v>0.40310777274062032</v>
      </c>
      <c r="AB34" s="14">
        <f>AA34/SUM(AA33:AA34)</f>
        <v>0.48732191323430141</v>
      </c>
    </row>
    <row r="36" spans="25:28" x14ac:dyDescent="0.25">
      <c r="Y36" s="13" t="s">
        <v>24</v>
      </c>
      <c r="Z36" s="13"/>
      <c r="AA36" s="13"/>
      <c r="AB36" s="15">
        <f>IFERROR(AB33-AB34, 0)</f>
        <v>2.5356173531397297E-2</v>
      </c>
    </row>
    <row r="38" spans="25:28" x14ac:dyDescent="0.25">
      <c r="Y38" s="13" t="s">
        <v>8</v>
      </c>
      <c r="Z38" s="13" t="s">
        <v>9</v>
      </c>
      <c r="AA38" s="13" t="s">
        <v>20</v>
      </c>
      <c r="AB38" s="13" t="s">
        <v>17</v>
      </c>
    </row>
    <row r="39" spans="25:28" x14ac:dyDescent="0.25">
      <c r="Y39" s="12" t="s">
        <v>22</v>
      </c>
      <c r="Z39" s="12">
        <f>IF($Y$5=1, $W$5,0)</f>
        <v>2007</v>
      </c>
      <c r="AA39" s="4">
        <f>_xlfn.XLOOKUP(Z39,years, total_quantity, 0, 0)</f>
        <v>3378</v>
      </c>
      <c r="AB39" s="14">
        <f>AA39/SUM(AA39:AA40)</f>
        <v>0.5821127003274168</v>
      </c>
    </row>
    <row r="40" spans="25:28" x14ac:dyDescent="0.25">
      <c r="Y40" s="12" t="s">
        <v>23</v>
      </c>
      <c r="Z40" s="12">
        <f>$W$5-1</f>
        <v>2006</v>
      </c>
      <c r="AA40" s="4">
        <f>_xlfn.XLOOKUP(Z40,years, total_quantity, 0, 0)</f>
        <v>2425</v>
      </c>
      <c r="AB40" s="14">
        <f>AA40/SUM(AA39:AA40)</f>
        <v>0.41788729967258315</v>
      </c>
    </row>
    <row r="42" spans="25:28" x14ac:dyDescent="0.25">
      <c r="Y42" s="13" t="s">
        <v>24</v>
      </c>
      <c r="Z42" s="13"/>
      <c r="AA42" s="13"/>
      <c r="AB42" s="15">
        <f>IFERROR(AB39-AB40, 0)</f>
        <v>0.16422540065483365</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0E358-FA0D-49B9-888C-1202E9BD8BE1}">
  <dimension ref="A1"/>
  <sheetViews>
    <sheetView showGridLines="0" showRowColHeaders="0" tabSelected="1" topLeftCell="A2" workbookViewId="0">
      <selection activeCell="Y34" sqref="Y34"/>
    </sheetView>
  </sheetViews>
  <sheetFormatPr defaultRowHeight="15" x14ac:dyDescent="0.2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moveWithCells="1">
                  <from>
                    <xdr:col>20</xdr:col>
                    <xdr:colOff>419100</xdr:colOff>
                    <xdr:row>4</xdr:row>
                    <xdr:rowOff>133350</xdr:rowOff>
                  </from>
                  <to>
                    <xdr:col>22</xdr:col>
                    <xdr:colOff>190500</xdr:colOff>
                    <xdr:row>5</xdr:row>
                    <xdr:rowOff>180975</xdr:rowOff>
                  </to>
                </anchor>
              </controlPr>
            </control>
          </mc:Choice>
        </mc:AlternateContent>
        <mc:AlternateContent xmlns:mc="http://schemas.openxmlformats.org/markup-compatibility/2006">
          <mc:Choice Requires="x14">
            <control shapeId="2051" r:id="rId4" name="Option Button 3">
              <controlPr defaultSize="0" autoFill="0" autoLine="0" autoPict="0">
                <anchor moveWithCells="1">
                  <from>
                    <xdr:col>22</xdr:col>
                    <xdr:colOff>428625</xdr:colOff>
                    <xdr:row>4</xdr:row>
                    <xdr:rowOff>133350</xdr:rowOff>
                  </from>
                  <to>
                    <xdr:col>24</xdr:col>
                    <xdr:colOff>200025</xdr:colOff>
                    <xdr:row>5</xdr:row>
                    <xdr:rowOff>180975</xdr:rowOff>
                  </to>
                </anchor>
              </controlPr>
            </control>
          </mc:Choice>
        </mc:AlternateContent>
        <mc:AlternateContent xmlns:mc="http://schemas.openxmlformats.org/markup-compatibility/2006">
          <mc:Choice Requires="x14">
            <control shapeId="2052" r:id="rId5" name="Option Button 4">
              <controlPr defaultSize="0" autoFill="0" autoLine="0" autoPict="0">
                <anchor moveWithCells="1">
                  <from>
                    <xdr:col>24</xdr:col>
                    <xdr:colOff>438150</xdr:colOff>
                    <xdr:row>4</xdr:row>
                    <xdr:rowOff>133350</xdr:rowOff>
                  </from>
                  <to>
                    <xdr:col>26</xdr:col>
                    <xdr:colOff>209550</xdr:colOff>
                    <xdr:row>5</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730-9A54-4177-8935-34B6EA6E48C9}">
  <dimension ref="C8:L8"/>
  <sheetViews>
    <sheetView workbookViewId="0">
      <selection activeCell="C8" sqref="C8"/>
    </sheetView>
  </sheetViews>
  <sheetFormatPr defaultRowHeight="15" x14ac:dyDescent="0.25"/>
  <sheetData>
    <row r="8" spans="3:12" x14ac:dyDescent="0.25">
      <c r="C8" t="s">
        <v>15</v>
      </c>
      <c r="F8" t="s">
        <v>12</v>
      </c>
      <c r="I8" t="s">
        <v>13</v>
      </c>
      <c r="L8"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6252-336D-47B1-89DE-4C6B7CED7E97}">
  <dimension ref="B4:S16"/>
  <sheetViews>
    <sheetView workbookViewId="0">
      <selection activeCell="P20" sqref="P20"/>
    </sheetView>
  </sheetViews>
  <sheetFormatPr defaultRowHeight="15" x14ac:dyDescent="0.25"/>
  <cols>
    <col min="1" max="1" width="11" bestFit="1" customWidth="1"/>
    <col min="2" max="2" width="15" bestFit="1" customWidth="1"/>
    <col min="3" max="3" width="10.85546875" bestFit="1" customWidth="1"/>
    <col min="4" max="4" width="13.140625" bestFit="1" customWidth="1"/>
    <col min="5" max="8" width="15.5703125" bestFit="1" customWidth="1"/>
    <col min="9" max="9" width="4.28515625" style="20" customWidth="1"/>
    <col min="10" max="10" width="15.5703125" bestFit="1" customWidth="1"/>
    <col min="11" max="11" width="12.28515625" bestFit="1" customWidth="1"/>
    <col min="12" max="12" width="10.85546875" bestFit="1" customWidth="1"/>
    <col min="14" max="14" width="10" bestFit="1" customWidth="1"/>
    <col min="15" max="15" width="12" bestFit="1" customWidth="1"/>
  </cols>
  <sheetData>
    <row r="4" spans="2:19" x14ac:dyDescent="0.25">
      <c r="B4" s="8" t="s">
        <v>37</v>
      </c>
      <c r="C4" s="3" t="s">
        <v>7</v>
      </c>
      <c r="E4" t="s">
        <v>38</v>
      </c>
    </row>
    <row r="5" spans="2:19" x14ac:dyDescent="0.25">
      <c r="B5" s="3" t="s">
        <v>27</v>
      </c>
      <c r="C5" s="5">
        <v>1897575.526300001</v>
      </c>
      <c r="E5" s="3">
        <v>1</v>
      </c>
      <c r="F5" s="4">
        <f>LARGE($C$5:$C$16, E5)</f>
        <v>7573887.1603000155</v>
      </c>
      <c r="G5" s="3" t="str">
        <f>INDEX($B$5:$B$16,MATCH(F5,$C$5:$C$16,0))</f>
        <v>Dec</v>
      </c>
      <c r="K5" s="8" t="s">
        <v>39</v>
      </c>
      <c r="L5" s="3" t="s">
        <v>7</v>
      </c>
      <c r="N5" t="str">
        <f>K5</f>
        <v>Day Name</v>
      </c>
      <c r="O5" t="str">
        <f>L5</f>
        <v>Total Profit</v>
      </c>
      <c r="P5" t="s">
        <v>47</v>
      </c>
      <c r="R5" t="s">
        <v>48</v>
      </c>
    </row>
    <row r="6" spans="2:19" x14ac:dyDescent="0.25">
      <c r="B6" s="3" t="s">
        <v>26</v>
      </c>
      <c r="C6" s="5">
        <v>2118816.2383999997</v>
      </c>
      <c r="E6" s="3">
        <v>2</v>
      </c>
      <c r="F6" s="4">
        <f t="shared" ref="F6:F7" si="0">LARGE($C$5:$C$16, E6)</f>
        <v>5237857.4058000129</v>
      </c>
      <c r="G6" s="3" t="str">
        <f t="shared" ref="G6:G7" si="1">INDEX($B$5:$B$16,MATCH(F6,$C$5:$C$16,0))</f>
        <v>Nov</v>
      </c>
      <c r="K6" s="3" t="s">
        <v>43</v>
      </c>
      <c r="L6" s="5">
        <v>5902518.0922999829</v>
      </c>
      <c r="N6" t="str">
        <f t="shared" ref="N6:N12" si="2">K6</f>
        <v>Sun</v>
      </c>
      <c r="O6" s="17">
        <f t="shared" ref="O6:O12" si="3">L6</f>
        <v>5902518.0922999829</v>
      </c>
      <c r="P6" s="18" t="str">
        <f>IF(COUNTIF($S$6:$S$8, O6) = 1, O6, "")</f>
        <v/>
      </c>
      <c r="R6">
        <v>1</v>
      </c>
      <c r="S6">
        <f>LARGE($O$6:$O$12, R6)</f>
        <v>6417223.5029999902</v>
      </c>
    </row>
    <row r="7" spans="2:19" x14ac:dyDescent="0.25">
      <c r="B7" s="3" t="s">
        <v>30</v>
      </c>
      <c r="C7" s="5">
        <v>2087663.5863999994</v>
      </c>
      <c r="E7" s="3">
        <v>3</v>
      </c>
      <c r="F7" s="4">
        <f t="shared" si="0"/>
        <v>4817409.9899000134</v>
      </c>
      <c r="G7" s="3" t="str">
        <f t="shared" si="1"/>
        <v>Oct</v>
      </c>
      <c r="K7" s="3" t="s">
        <v>41</v>
      </c>
      <c r="L7" s="5">
        <v>5954860.5016000122</v>
      </c>
      <c r="N7" t="str">
        <f t="shared" si="2"/>
        <v>Mon</v>
      </c>
      <c r="O7" s="17">
        <f t="shared" si="3"/>
        <v>5954860.5016000122</v>
      </c>
      <c r="P7" s="18" t="str">
        <f t="shared" ref="P7:P12" si="4">IF(COUNTIF($S$6:$S$8, O7) = 1, O7, "")</f>
        <v/>
      </c>
      <c r="R7">
        <v>2</v>
      </c>
      <c r="S7">
        <f t="shared" ref="S7:S8" si="5">LARGE($O$6:$O$12, R7)</f>
        <v>6365340.8778000204</v>
      </c>
    </row>
    <row r="8" spans="2:19" x14ac:dyDescent="0.25">
      <c r="B8" s="3" t="s">
        <v>25</v>
      </c>
      <c r="C8" s="5">
        <v>2216974.4109000009</v>
      </c>
      <c r="K8" s="3" t="s">
        <v>45</v>
      </c>
      <c r="L8" s="5">
        <v>6061244.2484000046</v>
      </c>
      <c r="N8" t="str">
        <f t="shared" si="2"/>
        <v>Tue</v>
      </c>
      <c r="O8" s="17">
        <f t="shared" si="3"/>
        <v>6061244.2484000046</v>
      </c>
      <c r="P8" s="18">
        <f t="shared" si="4"/>
        <v>6061244.2484000046</v>
      </c>
      <c r="R8">
        <v>3</v>
      </c>
      <c r="S8">
        <f t="shared" si="5"/>
        <v>6061244.2484000046</v>
      </c>
    </row>
    <row r="9" spans="2:19" x14ac:dyDescent="0.25">
      <c r="B9" s="3" t="s">
        <v>31</v>
      </c>
      <c r="C9" s="5">
        <v>2385932.3568999991</v>
      </c>
      <c r="F9" s="9">
        <f>SUM($F$5:$F$7)/SUM($C$5:$C$16)</f>
        <v>0.41434434162020656</v>
      </c>
      <c r="G9" t="str">
        <f xml:space="preserve"> "In " &amp;'Analysis 1'!W5</f>
        <v>In 2007</v>
      </c>
      <c r="K9" s="3" t="s">
        <v>46</v>
      </c>
      <c r="L9" s="5">
        <v>6417223.5029999902</v>
      </c>
      <c r="N9" t="str">
        <f t="shared" si="2"/>
        <v>Wed</v>
      </c>
      <c r="O9" s="17">
        <f t="shared" si="3"/>
        <v>6417223.5029999902</v>
      </c>
      <c r="P9" s="18">
        <f t="shared" si="4"/>
        <v>6417223.5029999902</v>
      </c>
    </row>
    <row r="10" spans="2:19" x14ac:dyDescent="0.25">
      <c r="B10" s="3" t="s">
        <v>29</v>
      </c>
      <c r="C10" s="5">
        <v>2335365.4010999976</v>
      </c>
      <c r="K10" s="3" t="s">
        <v>44</v>
      </c>
      <c r="L10" s="5">
        <v>6365340.8778000204</v>
      </c>
      <c r="N10" t="str">
        <f t="shared" si="2"/>
        <v>Thu</v>
      </c>
      <c r="O10" s="17">
        <f t="shared" si="3"/>
        <v>6365340.8778000204</v>
      </c>
      <c r="P10" s="18">
        <f t="shared" si="4"/>
        <v>6365340.8778000204</v>
      </c>
    </row>
    <row r="11" spans="2:19" x14ac:dyDescent="0.25">
      <c r="B11" s="3" t="s">
        <v>28</v>
      </c>
      <c r="C11" s="5">
        <v>3781241.7557999999</v>
      </c>
      <c r="K11" s="3" t="s">
        <v>40</v>
      </c>
      <c r="L11" s="5">
        <v>5983801.3747999882</v>
      </c>
      <c r="N11" t="str">
        <f t="shared" si="2"/>
        <v>Fri</v>
      </c>
      <c r="O11" s="17">
        <f t="shared" si="3"/>
        <v>5983801.3747999882</v>
      </c>
      <c r="P11" s="18" t="str">
        <f t="shared" si="4"/>
        <v/>
      </c>
    </row>
    <row r="12" spans="2:19" x14ac:dyDescent="0.25">
      <c r="B12" s="3" t="s">
        <v>32</v>
      </c>
      <c r="C12" s="5">
        <v>3651438.9383000112</v>
      </c>
      <c r="K12" s="3" t="s">
        <v>42</v>
      </c>
      <c r="L12" s="5">
        <v>5862122.0662999898</v>
      </c>
      <c r="N12" t="str">
        <f t="shared" si="2"/>
        <v>Sat</v>
      </c>
      <c r="O12" s="17">
        <f t="shared" si="3"/>
        <v>5862122.0662999898</v>
      </c>
      <c r="P12" s="18" t="str">
        <f t="shared" si="4"/>
        <v/>
      </c>
    </row>
    <row r="13" spans="2:19" x14ac:dyDescent="0.25">
      <c r="B13" s="3" t="s">
        <v>36</v>
      </c>
      <c r="C13" s="5">
        <v>4442947.8940999974</v>
      </c>
    </row>
    <row r="14" spans="2:19" x14ac:dyDescent="0.25">
      <c r="B14" s="3" t="s">
        <v>35</v>
      </c>
      <c r="C14" s="5">
        <v>4817409.9899000134</v>
      </c>
      <c r="P14" s="9">
        <f>SUM(P6:P12)/SUM(L6:L12)</f>
        <v>0.44289279189657371</v>
      </c>
    </row>
    <row r="15" spans="2:19" x14ac:dyDescent="0.25">
      <c r="B15" s="3" t="s">
        <v>34</v>
      </c>
      <c r="C15" s="5">
        <v>5237857.4058000129</v>
      </c>
    </row>
    <row r="16" spans="2:19" x14ac:dyDescent="0.25">
      <c r="B16" s="3" t="s">
        <v>33</v>
      </c>
      <c r="C16" s="5">
        <v>7573887.1603000155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1D61D94F-2BDF-465A-BAC1-D3B1616EBD34}">
  <ds:schemaRefs/>
</ds:datastoreItem>
</file>

<file path=customXml/itemProps2.xml><?xml version="1.0" encoding="utf-8"?>
<ds:datastoreItem xmlns:ds="http://schemas.openxmlformats.org/officeDocument/2006/customXml" ds:itemID="{A243BA88-CF2F-4CBB-90CD-AA81B23A28C6}">
  <ds:schemaRefs/>
</ds:datastoreItem>
</file>

<file path=customXml/itemProps3.xml><?xml version="1.0" encoding="utf-8"?>
<ds:datastoreItem xmlns:ds="http://schemas.openxmlformats.org/officeDocument/2006/customXml" ds:itemID="{EE24B774-CE40-4B8D-9D85-F04F03C25A95}">
  <ds:schemaRefs/>
</ds:datastoreItem>
</file>

<file path=customXml/itemProps4.xml><?xml version="1.0" encoding="utf-8"?>
<ds:datastoreItem xmlns:ds="http://schemas.openxmlformats.org/officeDocument/2006/customXml" ds:itemID="{9DCFB4E3-1EB9-4296-B9FE-58559EB8516E}">
  <ds:schemaRefs/>
</ds:datastoreItem>
</file>

<file path=customXml/itemProps5.xml><?xml version="1.0" encoding="utf-8"?>
<ds:datastoreItem xmlns:ds="http://schemas.openxmlformats.org/officeDocument/2006/customXml" ds:itemID="{3ED4A316-5410-4DDF-B94B-3378368D2912}">
  <ds:schemaRefs/>
</ds:datastoreItem>
</file>

<file path=customXml/itemProps6.xml><?xml version="1.0" encoding="utf-8"?>
<ds:datastoreItem xmlns:ds="http://schemas.openxmlformats.org/officeDocument/2006/customXml" ds:itemID="{57A911E7-442A-4554-A0C8-39306C48C81F}">
  <ds:schemaRefs/>
</ds:datastoreItem>
</file>

<file path=customXml/itemProps7.xml><?xml version="1.0" encoding="utf-8"?>
<ds:datastoreItem xmlns:ds="http://schemas.openxmlformats.org/officeDocument/2006/customXml" ds:itemID="{249A46D6-BF85-479E-BC25-AE6AE7456926}">
  <ds:schemaRefs/>
</ds:datastoreItem>
</file>

<file path=customXml/itemProps8.xml><?xml version="1.0" encoding="utf-8"?>
<ds:datastoreItem xmlns:ds="http://schemas.openxmlformats.org/officeDocument/2006/customXml" ds:itemID="{2BCFCCE8-D546-4EA7-B60F-7E547F5AA863}">
  <ds:schemaRefs/>
</ds:datastoreItem>
</file>

<file path=customXml/itemProps9.xml><?xml version="1.0" encoding="utf-8"?>
<ds:datastoreItem xmlns:ds="http://schemas.openxmlformats.org/officeDocument/2006/customXml" ds:itemID="{CCBEF282-17F1-464D-A599-E04621D02C54}">
  <ds:schemaRefs/>
</ds:datastoreItem>
</file>

<file path=customXml/itemProps10.xml><?xml version="1.0" encoding="utf-8"?>
<ds:datastoreItem xmlns:ds="http://schemas.openxmlformats.org/officeDocument/2006/customXml" ds:itemID="{075601AB-580D-4560-829F-73C4A80B6E4E}">
  <ds:schemaRefs/>
</ds:datastoreItem>
</file>

<file path=customXml/itemProps11.xml><?xml version="1.0" encoding="utf-8"?>
<ds:datastoreItem xmlns:ds="http://schemas.openxmlformats.org/officeDocument/2006/customXml" ds:itemID="{5B822FE8-1385-4E17-BD01-41933742055E}">
  <ds:schemaRefs/>
</ds:datastoreItem>
</file>

<file path=customXml/itemProps12.xml><?xml version="1.0" encoding="utf-8"?>
<ds:datastoreItem xmlns:ds="http://schemas.openxmlformats.org/officeDocument/2006/customXml" ds:itemID="{998E8553-A214-4845-9D10-B472C7D24BB9}">
  <ds:schemaRefs/>
</ds:datastoreItem>
</file>

<file path=customXml/itemProps13.xml><?xml version="1.0" encoding="utf-8"?>
<ds:datastoreItem xmlns:ds="http://schemas.openxmlformats.org/officeDocument/2006/customXml" ds:itemID="{84AB0C25-8A06-4B2C-8176-216D412BFE9F}">
  <ds:schemaRefs/>
</ds:datastoreItem>
</file>

<file path=customXml/itemProps14.xml><?xml version="1.0" encoding="utf-8"?>
<ds:datastoreItem xmlns:ds="http://schemas.openxmlformats.org/officeDocument/2006/customXml" ds:itemID="{35D27071-132C-4329-9989-B9D0328F1175}">
  <ds:schemaRefs/>
</ds:datastoreItem>
</file>

<file path=customXml/itemProps15.xml><?xml version="1.0" encoding="utf-8"?>
<ds:datastoreItem xmlns:ds="http://schemas.openxmlformats.org/officeDocument/2006/customXml" ds:itemID="{73BD2000-108A-4267-89C3-84428E831541}">
  <ds:schemaRefs>
    <ds:schemaRef ds:uri="http://schemas.microsoft.com/DataMashup"/>
  </ds:schemaRefs>
</ds:datastoreItem>
</file>

<file path=customXml/itemProps16.xml><?xml version="1.0" encoding="utf-8"?>
<ds:datastoreItem xmlns:ds="http://schemas.openxmlformats.org/officeDocument/2006/customXml" ds:itemID="{47318796-DA9D-4EBF-97A6-883CA4618039}">
  <ds:schemaRefs/>
</ds:datastoreItem>
</file>

<file path=customXml/itemProps17.xml><?xml version="1.0" encoding="utf-8"?>
<ds:datastoreItem xmlns:ds="http://schemas.openxmlformats.org/officeDocument/2006/customXml" ds:itemID="{82F953EF-EEEC-4607-9B24-5D7446691C7A}">
  <ds:schemaRefs/>
</ds:datastoreItem>
</file>

<file path=customXml/itemProps18.xml><?xml version="1.0" encoding="utf-8"?>
<ds:datastoreItem xmlns:ds="http://schemas.openxmlformats.org/officeDocument/2006/customXml" ds:itemID="{6C396561-8628-4DB0-9753-CC45FBAAF5BB}">
  <ds:schemaRefs/>
</ds:datastoreItem>
</file>

<file path=customXml/itemProps19.xml><?xml version="1.0" encoding="utf-8"?>
<ds:datastoreItem xmlns:ds="http://schemas.openxmlformats.org/officeDocument/2006/customXml" ds:itemID="{78F4EC80-9A5F-4568-A15E-89CEBBFE38EC}">
  <ds:schemaRefs/>
</ds:datastoreItem>
</file>

<file path=customXml/itemProps20.xml><?xml version="1.0" encoding="utf-8"?>
<ds:datastoreItem xmlns:ds="http://schemas.openxmlformats.org/officeDocument/2006/customXml" ds:itemID="{E23C186B-CEFF-4133-A6A5-79194501A1A9}">
  <ds:schemaRefs/>
</ds:datastoreItem>
</file>

<file path=customXml/itemProps21.xml><?xml version="1.0" encoding="utf-8"?>
<ds:datastoreItem xmlns:ds="http://schemas.openxmlformats.org/officeDocument/2006/customXml" ds:itemID="{0482A1A3-A465-4DA0-B87C-6FBABFA27548}">
  <ds:schemaRefs/>
</ds:datastoreItem>
</file>

<file path=customXml/itemProps22.xml><?xml version="1.0" encoding="utf-8"?>
<ds:datastoreItem xmlns:ds="http://schemas.openxmlformats.org/officeDocument/2006/customXml" ds:itemID="{704D8666-65D8-4636-9D02-212C67C8A8B8}">
  <ds:schemaRefs/>
</ds:datastoreItem>
</file>

<file path=customXml/itemProps23.xml><?xml version="1.0" encoding="utf-8"?>
<ds:datastoreItem xmlns:ds="http://schemas.openxmlformats.org/officeDocument/2006/customXml" ds:itemID="{7CA499CC-3828-4795-92F4-65267BA59606}">
  <ds:schemaRefs/>
</ds:datastoreItem>
</file>

<file path=customXml/itemProps24.xml><?xml version="1.0" encoding="utf-8"?>
<ds:datastoreItem xmlns:ds="http://schemas.openxmlformats.org/officeDocument/2006/customXml" ds:itemID="{DD0EC000-BCE0-4EF2-B0AC-062FF7F0621A}">
  <ds:schemaRefs/>
</ds:datastoreItem>
</file>

<file path=customXml/itemProps25.xml><?xml version="1.0" encoding="utf-8"?>
<ds:datastoreItem xmlns:ds="http://schemas.openxmlformats.org/officeDocument/2006/customXml" ds:itemID="{C71ECA37-EF89-4214-935D-D3130CBD1253}">
  <ds:schemaRefs/>
</ds:datastoreItem>
</file>

<file path=customXml/itemProps26.xml><?xml version="1.0" encoding="utf-8"?>
<ds:datastoreItem xmlns:ds="http://schemas.openxmlformats.org/officeDocument/2006/customXml" ds:itemID="{6FCE0590-BC0F-4D03-941F-EC22C0D53FE2}">
  <ds:schemaRefs/>
</ds:datastoreItem>
</file>

<file path=customXml/itemProps27.xml><?xml version="1.0" encoding="utf-8"?>
<ds:datastoreItem xmlns:ds="http://schemas.openxmlformats.org/officeDocument/2006/customXml" ds:itemID="{6462B3D7-2C2C-4560-853C-5DBE63C739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8</vt:i4>
      </vt:variant>
    </vt:vector>
  </HeadingPairs>
  <TitlesOfParts>
    <vt:vector size="12" baseType="lpstr">
      <vt:lpstr>Analysis 1</vt:lpstr>
      <vt:lpstr>Time Series Dashboard</vt:lpstr>
      <vt:lpstr>Colors</vt:lpstr>
      <vt:lpstr>Analysis 1 (2)</vt:lpstr>
      <vt:lpstr>lookup_table</vt:lpstr>
      <vt:lpstr>n_transactions</vt:lpstr>
      <vt:lpstr>profit_margin</vt:lpstr>
      <vt:lpstr>total_COGS</vt:lpstr>
      <vt:lpstr>total_profit</vt:lpstr>
      <vt:lpstr>total_quantity</vt:lpstr>
      <vt:lpstr>total_revenue</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Mohammad Ghanaym</cp:lastModifiedBy>
  <dcterms:created xsi:type="dcterms:W3CDTF">2015-06-05T18:17:20Z</dcterms:created>
  <dcterms:modified xsi:type="dcterms:W3CDTF">2025-02-06T09:08:19Z</dcterms:modified>
</cp:coreProperties>
</file>