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F:\Workspace\Data Analysis Projects\Adventure Works Data Analysis\"/>
    </mc:Choice>
  </mc:AlternateContent>
  <xr:revisionPtr revIDLastSave="0" documentId="13_ncr:1_{D12CE179-8476-4CD8-A7EE-9AE901487F61}" xr6:coauthVersionLast="47" xr6:coauthVersionMax="47" xr10:uidLastSave="{00000000-0000-0000-0000-000000000000}"/>
  <bookViews>
    <workbookView xWindow="20370" yWindow="-120" windowWidth="29040" windowHeight="15840" activeTab="4" xr2:uid="{00000000-000D-0000-FFFF-FFFF00000000}"/>
  </bookViews>
  <sheets>
    <sheet name="Analysis 1" sheetId="1" r:id="rId1"/>
    <sheet name="Time Series Dashboard" sheetId="2" r:id="rId2"/>
    <sheet name="Colors" sheetId="3" r:id="rId3"/>
    <sheet name="Analysis 1 (2)" sheetId="4" r:id="rId4"/>
    <sheet name="Dashboard 2" sheetId="5" r:id="rId5"/>
    <sheet name="P&amp;C Analysis" sheetId="6" r:id="rId6"/>
  </sheets>
  <definedNames>
    <definedName name="lookup_table" localSheetId="3">'Analysis 1 (2)'!#REF!</definedName>
    <definedName name="lookup_table" localSheetId="5">'P&amp;C Analysis'!#REF!</definedName>
    <definedName name="lookup_table">'Analysis 1'!$O$4:$U$8</definedName>
    <definedName name="n_transactions" localSheetId="3">'Analysis 1 (2)'!#REF!</definedName>
    <definedName name="n_transactions" localSheetId="5">'P&amp;C Analysis'!#REF!</definedName>
    <definedName name="n_transactions">'Analysis 1'!$P$5:$P$8</definedName>
    <definedName name="profit_margin" localSheetId="3">'Analysis 1 (2)'!#REF!</definedName>
    <definedName name="profit_margin" localSheetId="5">'P&amp;C Analysis'!#REF!</definedName>
    <definedName name="profit_margin">'Analysis 1'!$S$5:$S$8</definedName>
    <definedName name="Slicer_Country">#N/A</definedName>
    <definedName name="Slicer_Month_Name">#N/A</definedName>
    <definedName name="Slicer_Year">#N/A</definedName>
    <definedName name="total_COGS" localSheetId="3">'Analysis 1 (2)'!#REF!</definedName>
    <definedName name="total_COGS" localSheetId="5">'P&amp;C Analysis'!#REF!</definedName>
    <definedName name="total_COGS">'Analysis 1'!$Q$5:$Q$8</definedName>
    <definedName name="total_profit" localSheetId="3">'Analysis 1 (2)'!#REF!</definedName>
    <definedName name="total_profit" localSheetId="5">'P&amp;C Analysis'!#REF!</definedName>
    <definedName name="total_profit">'Analysis 1'!$T$5:$T$8</definedName>
    <definedName name="total_quantity" localSheetId="3">'Analysis 1 (2)'!#REF!</definedName>
    <definedName name="total_quantity" localSheetId="5">'P&amp;C Analysis'!#REF!</definedName>
    <definedName name="total_quantity">'Analysis 1'!$U$5:$U$8</definedName>
    <definedName name="total_revenue" localSheetId="3">'Analysis 1 (2)'!#REF!</definedName>
    <definedName name="total_revenue" localSheetId="5">'P&amp;C Analysis'!#REF!</definedName>
    <definedName name="total_revenue">'Analysis 1'!$R$5:$R$8</definedName>
    <definedName name="years" localSheetId="3">'Analysis 1 (2)'!#REF!</definedName>
    <definedName name="years" localSheetId="5">'P&amp;C Analysis'!#REF!</definedName>
    <definedName name="years">'Analysis 1'!$O$5:$O$8</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fe19a217-f2c6-4aca-8620-0fe29b2b0368" name="FactInternetSales" connection="Query - FactInternetSales"/>
          <x15:modelTable id="DimCustomer_88d98cba-f355-44fb-baf0-2c7c3802db54" name="DimCustomer" connection="Query - DimCustomer"/>
          <x15:modelTable id="DimDate_f018fac7-e08d-432f-b9cc-0f5b763173ef" name="DimDate" connection="Query - DimDate"/>
          <x15:modelTable id="DimGeography_c75ba43c-ba29-4d9b-a502-a877f9bcb259" name="DimGeography" connection="Query - DimGeography"/>
          <x15:modelTable id="DimProduct_dfafd8d3-0761-4667-aa53-8ccbf448bb5f" name="DimProduct" connection="Query - DimProduct"/>
          <x15:modelTable id="DimSalesTerritory_b7aebecf-3ce9-4d35-bc2a-2e1d059ea0d0" name="DimSalesTerritory" connection="Query - DimSalesTerritory"/>
          <x15:modelTable id="All Measures_10c63b3e-decf-49b8-a6da-00cdfd54cc87"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 i="6" l="1" a="1"/>
  <c r="Y4" i="6" s="1"/>
  <c r="W4" i="6"/>
  <c r="X4" i="6"/>
  <c r="W5" i="6"/>
  <c r="X5" i="6"/>
  <c r="W6" i="6"/>
  <c r="X6" i="6"/>
  <c r="W7" i="6"/>
  <c r="X7" i="6"/>
  <c r="W8" i="6"/>
  <c r="X8" i="6"/>
  <c r="W9" i="6"/>
  <c r="X9" i="6"/>
  <c r="W10" i="6"/>
  <c r="X10" i="6"/>
  <c r="W11" i="6"/>
  <c r="X11" i="6"/>
  <c r="W12" i="6"/>
  <c r="X12" i="6"/>
  <c r="W13" i="6"/>
  <c r="X13" i="6"/>
  <c r="X3" i="6"/>
  <c r="W3" i="6"/>
  <c r="E158" i="6"/>
  <c r="F158" i="6"/>
  <c r="E159" i="6"/>
  <c r="F159" i="6"/>
  <c r="E160" i="6"/>
  <c r="F160" i="6"/>
  <c r="E161" i="6"/>
  <c r="F161" i="6"/>
  <c r="E162" i="6"/>
  <c r="F162" i="6"/>
  <c r="E163" i="6"/>
  <c r="F163" i="6"/>
  <c r="E164" i="6"/>
  <c r="F164" i="6"/>
  <c r="E165" i="6"/>
  <c r="F165" i="6"/>
  <c r="E166" i="6"/>
  <c r="F166" i="6"/>
  <c r="E167" i="6"/>
  <c r="F167" i="6"/>
  <c r="E168" i="6"/>
  <c r="F168" i="6"/>
  <c r="E169" i="6"/>
  <c r="F169" i="6"/>
  <c r="E170" i="6"/>
  <c r="F170" i="6"/>
  <c r="E171" i="6"/>
  <c r="F171" i="6"/>
  <c r="E172" i="6"/>
  <c r="F172" i="6"/>
  <c r="E173" i="6"/>
  <c r="F173" i="6"/>
  <c r="E174" i="6"/>
  <c r="F174" i="6"/>
  <c r="E175" i="6"/>
  <c r="F175" i="6"/>
  <c r="E176" i="6"/>
  <c r="F176" i="6"/>
  <c r="E177" i="6"/>
  <c r="F177" i="6"/>
  <c r="E178" i="6"/>
  <c r="F178" i="6"/>
  <c r="E179" i="6"/>
  <c r="F179" i="6"/>
  <c r="E180" i="6"/>
  <c r="F180" i="6"/>
  <c r="E181" i="6"/>
  <c r="F181" i="6"/>
  <c r="E182" i="6"/>
  <c r="F182" i="6"/>
  <c r="E183" i="6"/>
  <c r="F183" i="6"/>
  <c r="E184" i="6"/>
  <c r="F184" i="6"/>
  <c r="E185" i="6"/>
  <c r="F185" i="6"/>
  <c r="E186" i="6"/>
  <c r="F186" i="6"/>
  <c r="E187" i="6"/>
  <c r="F187" i="6"/>
  <c r="E188" i="6"/>
  <c r="F188" i="6"/>
  <c r="E189" i="6"/>
  <c r="F189" i="6"/>
  <c r="E190" i="6"/>
  <c r="F190" i="6"/>
  <c r="E191" i="6"/>
  <c r="F191" i="6"/>
  <c r="E192" i="6"/>
  <c r="F192" i="6"/>
  <c r="E193" i="6"/>
  <c r="F193" i="6"/>
  <c r="E194" i="6"/>
  <c r="F194" i="6"/>
  <c r="E195" i="6"/>
  <c r="F195" i="6"/>
  <c r="E196" i="6"/>
  <c r="F196" i="6"/>
  <c r="E197" i="6"/>
  <c r="F197" i="6"/>
  <c r="E198" i="6"/>
  <c r="F198" i="6"/>
  <c r="E199" i="6"/>
  <c r="F199" i="6"/>
  <c r="E200" i="6"/>
  <c r="F200" i="6"/>
  <c r="E201" i="6"/>
  <c r="F201" i="6"/>
  <c r="E202" i="6"/>
  <c r="F202" i="6"/>
  <c r="E203" i="6"/>
  <c r="F203" i="6"/>
  <c r="E204" i="6"/>
  <c r="F204" i="6"/>
  <c r="E205" i="6"/>
  <c r="F205" i="6"/>
  <c r="E206" i="6"/>
  <c r="F206" i="6"/>
  <c r="E207" i="6"/>
  <c r="F207" i="6"/>
  <c r="E208" i="6"/>
  <c r="F208" i="6"/>
  <c r="E209" i="6"/>
  <c r="F209" i="6"/>
  <c r="E210" i="6"/>
  <c r="F210" i="6"/>
  <c r="E211" i="6"/>
  <c r="F211" i="6"/>
  <c r="E212" i="6"/>
  <c r="F212" i="6"/>
  <c r="E213" i="6"/>
  <c r="F213" i="6"/>
  <c r="E214" i="6"/>
  <c r="F214" i="6"/>
  <c r="E215" i="6"/>
  <c r="F215" i="6"/>
  <c r="E216" i="6"/>
  <c r="F216" i="6"/>
  <c r="E217" i="6"/>
  <c r="F217" i="6"/>
  <c r="E218" i="6"/>
  <c r="F218" i="6"/>
  <c r="E219" i="6"/>
  <c r="F219" i="6"/>
  <c r="E220" i="6"/>
  <c r="F220" i="6"/>
  <c r="E221" i="6"/>
  <c r="F221" i="6"/>
  <c r="E222" i="6"/>
  <c r="F222" i="6"/>
  <c r="E223" i="6"/>
  <c r="F223" i="6"/>
  <c r="E224" i="6"/>
  <c r="F224" i="6"/>
  <c r="E225" i="6"/>
  <c r="F225" i="6"/>
  <c r="E226" i="6"/>
  <c r="F226" i="6"/>
  <c r="E227" i="6"/>
  <c r="F227" i="6"/>
  <c r="E228" i="6"/>
  <c r="F228" i="6"/>
  <c r="E229" i="6"/>
  <c r="F229" i="6"/>
  <c r="E230" i="6"/>
  <c r="F230" i="6"/>
  <c r="E231" i="6"/>
  <c r="F231" i="6"/>
  <c r="E232" i="6"/>
  <c r="F232" i="6"/>
  <c r="E233" i="6"/>
  <c r="F233" i="6"/>
  <c r="E234" i="6"/>
  <c r="F234" i="6"/>
  <c r="E235" i="6"/>
  <c r="F235" i="6"/>
  <c r="E236" i="6"/>
  <c r="F236" i="6"/>
  <c r="E237" i="6"/>
  <c r="F237" i="6"/>
  <c r="E238" i="6"/>
  <c r="F238" i="6"/>
  <c r="E239" i="6"/>
  <c r="F239" i="6"/>
  <c r="E240" i="6"/>
  <c r="F240" i="6"/>
  <c r="E241" i="6"/>
  <c r="F241" i="6"/>
  <c r="E242" i="6"/>
  <c r="F242" i="6"/>
  <c r="E243" i="6"/>
  <c r="F243" i="6"/>
  <c r="E244" i="6"/>
  <c r="F244" i="6"/>
  <c r="E245" i="6"/>
  <c r="F245" i="6"/>
  <c r="E246" i="6"/>
  <c r="F246" i="6"/>
  <c r="E247" i="6"/>
  <c r="F247" i="6"/>
  <c r="E248" i="6"/>
  <c r="F248" i="6"/>
  <c r="E249" i="6"/>
  <c r="F249" i="6"/>
  <c r="E250" i="6"/>
  <c r="F250" i="6"/>
  <c r="E251" i="6"/>
  <c r="F251" i="6"/>
  <c r="E252" i="6"/>
  <c r="F252" i="6"/>
  <c r="E253" i="6"/>
  <c r="F253" i="6"/>
  <c r="E254" i="6"/>
  <c r="F254" i="6"/>
  <c r="E255" i="6"/>
  <c r="F255" i="6"/>
  <c r="E256" i="6"/>
  <c r="F256" i="6"/>
  <c r="E257" i="6"/>
  <c r="F257" i="6"/>
  <c r="E258" i="6"/>
  <c r="F258" i="6"/>
  <c r="E259" i="6"/>
  <c r="F259" i="6"/>
  <c r="E260" i="6"/>
  <c r="F260" i="6"/>
  <c r="E261" i="6"/>
  <c r="F261" i="6"/>
  <c r="E262" i="6"/>
  <c r="F262" i="6"/>
  <c r="E263" i="6"/>
  <c r="F263" i="6"/>
  <c r="E264" i="6"/>
  <c r="F264" i="6"/>
  <c r="E265" i="6"/>
  <c r="F265" i="6"/>
  <c r="E266" i="6"/>
  <c r="F266" i="6"/>
  <c r="E267" i="6"/>
  <c r="F267" i="6"/>
  <c r="E268" i="6"/>
  <c r="F268" i="6"/>
  <c r="E269" i="6"/>
  <c r="F269" i="6"/>
  <c r="E270" i="6"/>
  <c r="F270" i="6"/>
  <c r="E271" i="6"/>
  <c r="F271" i="6"/>
  <c r="E272" i="6"/>
  <c r="F272" i="6"/>
  <c r="E273" i="6"/>
  <c r="F273" i="6"/>
  <c r="E274" i="6"/>
  <c r="F274" i="6"/>
  <c r="E275" i="6"/>
  <c r="F275" i="6"/>
  <c r="E276" i="6"/>
  <c r="F276" i="6"/>
  <c r="E277" i="6"/>
  <c r="F277" i="6"/>
  <c r="E278" i="6"/>
  <c r="F278" i="6"/>
  <c r="E279" i="6"/>
  <c r="F279" i="6"/>
  <c r="E280" i="6"/>
  <c r="F280" i="6"/>
  <c r="E281" i="6"/>
  <c r="F281" i="6"/>
  <c r="E282" i="6"/>
  <c r="F282" i="6"/>
  <c r="E283" i="6"/>
  <c r="F283" i="6"/>
  <c r="E284" i="6"/>
  <c r="F284" i="6"/>
  <c r="E285" i="6"/>
  <c r="F285" i="6"/>
  <c r="E286" i="6"/>
  <c r="F286" i="6"/>
  <c r="E287" i="6"/>
  <c r="F287" i="6"/>
  <c r="E288" i="6"/>
  <c r="F288" i="6"/>
  <c r="E289" i="6"/>
  <c r="F289" i="6"/>
  <c r="E290" i="6"/>
  <c r="F290" i="6"/>
  <c r="E291" i="6"/>
  <c r="F291" i="6"/>
  <c r="E292" i="6"/>
  <c r="F292" i="6"/>
  <c r="E293" i="6"/>
  <c r="F293" i="6"/>
  <c r="E294" i="6"/>
  <c r="F294" i="6"/>
  <c r="E295" i="6"/>
  <c r="F295" i="6"/>
  <c r="E296" i="6"/>
  <c r="F296" i="6"/>
  <c r="E297" i="6"/>
  <c r="F297" i="6"/>
  <c r="E298" i="6"/>
  <c r="F298" i="6"/>
  <c r="E299" i="6"/>
  <c r="F299" i="6"/>
  <c r="E300" i="6"/>
  <c r="F300" i="6"/>
  <c r="E301" i="6"/>
  <c r="F301" i="6"/>
  <c r="E302" i="6"/>
  <c r="F302" i="6"/>
  <c r="E303" i="6"/>
  <c r="F303" i="6"/>
  <c r="E304" i="6"/>
  <c r="F304" i="6"/>
  <c r="E305" i="6"/>
  <c r="F305" i="6"/>
  <c r="E306" i="6"/>
  <c r="F306" i="6"/>
  <c r="E307" i="6"/>
  <c r="F307" i="6"/>
  <c r="E308" i="6"/>
  <c r="F308" i="6"/>
  <c r="E309" i="6"/>
  <c r="F309" i="6"/>
  <c r="E310" i="6"/>
  <c r="F310" i="6"/>
  <c r="E311" i="6"/>
  <c r="F311" i="6"/>
  <c r="E312" i="6"/>
  <c r="F312" i="6"/>
  <c r="E313" i="6"/>
  <c r="F313" i="6"/>
  <c r="E314" i="6"/>
  <c r="F314" i="6"/>
  <c r="E315" i="6"/>
  <c r="F315" i="6"/>
  <c r="E316" i="6"/>
  <c r="F316" i="6"/>
  <c r="E317" i="6"/>
  <c r="F317" i="6"/>
  <c r="E318" i="6"/>
  <c r="F318" i="6"/>
  <c r="E319" i="6"/>
  <c r="F319" i="6"/>
  <c r="E320" i="6"/>
  <c r="F320" i="6"/>
  <c r="E321" i="6"/>
  <c r="F321" i="6"/>
  <c r="E322" i="6"/>
  <c r="F322" i="6"/>
  <c r="E323" i="6"/>
  <c r="F323" i="6"/>
  <c r="E324" i="6"/>
  <c r="F324" i="6"/>
  <c r="E325" i="6"/>
  <c r="F325" i="6"/>
  <c r="E326" i="6"/>
  <c r="F326" i="6"/>
  <c r="E327" i="6"/>
  <c r="F327" i="6"/>
  <c r="E328" i="6"/>
  <c r="F328" i="6"/>
  <c r="E329" i="6"/>
  <c r="F329" i="6"/>
  <c r="E330" i="6"/>
  <c r="F330" i="6"/>
  <c r="E331" i="6"/>
  <c r="F331" i="6"/>
  <c r="E332" i="6"/>
  <c r="F332" i="6"/>
  <c r="E333" i="6"/>
  <c r="F333" i="6"/>
  <c r="E334" i="6"/>
  <c r="F334" i="6"/>
  <c r="E335" i="6"/>
  <c r="F335" i="6"/>
  <c r="E336" i="6"/>
  <c r="F336" i="6"/>
  <c r="E337" i="6"/>
  <c r="F337" i="6"/>
  <c r="E338" i="6"/>
  <c r="F338" i="6"/>
  <c r="E339" i="6"/>
  <c r="F339" i="6"/>
  <c r="E340" i="6"/>
  <c r="F340" i="6"/>
  <c r="E341" i="6"/>
  <c r="F341" i="6"/>
  <c r="E342" i="6"/>
  <c r="F342" i="6"/>
  <c r="E343" i="6"/>
  <c r="F343" i="6"/>
  <c r="E344" i="6"/>
  <c r="F344" i="6"/>
  <c r="E345" i="6"/>
  <c r="F345" i="6"/>
  <c r="E346" i="6"/>
  <c r="F346" i="6"/>
  <c r="E347" i="6"/>
  <c r="F347" i="6"/>
  <c r="E348" i="6"/>
  <c r="F348" i="6"/>
  <c r="E349" i="6"/>
  <c r="F349" i="6"/>
  <c r="E350" i="6"/>
  <c r="F350" i="6"/>
  <c r="E351" i="6"/>
  <c r="F351" i="6"/>
  <c r="E352" i="6"/>
  <c r="F352" i="6"/>
  <c r="E353" i="6"/>
  <c r="F353" i="6"/>
  <c r="E354" i="6"/>
  <c r="F354" i="6"/>
  <c r="E355" i="6"/>
  <c r="F355" i="6"/>
  <c r="E356" i="6"/>
  <c r="F356" i="6"/>
  <c r="E357" i="6"/>
  <c r="F357" i="6"/>
  <c r="E358" i="6"/>
  <c r="F358" i="6"/>
  <c r="E359" i="6"/>
  <c r="F359" i="6"/>
  <c r="E360" i="6"/>
  <c r="F360" i="6"/>
  <c r="E361" i="6"/>
  <c r="F361" i="6"/>
  <c r="E362" i="6"/>
  <c r="F362" i="6"/>
  <c r="E363" i="6"/>
  <c r="F363" i="6"/>
  <c r="E364" i="6"/>
  <c r="F364" i="6"/>
  <c r="E365" i="6"/>
  <c r="F365" i="6"/>
  <c r="E366" i="6"/>
  <c r="F366" i="6"/>
  <c r="E367" i="6"/>
  <c r="F367" i="6"/>
  <c r="E368" i="6"/>
  <c r="F368" i="6"/>
  <c r="E369" i="6"/>
  <c r="F369" i="6"/>
  <c r="E370" i="6"/>
  <c r="F370" i="6"/>
  <c r="E371" i="6"/>
  <c r="F371" i="6"/>
  <c r="E372" i="6"/>
  <c r="F372" i="6"/>
  <c r="E373" i="6"/>
  <c r="F373" i="6"/>
  <c r="E374" i="6"/>
  <c r="F374" i="6"/>
  <c r="E375" i="6"/>
  <c r="F375" i="6"/>
  <c r="E376" i="6"/>
  <c r="F376" i="6"/>
  <c r="E377" i="6"/>
  <c r="F377" i="6"/>
  <c r="E378" i="6"/>
  <c r="F378" i="6"/>
  <c r="E379" i="6"/>
  <c r="F379" i="6"/>
  <c r="E380" i="6"/>
  <c r="F380" i="6"/>
  <c r="E381" i="6"/>
  <c r="F381" i="6"/>
  <c r="E382" i="6"/>
  <c r="F382" i="6"/>
  <c r="E383" i="6"/>
  <c r="F383" i="6"/>
  <c r="E384" i="6"/>
  <c r="F384" i="6"/>
  <c r="E385" i="6"/>
  <c r="F385" i="6"/>
  <c r="E386" i="6"/>
  <c r="F386" i="6"/>
  <c r="E387" i="6"/>
  <c r="F387" i="6"/>
  <c r="E388" i="6"/>
  <c r="F388" i="6"/>
  <c r="E389" i="6"/>
  <c r="F389" i="6"/>
  <c r="E390" i="6"/>
  <c r="F390" i="6"/>
  <c r="E391" i="6"/>
  <c r="F391" i="6"/>
  <c r="E392" i="6"/>
  <c r="F392" i="6"/>
  <c r="E393" i="6"/>
  <c r="F393" i="6"/>
  <c r="E394" i="6"/>
  <c r="F394" i="6"/>
  <c r="E395" i="6"/>
  <c r="F395" i="6"/>
  <c r="E396" i="6"/>
  <c r="F396" i="6"/>
  <c r="E397" i="6"/>
  <c r="F397" i="6"/>
  <c r="E398" i="6"/>
  <c r="F398" i="6"/>
  <c r="E399" i="6"/>
  <c r="F399" i="6"/>
  <c r="E400" i="6"/>
  <c r="F400" i="6"/>
  <c r="E401" i="6"/>
  <c r="F401" i="6"/>
  <c r="E402" i="6"/>
  <c r="F402" i="6"/>
  <c r="E403" i="6"/>
  <c r="F403" i="6"/>
  <c r="E404" i="6"/>
  <c r="F404" i="6"/>
  <c r="E405" i="6"/>
  <c r="F405" i="6"/>
  <c r="E406" i="6"/>
  <c r="F406" i="6"/>
  <c r="E407" i="6"/>
  <c r="F407" i="6"/>
  <c r="E408" i="6"/>
  <c r="F408" i="6"/>
  <c r="E409" i="6"/>
  <c r="F409" i="6"/>
  <c r="E410" i="6"/>
  <c r="F410" i="6"/>
  <c r="E411" i="6"/>
  <c r="F411" i="6"/>
  <c r="E412" i="6"/>
  <c r="F412" i="6"/>
  <c r="E413" i="6"/>
  <c r="F413" i="6"/>
  <c r="E414" i="6"/>
  <c r="F414" i="6"/>
  <c r="E415" i="6"/>
  <c r="F415" i="6"/>
  <c r="E416" i="6"/>
  <c r="F416" i="6"/>
  <c r="E417" i="6"/>
  <c r="F417" i="6"/>
  <c r="E418" i="6"/>
  <c r="F418" i="6"/>
  <c r="E419" i="6"/>
  <c r="F419" i="6"/>
  <c r="E420" i="6"/>
  <c r="F420" i="6"/>
  <c r="E421" i="6"/>
  <c r="F421" i="6"/>
  <c r="E422" i="6"/>
  <c r="F422" i="6"/>
  <c r="E423" i="6"/>
  <c r="F423" i="6"/>
  <c r="E424" i="6"/>
  <c r="F424" i="6"/>
  <c r="E425" i="6"/>
  <c r="F425" i="6"/>
  <c r="E426" i="6"/>
  <c r="F426" i="6"/>
  <c r="E427" i="6"/>
  <c r="F427" i="6"/>
  <c r="E428" i="6"/>
  <c r="F428" i="6"/>
  <c r="E429" i="6"/>
  <c r="F429" i="6"/>
  <c r="E430" i="6"/>
  <c r="F430" i="6"/>
  <c r="E431" i="6"/>
  <c r="F431" i="6"/>
  <c r="E432" i="6"/>
  <c r="F432" i="6"/>
  <c r="E433" i="6"/>
  <c r="F433" i="6"/>
  <c r="E434" i="6"/>
  <c r="F434" i="6"/>
  <c r="E435" i="6"/>
  <c r="F435" i="6"/>
  <c r="E436" i="6"/>
  <c r="F436" i="6"/>
  <c r="E437" i="6"/>
  <c r="F437" i="6"/>
  <c r="E438" i="6"/>
  <c r="F438" i="6"/>
  <c r="E439" i="6"/>
  <c r="F439" i="6"/>
  <c r="E440" i="6"/>
  <c r="F440" i="6"/>
  <c r="E441" i="6"/>
  <c r="F441" i="6"/>
  <c r="E442" i="6"/>
  <c r="F442" i="6"/>
  <c r="E443" i="6"/>
  <c r="F443" i="6"/>
  <c r="E444" i="6"/>
  <c r="F444" i="6"/>
  <c r="E445" i="6"/>
  <c r="F445" i="6"/>
  <c r="E446" i="6"/>
  <c r="F446" i="6"/>
  <c r="E447" i="6"/>
  <c r="F447" i="6"/>
  <c r="E448" i="6"/>
  <c r="F448" i="6"/>
  <c r="E449" i="6"/>
  <c r="F449" i="6"/>
  <c r="E450" i="6"/>
  <c r="F450" i="6"/>
  <c r="E451" i="6"/>
  <c r="F451" i="6"/>
  <c r="E452" i="6"/>
  <c r="F452" i="6"/>
  <c r="E453" i="6"/>
  <c r="F453" i="6"/>
  <c r="E454" i="6"/>
  <c r="F454" i="6"/>
  <c r="E455" i="6"/>
  <c r="F455" i="6"/>
  <c r="E456" i="6"/>
  <c r="F456" i="6"/>
  <c r="E457" i="6"/>
  <c r="F457" i="6"/>
  <c r="E458" i="6"/>
  <c r="F458" i="6"/>
  <c r="E459" i="6"/>
  <c r="F459" i="6"/>
  <c r="E460" i="6"/>
  <c r="F460" i="6"/>
  <c r="E461" i="6"/>
  <c r="F461" i="6"/>
  <c r="E462" i="6"/>
  <c r="F462" i="6"/>
  <c r="E463" i="6"/>
  <c r="F463" i="6"/>
  <c r="E464" i="6"/>
  <c r="F464" i="6"/>
  <c r="E465" i="6"/>
  <c r="F465" i="6"/>
  <c r="E466" i="6"/>
  <c r="F466" i="6"/>
  <c r="E467" i="6"/>
  <c r="F467" i="6"/>
  <c r="E468" i="6"/>
  <c r="F468" i="6"/>
  <c r="E469" i="6"/>
  <c r="F469" i="6"/>
  <c r="E470" i="6"/>
  <c r="F470" i="6"/>
  <c r="E471" i="6"/>
  <c r="F471" i="6"/>
  <c r="E472" i="6"/>
  <c r="F472" i="6"/>
  <c r="E473" i="6"/>
  <c r="F473" i="6"/>
  <c r="E474" i="6"/>
  <c r="F474" i="6"/>
  <c r="E475" i="6"/>
  <c r="F475" i="6"/>
  <c r="E476" i="6"/>
  <c r="F476" i="6"/>
  <c r="E477" i="6"/>
  <c r="F477" i="6"/>
  <c r="E478" i="6"/>
  <c r="F478" i="6"/>
  <c r="E479" i="6"/>
  <c r="F479" i="6"/>
  <c r="E480" i="6"/>
  <c r="F480" i="6"/>
  <c r="E481" i="6"/>
  <c r="F481" i="6"/>
  <c r="E482" i="6"/>
  <c r="F482" i="6"/>
  <c r="E483" i="6"/>
  <c r="F483" i="6"/>
  <c r="E484" i="6"/>
  <c r="F484" i="6"/>
  <c r="E485" i="6"/>
  <c r="F485" i="6"/>
  <c r="E486" i="6"/>
  <c r="F486" i="6"/>
  <c r="E487" i="6"/>
  <c r="F487" i="6"/>
  <c r="E488" i="6"/>
  <c r="F488" i="6"/>
  <c r="E489" i="6"/>
  <c r="F489" i="6"/>
  <c r="E490" i="6"/>
  <c r="F490" i="6"/>
  <c r="E491" i="6"/>
  <c r="F491" i="6"/>
  <c r="E492" i="6"/>
  <c r="F492" i="6"/>
  <c r="E493" i="6"/>
  <c r="F493" i="6"/>
  <c r="E494" i="6"/>
  <c r="F494" i="6"/>
  <c r="E495" i="6"/>
  <c r="F495" i="6"/>
  <c r="E496" i="6"/>
  <c r="F496" i="6"/>
  <c r="E497" i="6"/>
  <c r="F497" i="6"/>
  <c r="E498" i="6"/>
  <c r="F498" i="6"/>
  <c r="E499" i="6"/>
  <c r="F499" i="6"/>
  <c r="E500" i="6"/>
  <c r="F500" i="6"/>
  <c r="E501" i="6"/>
  <c r="F501" i="6"/>
  <c r="E502" i="6"/>
  <c r="F502" i="6"/>
  <c r="E503" i="6"/>
  <c r="F503" i="6"/>
  <c r="E504" i="6"/>
  <c r="F504" i="6"/>
  <c r="E505" i="6"/>
  <c r="F505" i="6"/>
  <c r="E506" i="6"/>
  <c r="F506" i="6"/>
  <c r="E507" i="6"/>
  <c r="F507" i="6"/>
  <c r="E508" i="6"/>
  <c r="F508" i="6"/>
  <c r="E509" i="6"/>
  <c r="F509" i="6"/>
  <c r="E510" i="6"/>
  <c r="F510" i="6"/>
  <c r="E137" i="6"/>
  <c r="F137" i="6"/>
  <c r="E138" i="6"/>
  <c r="F138" i="6"/>
  <c r="E139" i="6"/>
  <c r="F139" i="6"/>
  <c r="E140" i="6"/>
  <c r="F140" i="6"/>
  <c r="E141" i="6"/>
  <c r="F141" i="6"/>
  <c r="E142" i="6"/>
  <c r="F142" i="6"/>
  <c r="E143" i="6"/>
  <c r="F143" i="6"/>
  <c r="E144" i="6"/>
  <c r="F144" i="6"/>
  <c r="E145" i="6"/>
  <c r="F145" i="6"/>
  <c r="E146" i="6"/>
  <c r="F146" i="6"/>
  <c r="E147" i="6"/>
  <c r="F147" i="6"/>
  <c r="E148" i="6"/>
  <c r="F148" i="6"/>
  <c r="E149" i="6"/>
  <c r="F149" i="6"/>
  <c r="E150" i="6"/>
  <c r="F150" i="6"/>
  <c r="E151" i="6"/>
  <c r="F151" i="6"/>
  <c r="E152" i="6"/>
  <c r="F152" i="6"/>
  <c r="E153" i="6"/>
  <c r="F153" i="6"/>
  <c r="E154" i="6"/>
  <c r="F154" i="6"/>
  <c r="E155" i="6"/>
  <c r="F155" i="6"/>
  <c r="E156" i="6"/>
  <c r="F156" i="6"/>
  <c r="E157" i="6"/>
  <c r="F157" i="6"/>
  <c r="F136" i="6"/>
  <c r="E13" i="6"/>
  <c r="F13" i="6"/>
  <c r="E14" i="6"/>
  <c r="F14" i="6"/>
  <c r="E15" i="6"/>
  <c r="F15" i="6"/>
  <c r="E16" i="6"/>
  <c r="F16" i="6"/>
  <c r="E17" i="6"/>
  <c r="F17" i="6"/>
  <c r="E18" i="6"/>
  <c r="F18" i="6"/>
  <c r="E19" i="6"/>
  <c r="F19" i="6"/>
  <c r="E20" i="6"/>
  <c r="F20" i="6"/>
  <c r="E21" i="6"/>
  <c r="F21" i="6"/>
  <c r="E22" i="6"/>
  <c r="F22" i="6"/>
  <c r="E23" i="6"/>
  <c r="F23" i="6"/>
  <c r="E24" i="6"/>
  <c r="F24" i="6"/>
  <c r="E25" i="6"/>
  <c r="F25" i="6"/>
  <c r="E26" i="6"/>
  <c r="F26" i="6"/>
  <c r="E27" i="6"/>
  <c r="F27" i="6"/>
  <c r="E28" i="6"/>
  <c r="F28" i="6"/>
  <c r="E29" i="6"/>
  <c r="F29" i="6"/>
  <c r="E30" i="6"/>
  <c r="F30" i="6"/>
  <c r="E31" i="6"/>
  <c r="F31" i="6"/>
  <c r="E32" i="6"/>
  <c r="F32" i="6"/>
  <c r="E33" i="6"/>
  <c r="F33" i="6"/>
  <c r="E34" i="6"/>
  <c r="F34" i="6"/>
  <c r="E35" i="6"/>
  <c r="F35" i="6"/>
  <c r="E36" i="6"/>
  <c r="F36" i="6"/>
  <c r="E37" i="6"/>
  <c r="F37" i="6"/>
  <c r="E38" i="6"/>
  <c r="F38" i="6"/>
  <c r="E39" i="6"/>
  <c r="F39" i="6"/>
  <c r="E40" i="6"/>
  <c r="F40" i="6"/>
  <c r="E41" i="6"/>
  <c r="F41" i="6"/>
  <c r="E42" i="6"/>
  <c r="F42" i="6"/>
  <c r="E43" i="6"/>
  <c r="F43" i="6"/>
  <c r="E44" i="6"/>
  <c r="F44" i="6"/>
  <c r="E45" i="6"/>
  <c r="F45" i="6"/>
  <c r="E46" i="6"/>
  <c r="F46" i="6"/>
  <c r="E47" i="6"/>
  <c r="F47" i="6"/>
  <c r="E48" i="6"/>
  <c r="F48" i="6"/>
  <c r="E49" i="6"/>
  <c r="F49" i="6"/>
  <c r="E50" i="6"/>
  <c r="F50" i="6"/>
  <c r="E51" i="6"/>
  <c r="F51" i="6"/>
  <c r="E52" i="6"/>
  <c r="F52" i="6"/>
  <c r="E53" i="6"/>
  <c r="F53" i="6"/>
  <c r="E54" i="6"/>
  <c r="F54" i="6"/>
  <c r="E55" i="6"/>
  <c r="F55" i="6"/>
  <c r="E56" i="6"/>
  <c r="F56" i="6"/>
  <c r="E57" i="6"/>
  <c r="F57" i="6"/>
  <c r="E58" i="6"/>
  <c r="F58" i="6"/>
  <c r="E59" i="6"/>
  <c r="F59" i="6"/>
  <c r="E60" i="6"/>
  <c r="F60" i="6"/>
  <c r="E61" i="6"/>
  <c r="F61" i="6"/>
  <c r="E62" i="6"/>
  <c r="F62" i="6"/>
  <c r="E63" i="6"/>
  <c r="F63" i="6"/>
  <c r="E64" i="6"/>
  <c r="F64" i="6"/>
  <c r="E65" i="6"/>
  <c r="F65" i="6"/>
  <c r="E66" i="6"/>
  <c r="F66" i="6"/>
  <c r="E67" i="6"/>
  <c r="F67" i="6"/>
  <c r="E68" i="6"/>
  <c r="F68" i="6"/>
  <c r="E69" i="6"/>
  <c r="F69" i="6"/>
  <c r="E70" i="6"/>
  <c r="F70" i="6"/>
  <c r="E71" i="6"/>
  <c r="F71" i="6"/>
  <c r="E72" i="6"/>
  <c r="F72" i="6"/>
  <c r="E73" i="6"/>
  <c r="F73" i="6"/>
  <c r="E74" i="6"/>
  <c r="F74" i="6"/>
  <c r="E75" i="6"/>
  <c r="F75" i="6"/>
  <c r="E76" i="6"/>
  <c r="F76" i="6"/>
  <c r="E77" i="6"/>
  <c r="F77" i="6"/>
  <c r="E78" i="6"/>
  <c r="F78" i="6"/>
  <c r="E79" i="6"/>
  <c r="F79" i="6"/>
  <c r="E80" i="6"/>
  <c r="F80" i="6"/>
  <c r="E81" i="6"/>
  <c r="F81" i="6"/>
  <c r="E82" i="6"/>
  <c r="F82" i="6"/>
  <c r="E83" i="6"/>
  <c r="F83" i="6"/>
  <c r="E84" i="6"/>
  <c r="F84" i="6"/>
  <c r="E85" i="6"/>
  <c r="F85" i="6"/>
  <c r="E86" i="6"/>
  <c r="F86" i="6"/>
  <c r="E87" i="6"/>
  <c r="F87" i="6"/>
  <c r="E88" i="6"/>
  <c r="F88" i="6"/>
  <c r="E89" i="6"/>
  <c r="F89" i="6"/>
  <c r="E90" i="6"/>
  <c r="F90" i="6"/>
  <c r="E91" i="6"/>
  <c r="F91" i="6"/>
  <c r="E92" i="6"/>
  <c r="F92" i="6"/>
  <c r="E93" i="6"/>
  <c r="F93" i="6"/>
  <c r="E94" i="6"/>
  <c r="F94" i="6"/>
  <c r="E95" i="6"/>
  <c r="F95" i="6"/>
  <c r="E96" i="6"/>
  <c r="F96" i="6"/>
  <c r="E97" i="6"/>
  <c r="F97" i="6"/>
  <c r="E98" i="6"/>
  <c r="F98" i="6"/>
  <c r="E99" i="6"/>
  <c r="F99" i="6"/>
  <c r="E100" i="6"/>
  <c r="F100" i="6"/>
  <c r="E101" i="6"/>
  <c r="F101" i="6"/>
  <c r="E102" i="6"/>
  <c r="F102" i="6"/>
  <c r="E103" i="6"/>
  <c r="F103" i="6"/>
  <c r="E104" i="6"/>
  <c r="F104" i="6"/>
  <c r="E105" i="6"/>
  <c r="F105" i="6"/>
  <c r="E106" i="6"/>
  <c r="F106" i="6"/>
  <c r="E107" i="6"/>
  <c r="F107" i="6"/>
  <c r="E108" i="6"/>
  <c r="F108" i="6"/>
  <c r="E109" i="6"/>
  <c r="F109" i="6"/>
  <c r="E110" i="6"/>
  <c r="F110" i="6"/>
  <c r="E111" i="6"/>
  <c r="F111" i="6"/>
  <c r="E112" i="6"/>
  <c r="F112" i="6"/>
  <c r="E113" i="6"/>
  <c r="F113" i="6"/>
  <c r="E114" i="6"/>
  <c r="F114" i="6"/>
  <c r="E115" i="6"/>
  <c r="F115" i="6"/>
  <c r="E116" i="6"/>
  <c r="F116" i="6"/>
  <c r="E117" i="6"/>
  <c r="F117" i="6"/>
  <c r="E118" i="6"/>
  <c r="F118" i="6"/>
  <c r="E119" i="6"/>
  <c r="F119" i="6"/>
  <c r="E120" i="6"/>
  <c r="F120" i="6"/>
  <c r="E121" i="6"/>
  <c r="F121" i="6"/>
  <c r="E122" i="6"/>
  <c r="F122" i="6"/>
  <c r="E123" i="6"/>
  <c r="F123" i="6"/>
  <c r="E124" i="6"/>
  <c r="F124" i="6"/>
  <c r="E125" i="6"/>
  <c r="F125" i="6"/>
  <c r="E126" i="6"/>
  <c r="F126" i="6"/>
  <c r="E127" i="6"/>
  <c r="F127" i="6"/>
  <c r="E128" i="6"/>
  <c r="F128" i="6"/>
  <c r="E129" i="6"/>
  <c r="F129" i="6"/>
  <c r="E130" i="6"/>
  <c r="F130" i="6"/>
  <c r="E131" i="6"/>
  <c r="F131" i="6"/>
  <c r="E132" i="6"/>
  <c r="F132" i="6"/>
  <c r="E133" i="6"/>
  <c r="F133" i="6"/>
  <c r="E134" i="6"/>
  <c r="F134" i="6"/>
  <c r="E135" i="6"/>
  <c r="F135" i="6"/>
  <c r="E136" i="6"/>
  <c r="F12" i="6"/>
  <c r="E12" i="6"/>
  <c r="E5" i="6"/>
  <c r="F5" i="6"/>
  <c r="G5" i="6" s="1"/>
  <c r="E6" i="6"/>
  <c r="F6" i="6"/>
  <c r="G6" i="6" s="1"/>
  <c r="E7" i="6"/>
  <c r="F7" i="6"/>
  <c r="G7" i="6" s="1"/>
  <c r="E8" i="6"/>
  <c r="F8" i="6"/>
  <c r="G8" i="6" s="1"/>
  <c r="E9" i="6"/>
  <c r="F9" i="6"/>
  <c r="G9" i="6" s="1"/>
  <c r="F4" i="6"/>
  <c r="E4" i="6"/>
  <c r="Y7" i="4"/>
  <c r="Y6" i="4"/>
  <c r="N6" i="4"/>
  <c r="O6" i="4"/>
  <c r="N7" i="4"/>
  <c r="O7" i="4"/>
  <c r="N8" i="4"/>
  <c r="O8" i="4"/>
  <c r="N9" i="4"/>
  <c r="O9" i="4"/>
  <c r="N10" i="4"/>
  <c r="O10" i="4"/>
  <c r="N11" i="4"/>
  <c r="O11" i="4"/>
  <c r="N12" i="4"/>
  <c r="O12" i="4"/>
  <c r="O5" i="4"/>
  <c r="N5" i="4"/>
  <c r="G9" i="4"/>
  <c r="F6" i="4"/>
  <c r="F7" i="4"/>
  <c r="G7" i="4" s="1"/>
  <c r="F5" i="4"/>
  <c r="G5" i="4" s="1"/>
  <c r="Z40" i="1"/>
  <c r="Z34" i="1"/>
  <c r="Z28" i="1"/>
  <c r="Z22" i="1"/>
  <c r="Z16" i="1"/>
  <c r="Z10" i="1"/>
  <c r="Y5" i="1"/>
  <c r="C18" i="1" a="1"/>
  <c r="C18" i="1" s="1"/>
  <c r="D18" i="1" s="1"/>
  <c r="C19" i="1" a="1"/>
  <c r="C19" i="1" s="1"/>
  <c r="C20" i="1" a="1"/>
  <c r="C20" i="1" s="1"/>
  <c r="C21" i="1" a="1"/>
  <c r="C21" i="1" s="1"/>
  <c r="C22" i="1" a="1"/>
  <c r="C22" i="1" s="1"/>
  <c r="B19" i="1"/>
  <c r="B20" i="1"/>
  <c r="B21" i="1"/>
  <c r="B22" i="1"/>
  <c r="B18" i="1"/>
  <c r="J4" i="6" l="1"/>
  <c r="J5" i="6"/>
  <c r="K5" i="6" s="1"/>
  <c r="W11" i="4"/>
  <c r="W12" i="4" s="1"/>
  <c r="S8" i="4"/>
  <c r="S7" i="4"/>
  <c r="S6" i="4"/>
  <c r="F9" i="4"/>
  <c r="G6" i="4"/>
  <c r="AA34" i="1"/>
  <c r="AA40" i="1"/>
  <c r="Z15" i="1"/>
  <c r="AA15" i="1" s="1"/>
  <c r="Z27" i="1"/>
  <c r="AA27" i="1" s="1"/>
  <c r="Z39" i="1"/>
  <c r="AA39" i="1" s="1"/>
  <c r="Z9" i="1"/>
  <c r="AA9" i="1" s="1"/>
  <c r="Z21" i="1"/>
  <c r="AA21" i="1" s="1"/>
  <c r="Z33" i="1"/>
  <c r="AA33" i="1" s="1"/>
  <c r="AA16" i="1"/>
  <c r="AA10" i="1"/>
  <c r="D28" i="1"/>
  <c r="D20" i="1"/>
  <c r="E20" i="1" s="1"/>
  <c r="D19" i="1"/>
  <c r="E19" i="1" s="1"/>
  <c r="D22" i="1"/>
  <c r="E22" i="1" s="1"/>
  <c r="D21" i="1"/>
  <c r="E21" i="1" s="1"/>
  <c r="K4" i="6" l="1"/>
  <c r="P12" i="4"/>
  <c r="P6" i="4"/>
  <c r="P7" i="4"/>
  <c r="P9" i="4"/>
  <c r="P8" i="4"/>
  <c r="P11" i="4"/>
  <c r="P10" i="4"/>
  <c r="AB34" i="1"/>
  <c r="AB39" i="1"/>
  <c r="AB10" i="1"/>
  <c r="AB15" i="1"/>
  <c r="AB33" i="1"/>
  <c r="AB40" i="1"/>
  <c r="AA22" i="1"/>
  <c r="AB21" i="1" s="1"/>
  <c r="AA28" i="1"/>
  <c r="AB28" i="1" s="1"/>
  <c r="AB9" i="1"/>
  <c r="AB16" i="1"/>
  <c r="B28" i="1"/>
  <c r="B29" i="1" s="1"/>
  <c r="AB36" i="1" l="1"/>
  <c r="P14" i="4"/>
  <c r="AB12" i="1"/>
  <c r="AB42" i="1"/>
  <c r="AB18" i="1"/>
  <c r="AB22" i="1"/>
  <c r="AB24" i="1" s="1"/>
  <c r="AB27" i="1"/>
  <c r="AB30"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0D64F3-6E4D-4C73-8BE4-DEE45C2AB0B8}" name="Query - All Measures" description="Connection to the 'All Measures' query in the workbook." type="100" refreshedVersion="8" minRefreshableVersion="5">
    <extLst>
      <ext xmlns:x15="http://schemas.microsoft.com/office/spreadsheetml/2010/11/main" uri="{DE250136-89BD-433C-8126-D09CA5730AF9}">
        <x15:connection id="9daa3abd-eff6-4d63-a2ef-e6ea46ae08fe">
          <x15:oledbPr connection="Provider=Microsoft.Mashup.OleDb.1;Data Source=$Workbook$;Location=&quot;All Measures&quot;;Extended Properties=&quot;&quot;">
            <x15:dbTables>
              <x15:dbTable name="All Measures"/>
            </x15:dbTables>
          </x15:oledbPr>
        </x15:connection>
      </ext>
    </extLst>
  </connection>
  <connection id="2" xr16:uid="{EA72170E-32F4-470A-B2FA-73678892A531}" name="Query - DimCustomer" description="Connection to the 'DimCustomer' query in the workbook." type="100" refreshedVersion="8" minRefreshableVersion="5">
    <extLst>
      <ext xmlns:x15="http://schemas.microsoft.com/office/spreadsheetml/2010/11/main" uri="{DE250136-89BD-433C-8126-D09CA5730AF9}">
        <x15:connection id="4b592d2b-7080-4a5b-b335-17ac68123972">
          <x15:oledbPr connection="Provider=Microsoft.Mashup.OleDb.1;Data Source=$Workbook$;Location=DimCustomer;Extended Properties=&quot;&quot;">
            <x15:dbTables>
              <x15:dbTable name="DimCustomer"/>
            </x15:dbTables>
          </x15:oledbPr>
        </x15:connection>
      </ext>
    </extLst>
  </connection>
  <connection id="3" xr16:uid="{6BB8A3F1-97A6-47F5-AADC-8F76D00D2B13}" name="Query - DimDate" description="Connection to the 'DimDate' query in the workbook." type="100" refreshedVersion="8" minRefreshableVersion="5">
    <extLst>
      <ext xmlns:x15="http://schemas.microsoft.com/office/spreadsheetml/2010/11/main" uri="{DE250136-89BD-433C-8126-D09CA5730AF9}">
        <x15:connection id="133ffdad-5a7f-47f8-9960-7824f9eef161">
          <x15:oledbPr connection="Provider=Microsoft.Mashup.OleDb.1;Data Source=$Workbook$;Location=DimDate;Extended Properties=&quot;&quot;">
            <x15:dbTables>
              <x15:dbTable name="DimDate"/>
            </x15:dbTables>
          </x15:oledbPr>
        </x15:connection>
      </ext>
    </extLst>
  </connection>
  <connection id="4" xr16:uid="{00B447DB-26E2-4337-84C7-FB65B30178B8}" name="Query - DimGeography" description="Connection to the 'DimGeography' query in the workbook." type="100" refreshedVersion="8" minRefreshableVersion="5">
    <extLst>
      <ext xmlns:x15="http://schemas.microsoft.com/office/spreadsheetml/2010/11/main" uri="{DE250136-89BD-433C-8126-D09CA5730AF9}">
        <x15:connection id="8680d635-2b30-4d6b-a575-f9332dc28c65">
          <x15:oledbPr connection="Provider=Microsoft.Mashup.OleDb.1;Data Source=$Workbook$;Location=DimGeography;Extended Properties=&quot;&quot;">
            <x15:dbTables>
              <x15:dbTable name="DimGeography"/>
            </x15:dbTables>
          </x15:oledbPr>
        </x15:connection>
      </ext>
    </extLst>
  </connection>
  <connection id="5" xr16:uid="{A9806A6D-B7BF-420A-978C-A87B5324883A}" name="Query - DimProduct" description="Connection to the 'DimProduct' query in the workbook." type="100" refreshedVersion="8" minRefreshableVersion="5">
    <extLst>
      <ext xmlns:x15="http://schemas.microsoft.com/office/spreadsheetml/2010/11/main" uri="{DE250136-89BD-433C-8126-D09CA5730AF9}">
        <x15:connection id="1a1946c4-205a-43ec-91be-3243644e25f3">
          <x15:oledbPr connection="Provider=Microsoft.Mashup.OleDb.1;Data Source=$Workbook$;Location=DimProduct;Extended Properties=&quot;&quot;">
            <x15:dbTables>
              <x15:dbTable name="DimProduct"/>
            </x15:dbTables>
          </x15:oledbPr>
        </x15:connection>
      </ext>
    </extLst>
  </connection>
  <connection id="6" xr16:uid="{6E8CE15B-1155-491F-87AB-D86A2F7DE150}" name="Query - DimSalesTerritory" description="Connection to the 'DimSalesTerritory' query in the workbook." type="100" refreshedVersion="8" minRefreshableVersion="5">
    <extLst>
      <ext xmlns:x15="http://schemas.microsoft.com/office/spreadsheetml/2010/11/main" uri="{DE250136-89BD-433C-8126-D09CA5730AF9}">
        <x15:connection id="be2a913b-0bb1-4fe9-82c5-210de645644d">
          <x15:oledbPr connection="Provider=Microsoft.Mashup.OleDb.1;Data Source=$Workbook$;Location=DimSalesTerritory;Extended Properties=&quot;&quot;">
            <x15:dbTables>
              <x15:dbTable name="DimSalesTerritory"/>
            </x15:dbTables>
          </x15:oledbPr>
        </x15:connection>
      </ext>
    </extLst>
  </connection>
  <connection id="7" xr16:uid="{8FD8F7BF-3E7A-499B-AAEA-F526503C0EA3}" name="Query - FactInternetSales" description="Connection to the 'FactInternetSales' query in the workbook." type="100" refreshedVersion="8" minRefreshableVersion="5">
    <extLst>
      <ext xmlns:x15="http://schemas.microsoft.com/office/spreadsheetml/2010/11/main" uri="{DE250136-89BD-433C-8126-D09CA5730AF9}">
        <x15:connection id="cd212fbf-60fc-40b1-842b-a0f60f30104e"/>
      </ext>
    </extLst>
  </connection>
  <connection id="8" xr16:uid="{9E7D5C91-550A-467F-A873-E625FDF6819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<sst xmlns="http://schemas.openxmlformats.org/spreadsheetml/2006/main" count="651" uniqueCount="586">
  <si>
    <t>#Transactions</t>
  </si>
  <si>
    <t>All Products</t>
  </si>
  <si>
    <t>Sold Products</t>
  </si>
  <si>
    <t>Unsold Products</t>
  </si>
  <si>
    <t>% Profit Margin</t>
  </si>
  <si>
    <t>COGs</t>
  </si>
  <si>
    <t>Total Revenue</t>
  </si>
  <si>
    <t>Total Profit</t>
  </si>
  <si>
    <t>OrderQuantity</t>
  </si>
  <si>
    <t>Year</t>
  </si>
  <si>
    <t>Option Button</t>
  </si>
  <si>
    <t>Above Average</t>
  </si>
  <si>
    <t>#F28A2E</t>
  </si>
  <si>
    <t>#EEF26D</t>
  </si>
  <si>
    <t>#262626</t>
  </si>
  <si>
    <t>#0FBFD6</t>
  </si>
  <si>
    <t>Total</t>
  </si>
  <si>
    <t>Percentage</t>
  </si>
  <si>
    <t>Caption</t>
  </si>
  <si>
    <t>Revenue</t>
  </si>
  <si>
    <t>Profit</t>
  </si>
  <si>
    <t>check selected year</t>
  </si>
  <si>
    <t>Selected Year</t>
  </si>
  <si>
    <t>Previous Year</t>
  </si>
  <si>
    <t xml:space="preserve">Year Over Year Change </t>
  </si>
  <si>
    <t>Apr</t>
  </si>
  <si>
    <t>Feb</t>
  </si>
  <si>
    <t>Jan</t>
  </si>
  <si>
    <t>Jul</t>
  </si>
  <si>
    <t>Jun</t>
  </si>
  <si>
    <t>Mar</t>
  </si>
  <si>
    <t>May</t>
  </si>
  <si>
    <t>Aug</t>
  </si>
  <si>
    <t>Dec</t>
  </si>
  <si>
    <t>Nov</t>
  </si>
  <si>
    <t>Oct</t>
  </si>
  <si>
    <t>Sep</t>
  </si>
  <si>
    <t>Month Name</t>
  </si>
  <si>
    <t>Top Month</t>
  </si>
  <si>
    <t>Day Name</t>
  </si>
  <si>
    <t>Fri</t>
  </si>
  <si>
    <t>Mon</t>
  </si>
  <si>
    <t>Sat</t>
  </si>
  <si>
    <t>Sun</t>
  </si>
  <si>
    <t>Thu</t>
  </si>
  <si>
    <t>Tue</t>
  </si>
  <si>
    <t>Wed</t>
  </si>
  <si>
    <t>Highlight</t>
  </si>
  <si>
    <t>Top 3</t>
  </si>
  <si>
    <t>WeekType</t>
  </si>
  <si>
    <t>Weekday</t>
  </si>
  <si>
    <t>Weekend</t>
  </si>
  <si>
    <t>%</t>
  </si>
  <si>
    <t>Top</t>
  </si>
  <si>
    <t>Quarter</t>
  </si>
  <si>
    <t>Q1</t>
  </si>
  <si>
    <t>Q2</t>
  </si>
  <si>
    <t>Q3</t>
  </si>
  <si>
    <t>Q4</t>
  </si>
  <si>
    <t>Sum of Total Profit</t>
  </si>
  <si>
    <t>Product Name</t>
  </si>
  <si>
    <t>Mountain-100 Black, 38</t>
  </si>
  <si>
    <t>Mountain-100 Black, 42</t>
  </si>
  <si>
    <t>Mountain-100 Black, 44</t>
  </si>
  <si>
    <t>Mountain-100 Black, 48</t>
  </si>
  <si>
    <t>Mountain-100 Silver, 38</t>
  </si>
  <si>
    <t>Mountain-100 Silver, 42</t>
  </si>
  <si>
    <t>Mountain-100 Silver, 44</t>
  </si>
  <si>
    <t>Mountain-100 Silver, 48</t>
  </si>
  <si>
    <t>Mountain-200 Black, 38</t>
  </si>
  <si>
    <t>Mountain-200 Black, 42</t>
  </si>
  <si>
    <t>Mountain-200 Black, 46</t>
  </si>
  <si>
    <t>Mountain-200 Silver, 38</t>
  </si>
  <si>
    <t>Mountain-200 Silver, 42</t>
  </si>
  <si>
    <t>Mountain-200 Silver, 46</t>
  </si>
  <si>
    <t>Road-150 Red, 44</t>
  </si>
  <si>
    <t>Road-150 Red, 48</t>
  </si>
  <si>
    <t>Road-150 Red, 52</t>
  </si>
  <si>
    <t>Road-150 Red, 56</t>
  </si>
  <si>
    <t>Road-150 Red, 62</t>
  </si>
  <si>
    <t>Road-250 Black, 44</t>
  </si>
  <si>
    <t>Road-250 Black, 48</t>
  </si>
  <si>
    <t>Road-250 Black, 52</t>
  </si>
  <si>
    <t>Road-250 Black, 58</t>
  </si>
  <si>
    <t>Road-250 Red, 44</t>
  </si>
  <si>
    <t>Road-250 Red, 48</t>
  </si>
  <si>
    <t>Road-250 Red, 52</t>
  </si>
  <si>
    <t>Road-250 Red, 58</t>
  </si>
  <si>
    <t>Road-550-W Yellow, 38</t>
  </si>
  <si>
    <t>Road-550-W Yellow, 40</t>
  </si>
  <si>
    <t>Road-550-W Yellow, 42</t>
  </si>
  <si>
    <t>Road-550-W Yellow, 44</t>
  </si>
  <si>
    <t>Road-550-W Yellow, 48</t>
  </si>
  <si>
    <t>Road-650 Black, 44</t>
  </si>
  <si>
    <t>Road-650 Black, 48</t>
  </si>
  <si>
    <t>Road-650 Black, 52</t>
  </si>
  <si>
    <t>Road-650 Black, 58</t>
  </si>
  <si>
    <t>Road-650 Black, 60</t>
  </si>
  <si>
    <t>Road-650 Black, 62</t>
  </si>
  <si>
    <t>Road-650 Red, 44</t>
  </si>
  <si>
    <t>Road-650 Red, 48</t>
  </si>
  <si>
    <t>Road-650 Red, 52</t>
  </si>
  <si>
    <t>Road-650 Red, 58</t>
  </si>
  <si>
    <t>Road-650 Red, 60</t>
  </si>
  <si>
    <t>Road-650 Red, 62</t>
  </si>
  <si>
    <t>Touring-1000 Blue, 46</t>
  </si>
  <si>
    <t>Touring-1000 Yellow, 46</t>
  </si>
  <si>
    <t>Road-350-W Yellow, 48</t>
  </si>
  <si>
    <t>Touring-1000 Yellow, 60</t>
  </si>
  <si>
    <t>Touring-1000 Yellow, 50</t>
  </si>
  <si>
    <t>Touring-1000 Blue, 54</t>
  </si>
  <si>
    <t>Road-350-W Yellow, 42</t>
  </si>
  <si>
    <t>Touring-1000 Blue, 60</t>
  </si>
  <si>
    <t>Road-350-W Yellow, 44</t>
  </si>
  <si>
    <t>Road-350-W Yellow, 40</t>
  </si>
  <si>
    <t>Touring-1000 Yellow, 54</t>
  </si>
  <si>
    <t>Touring-1000 Blue, 50</t>
  </si>
  <si>
    <t>Road-750 Black, 58</t>
  </si>
  <si>
    <t>Road-750 Black, 52</t>
  </si>
  <si>
    <t>Road-750 Black, 44</t>
  </si>
  <si>
    <t>Road-750 Black, 48</t>
  </si>
  <si>
    <t>Mountain-400-W Silver, 46</t>
  </si>
  <si>
    <t>Touring-2000 Blue, 54</t>
  </si>
  <si>
    <t>Mountain-400-W Silver, 42</t>
  </si>
  <si>
    <t>Sport-100 Helmet, Red</t>
  </si>
  <si>
    <t>Sport-100 Helmet, Blue</t>
  </si>
  <si>
    <t>Touring-2000 Blue, 46</t>
  </si>
  <si>
    <t>Sport-100 Helmet, Black</t>
  </si>
  <si>
    <t>Touring-2000 Blue, 60</t>
  </si>
  <si>
    <t>Mountain-400-W Silver, 40</t>
  </si>
  <si>
    <t>Touring-2000 Blue, 50</t>
  </si>
  <si>
    <t>Mountain-400-W Silver, 38</t>
  </si>
  <si>
    <t>Hydration Pack - 70 oz.</t>
  </si>
  <si>
    <t>All-Purpose Bike Stand</t>
  </si>
  <si>
    <t>Touring-3000 Blue, 54</t>
  </si>
  <si>
    <t>Touring-3000 Blue, 62</t>
  </si>
  <si>
    <t>HL Mountain Tire</t>
  </si>
  <si>
    <t>Touring-3000 Blue, 44</t>
  </si>
  <si>
    <t>Touring-3000 Blue, 58</t>
  </si>
  <si>
    <t>Touring-3000 Yellow, 44</t>
  </si>
  <si>
    <t>ML Road Tire</t>
  </si>
  <si>
    <t>Fender Set - Mountain</t>
  </si>
  <si>
    <t>Touring-3000 Yellow, 62</t>
  </si>
  <si>
    <t>Touring-3000 Blue, 50</t>
  </si>
  <si>
    <t>Hitch Rack - 4-Bike</t>
  </si>
  <si>
    <t>HL Road Tire</t>
  </si>
  <si>
    <t>Touring-3000 Yellow, 58</t>
  </si>
  <si>
    <t>Touring-3000 Yellow, 50</t>
  </si>
  <si>
    <t>ML Mountain Tire</t>
  </si>
  <si>
    <t>Mountain-500 Black, 48</t>
  </si>
  <si>
    <t>LL Mountain Tire</t>
  </si>
  <si>
    <t>Touring-3000 Yellow, 54</t>
  </si>
  <si>
    <t>Mountain-500 Silver, 52</t>
  </si>
  <si>
    <t>Mountain-500 Black, 44</t>
  </si>
  <si>
    <t>LL Road Tire</t>
  </si>
  <si>
    <t>Road Bottle Cage</t>
  </si>
  <si>
    <t>Women's Mountain Shorts, L</t>
  </si>
  <si>
    <t>Water Bottle - 30 oz.</t>
  </si>
  <si>
    <t>Women's Mountain Shorts, M</t>
  </si>
  <si>
    <t>Mountain-500 Black, 40</t>
  </si>
  <si>
    <t>Mountain-500 Silver, 48</t>
  </si>
  <si>
    <t>Short-Sleeve Classic Jersey, M</t>
  </si>
  <si>
    <t>Short-Sleeve Classic Jersey, XL</t>
  </si>
  <si>
    <t>Touring Tire</t>
  </si>
  <si>
    <t>Half-Finger Gloves, M</t>
  </si>
  <si>
    <t>Mountain-500 Black, 52</t>
  </si>
  <si>
    <t>Half-Finger Gloves, S</t>
  </si>
  <si>
    <t>Classic Vest, L</t>
  </si>
  <si>
    <t>Short-Sleeve Classic Jersey, S</t>
  </si>
  <si>
    <t>Mountain Bottle Cage</t>
  </si>
  <si>
    <t>Mountain Tire Tube</t>
  </si>
  <si>
    <t>Classic Vest, M</t>
  </si>
  <si>
    <t>Short-Sleeve Classic Jersey, L</t>
  </si>
  <si>
    <t>Mountain-500 Silver, 42</t>
  </si>
  <si>
    <t>Half-Finger Gloves, L</t>
  </si>
  <si>
    <t>Women's Mountain Shorts, S</t>
  </si>
  <si>
    <t>Mountain-500 Black, 42</t>
  </si>
  <si>
    <t>Classic Vest, S</t>
  </si>
  <si>
    <t>Mountain-500 Silver, 40</t>
  </si>
  <si>
    <t>Road Tire Tube</t>
  </si>
  <si>
    <t>Mountain-500 Silver, 44</t>
  </si>
  <si>
    <t>Bike Wash - Dissolver</t>
  </si>
  <si>
    <t>Patch Kit/8 Patches</t>
  </si>
  <si>
    <t>AWC Logo Cap</t>
  </si>
  <si>
    <t>Long-Sleeve Logo Jersey, XL</t>
  </si>
  <si>
    <t>Touring Tire Tube</t>
  </si>
  <si>
    <t>Long-Sleeve Logo Jersey, L</t>
  </si>
  <si>
    <t>Long-Sleeve Logo Jersey, M</t>
  </si>
  <si>
    <t>Long-Sleeve Logo Jersey, S</t>
  </si>
  <si>
    <t>Racing Socks, L</t>
  </si>
  <si>
    <t>Racing Socks, M</t>
  </si>
  <si>
    <t>Others</t>
  </si>
  <si>
    <t>Top 5</t>
  </si>
  <si>
    <t>Road-450 Red, 44</t>
  </si>
  <si>
    <t>Mountain Bike Socks, M</t>
  </si>
  <si>
    <t>Thin-Jam Lock Nut 15</t>
  </si>
  <si>
    <t>HL Touring Frame - Blue, 46</t>
  </si>
  <si>
    <t>HL Road Frame - Red, 62</t>
  </si>
  <si>
    <t>HL Touring Frame - Blue, 50</t>
  </si>
  <si>
    <t>HL Crankarm</t>
  </si>
  <si>
    <t>HL Touring Frame - Blue, 54</t>
  </si>
  <si>
    <t>HL Road Frame - Black, 62</t>
  </si>
  <si>
    <t>HL Touring Frame - Blue, 60</t>
  </si>
  <si>
    <t>External Lock Washer 9</t>
  </si>
  <si>
    <t>HL Touring Frame - Yellow, 46</t>
  </si>
  <si>
    <t>Road End Caps</t>
  </si>
  <si>
    <t>HL Touring Frame - Yellow, 50</t>
  </si>
  <si>
    <t>Hex Nut 21</t>
  </si>
  <si>
    <t>HL Touring Frame - Yellow, 54</t>
  </si>
  <si>
    <t>Thin-Jam Hex Nut 15</t>
  </si>
  <si>
    <t>HL Touring Frame - Yellow, 60</t>
  </si>
  <si>
    <t>HL Road Rim</t>
  </si>
  <si>
    <t>HL Touring Handlebars</t>
  </si>
  <si>
    <t>ML Road Rear Wheel</t>
  </si>
  <si>
    <t>HL Touring Seat Assembly</t>
  </si>
  <si>
    <t>External Lock Washer 1</t>
  </si>
  <si>
    <t>HL Touring Seat/Saddle</t>
  </si>
  <si>
    <t>Flat Washer 3</t>
  </si>
  <si>
    <t>Chainring Bolts</t>
  </si>
  <si>
    <t>Paint - Silver</t>
  </si>
  <si>
    <t>Internal Lock Washer 1</t>
  </si>
  <si>
    <t>Guide Pulley</t>
  </si>
  <si>
    <t>Internal Lock Washer 10</t>
  </si>
  <si>
    <t>Hex Nut 14</t>
  </si>
  <si>
    <t>Internal Lock Washer 2</t>
  </si>
  <si>
    <t>Hex Nut 8</t>
  </si>
  <si>
    <t>Internal Lock Washer 3</t>
  </si>
  <si>
    <t>Taillights - Battery-Powered</t>
  </si>
  <si>
    <t>Internal Lock Washer 4</t>
  </si>
  <si>
    <t>Thin-Jam Hex Nut 8</t>
  </si>
  <si>
    <t>Internal Lock Washer 5</t>
  </si>
  <si>
    <t>Thin-Jam Lock Nut 8</t>
  </si>
  <si>
    <t>Internal Lock Washer 6</t>
  </si>
  <si>
    <t>HL Mountain Seat/Saddle</t>
  </si>
  <si>
    <t>Internal Lock Washer 7</t>
  </si>
  <si>
    <t>ML Road Frame-W - Yellow, 48</t>
  </si>
  <si>
    <t>Internal Lock Washer 8</t>
  </si>
  <si>
    <t>Cone-Shaped Race</t>
  </si>
  <si>
    <t>Internal Lock Washer 9</t>
  </si>
  <si>
    <t>Cup-Shaped Race</t>
  </si>
  <si>
    <t>Keyed Washer</t>
  </si>
  <si>
    <t>External Lock Washer 5</t>
  </si>
  <si>
    <t>LL Bottom Bracket</t>
  </si>
  <si>
    <t>Mountain-300 Black, 40</t>
  </si>
  <si>
    <t>LL Crankarm</t>
  </si>
  <si>
    <t>HL Road Frame - Red, 48</t>
  </si>
  <si>
    <t>LL Crankset</t>
  </si>
  <si>
    <t>Freewheel</t>
  </si>
  <si>
    <t>LL Fork</t>
  </si>
  <si>
    <t>Rear Derailleur</t>
  </si>
  <si>
    <t>LL Grip Tape</t>
  </si>
  <si>
    <t>Front Derailleur Linkage</t>
  </si>
  <si>
    <t>LL Headset</t>
  </si>
  <si>
    <t>Chainring</t>
  </si>
  <si>
    <t>LL Hub</t>
  </si>
  <si>
    <t>Road-450 Red, 60</t>
  </si>
  <si>
    <t>LL Mountain Frame - Black, 40</t>
  </si>
  <si>
    <t>Hex Nut 18</t>
  </si>
  <si>
    <t>LL Mountain Frame - Black, 42</t>
  </si>
  <si>
    <t>Hex Nut 4</t>
  </si>
  <si>
    <t>LL Mountain Frame - Black, 44</t>
  </si>
  <si>
    <t>Seat Stays</t>
  </si>
  <si>
    <t>LL Mountain Frame - Black, 48</t>
  </si>
  <si>
    <t>HL Grip Tape</t>
  </si>
  <si>
    <t>LL Mountain Frame - Black, 52</t>
  </si>
  <si>
    <t>Thin-Jam Hex Nut 11</t>
  </si>
  <si>
    <t>LL Mountain Frame - Silver, 40</t>
  </si>
  <si>
    <t>Thin-Jam Hex Nut 4</t>
  </si>
  <si>
    <t>LL Mountain Frame - Silver, 42</t>
  </si>
  <si>
    <t>Thin-Jam Lock Nut 11</t>
  </si>
  <si>
    <t>LL Mountain Frame - Silver, 44</t>
  </si>
  <si>
    <t>Thin-Jam Lock Nut 4</t>
  </si>
  <si>
    <t>LL Mountain Frame - Silver, 48</t>
  </si>
  <si>
    <t>Touring Front Wheel</t>
  </si>
  <si>
    <t>LL Mountain Frame - Silver, 52</t>
  </si>
  <si>
    <t>HL Mountain Front Wheel</t>
  </si>
  <si>
    <t>LL Mountain Front Wheel</t>
  </si>
  <si>
    <t>HL Road Frame - Black, 48</t>
  </si>
  <si>
    <t>LL Mountain Handlebars</t>
  </si>
  <si>
    <t>ML Road Frame-W - Yellow, 42</t>
  </si>
  <si>
    <t>LL Mountain Pedal</t>
  </si>
  <si>
    <t>ML Road Handlebars</t>
  </si>
  <si>
    <t>LL Mountain Rear Wheel</t>
  </si>
  <si>
    <t>ML Road Seat Assembly</t>
  </si>
  <si>
    <t>LL Mountain Rim</t>
  </si>
  <si>
    <t>ML Touring Seat/Saddle</t>
  </si>
  <si>
    <t>LL Mountain Seat Assembly</t>
  </si>
  <si>
    <t>Mountain End Caps</t>
  </si>
  <si>
    <t>LL Mountain Seat/Saddle</t>
  </si>
  <si>
    <t>Decal 2</t>
  </si>
  <si>
    <t>Chainring Nut</t>
  </si>
  <si>
    <t>External Lock Washer 3</t>
  </si>
  <si>
    <t>LL Nipple</t>
  </si>
  <si>
    <t>External Lock Washer 7</t>
  </si>
  <si>
    <t>LL Road Frame - Black, 44</t>
  </si>
  <si>
    <t>Flat Washer 1</t>
  </si>
  <si>
    <t>LL Road Frame - Black, 48</t>
  </si>
  <si>
    <t>Mountain-300 Black, 48</t>
  </si>
  <si>
    <t>LL Road Frame - Black, 52</t>
  </si>
  <si>
    <t>Flat Washer 5</t>
  </si>
  <si>
    <t>LL Road Frame - Black, 58</t>
  </si>
  <si>
    <t>Flat Washer 8</t>
  </si>
  <si>
    <t>LL Road Frame - Black, 60</t>
  </si>
  <si>
    <t>HL Road Front Wheel</t>
  </si>
  <si>
    <t>LL Road Frame - Black, 62</t>
  </si>
  <si>
    <t>Paint - Blue</t>
  </si>
  <si>
    <t>LL Road Frame - Red, 44</t>
  </si>
  <si>
    <t>HL Spindle/Axle</t>
  </si>
  <si>
    <t>HL Road Handlebars</t>
  </si>
  <si>
    <t>LL Road Frame - Red, 48</t>
  </si>
  <si>
    <t>Reflector</t>
  </si>
  <si>
    <t>LL Road Frame - Red, 52</t>
  </si>
  <si>
    <t>Front Derailleur</t>
  </si>
  <si>
    <t>LL Road Frame - Red, 58</t>
  </si>
  <si>
    <t>Full-Finger Gloves, M</t>
  </si>
  <si>
    <t>LL Road Frame - Red, 60</t>
  </si>
  <si>
    <t>Blade</t>
  </si>
  <si>
    <t>LL Road Frame - Red, 62</t>
  </si>
  <si>
    <t>Hex Nut 1</t>
  </si>
  <si>
    <t>LL Road Front Wheel</t>
  </si>
  <si>
    <t>Road-450 Red, 52</t>
  </si>
  <si>
    <t>LL Road Handlebars</t>
  </si>
  <si>
    <t>Hex Nut 12</t>
  </si>
  <si>
    <t>LL Road Pedal</t>
  </si>
  <si>
    <t>Hex Nut 16</t>
  </si>
  <si>
    <t>LL Road Rear Wheel</t>
  </si>
  <si>
    <t>Hex Nut 2</t>
  </si>
  <si>
    <t>LL Road Rim</t>
  </si>
  <si>
    <t>Hex Nut 23</t>
  </si>
  <si>
    <t>LL Road Seat Assembly</t>
  </si>
  <si>
    <t>Hex Nut 6</t>
  </si>
  <si>
    <t>LL Road Seat/Saddle</t>
  </si>
  <si>
    <t>Seat Lug</t>
  </si>
  <si>
    <t>HL Road Frame - Red, 56</t>
  </si>
  <si>
    <t>Chain</t>
  </si>
  <si>
    <t>LL Shell</t>
  </si>
  <si>
    <t>Spokes</t>
  </si>
  <si>
    <t>LL Spindle/Axle</t>
  </si>
  <si>
    <t>Steerer</t>
  </si>
  <si>
    <t>LL Touring Frame - Blue, 44</t>
  </si>
  <si>
    <t>Thin-Jam Hex Nut 1</t>
  </si>
  <si>
    <t>LL Touring Frame - Blue, 50</t>
  </si>
  <si>
    <t>Thin-Jam Hex Nut 13</t>
  </si>
  <si>
    <t>LL Touring Frame - Blue, 54</t>
  </si>
  <si>
    <t>Thin-Jam Hex Nut 2</t>
  </si>
  <si>
    <t>LL Touring Frame - Blue, 58</t>
  </si>
  <si>
    <t>Thin-Jam Hex Nut 6</t>
  </si>
  <si>
    <t>LL Touring Frame - Blue, 62</t>
  </si>
  <si>
    <t>Thin-Jam Lock Nut 1</t>
  </si>
  <si>
    <t>LL Touring Frame - Yellow, 44</t>
  </si>
  <si>
    <t>Thin-Jam Lock Nut 13</t>
  </si>
  <si>
    <t>LL Touring Frame - Yellow, 50</t>
  </si>
  <si>
    <t>Thin-Jam Lock Nut 2</t>
  </si>
  <si>
    <t>LL Touring Frame - Yellow, 54</t>
  </si>
  <si>
    <t>Thin-Jam Lock Nut 6</t>
  </si>
  <si>
    <t>LL Touring Frame - Yellow, 58</t>
  </si>
  <si>
    <t>Top Tube</t>
  </si>
  <si>
    <t>LL Touring Frame - Yellow, 62</t>
  </si>
  <si>
    <t>Touring Rear Wheel</t>
  </si>
  <si>
    <t>LL Touring Handlebars</t>
  </si>
  <si>
    <t>HL Mountain Frame - Silver, 46</t>
  </si>
  <si>
    <t>LL Touring Seat Assembly</t>
  </si>
  <si>
    <t>HL Mountain Pedal</t>
  </si>
  <si>
    <t>LL Touring Seat/Saddle</t>
  </si>
  <si>
    <t>HL Nipple</t>
  </si>
  <si>
    <t>Lock Nut 1</t>
  </si>
  <si>
    <t>Touring-Panniers, Large</t>
  </si>
  <si>
    <t>Lock Nut 10</t>
  </si>
  <si>
    <t>ML Road Frame-W - Yellow, 40</t>
  </si>
  <si>
    <t>Lock Nut 11</t>
  </si>
  <si>
    <t>ML Road Frame-W - Yellow, 44</t>
  </si>
  <si>
    <t>Lock Nut 12</t>
  </si>
  <si>
    <t>ML Road Front Wheel</t>
  </si>
  <si>
    <t>Lock Nut 13</t>
  </si>
  <si>
    <t>ML Road Pedal</t>
  </si>
  <si>
    <t>Lock Nut 14</t>
  </si>
  <si>
    <t>ML Road Rim</t>
  </si>
  <si>
    <t>Lock Nut 15</t>
  </si>
  <si>
    <t>ML Road Seat/Saddle</t>
  </si>
  <si>
    <t>Lock Nut 16</t>
  </si>
  <si>
    <t>ML Touring Seat Assembly</t>
  </si>
  <si>
    <t>Lock Nut 17</t>
  </si>
  <si>
    <t>Mountain Bike Socks, L</t>
  </si>
  <si>
    <t>Lock Nut 18</t>
  </si>
  <si>
    <t>Crown Race</t>
  </si>
  <si>
    <t>Lock Nut 19</t>
  </si>
  <si>
    <t>Mountain Pump</t>
  </si>
  <si>
    <t>Lock Nut 2</t>
  </si>
  <si>
    <t>Decal 1</t>
  </si>
  <si>
    <t>Lock Nut 20</t>
  </si>
  <si>
    <t>Down Tube</t>
  </si>
  <si>
    <t>Lock Nut 21</t>
  </si>
  <si>
    <t>External Lock Washer 2</t>
  </si>
  <si>
    <t>Lock Nut 22</t>
  </si>
  <si>
    <t>External Lock Washer 4</t>
  </si>
  <si>
    <t>Lock Nut 23</t>
  </si>
  <si>
    <t>External Lock Washer 6</t>
  </si>
  <si>
    <t>Lock Nut 3</t>
  </si>
  <si>
    <t>External Lock Washer 8</t>
  </si>
  <si>
    <t>Lock Nut 4</t>
  </si>
  <si>
    <t>Bearing Ball</t>
  </si>
  <si>
    <t>Lock Nut 5</t>
  </si>
  <si>
    <t>Mountain-300 Black, 38</t>
  </si>
  <si>
    <t>Lock Nut 6</t>
  </si>
  <si>
    <t>Mountain-300 Black, 44</t>
  </si>
  <si>
    <t>Lock Nut 7</t>
  </si>
  <si>
    <t>Flat Washer 2</t>
  </si>
  <si>
    <t>Lock Nut 8</t>
  </si>
  <si>
    <t>Flat Washer 4</t>
  </si>
  <si>
    <t>Lock Nut 9</t>
  </si>
  <si>
    <t>Flat Washer 6</t>
  </si>
  <si>
    <t>Lock Ring</t>
  </si>
  <si>
    <t>Flat Washer 7</t>
  </si>
  <si>
    <t>Lock Washer 1</t>
  </si>
  <si>
    <t>Flat Washer 9</t>
  </si>
  <si>
    <t>Lock Washer 10</t>
  </si>
  <si>
    <t>Fork Crown</t>
  </si>
  <si>
    <t>Lock Washer 11</t>
  </si>
  <si>
    <t>Fork End</t>
  </si>
  <si>
    <t>Lock Washer 12</t>
  </si>
  <si>
    <t>Paint - Black</t>
  </si>
  <si>
    <t>Lock Washer 13</t>
  </si>
  <si>
    <t>Paint - Red</t>
  </si>
  <si>
    <t>Lock Washer 2</t>
  </si>
  <si>
    <t>Paint - Yellow</t>
  </si>
  <si>
    <t>Lock Washer 3</t>
  </si>
  <si>
    <t>HL Shell</t>
  </si>
  <si>
    <t>Pinch Bolt</t>
  </si>
  <si>
    <t>Lock Washer 4</t>
  </si>
  <si>
    <t>Rear Brakes</t>
  </si>
  <si>
    <t>Lock Washer 5</t>
  </si>
  <si>
    <t>Rear Derailleur Cage</t>
  </si>
  <si>
    <t>Lock Washer 6</t>
  </si>
  <si>
    <t>Front Brakes</t>
  </si>
  <si>
    <t>BB Ball Bearing</t>
  </si>
  <si>
    <t>HL Road Pedal</t>
  </si>
  <si>
    <t>Women's Tights, L</t>
  </si>
  <si>
    <t>Front Derailleur Cage</t>
  </si>
  <si>
    <t>Women's Tights, S</t>
  </si>
  <si>
    <t>Full-Finger Gloves, L</t>
  </si>
  <si>
    <t>HL Road Seat Assembly</t>
  </si>
  <si>
    <t>Full-Finger Gloves, S</t>
  </si>
  <si>
    <t>HL Road Seat/Saddle</t>
  </si>
  <si>
    <t>HL Road Rear Wheel</t>
  </si>
  <si>
    <t>Handlebar Tube</t>
  </si>
  <si>
    <t>Cable Lock</t>
  </si>
  <si>
    <t>Head Tube</t>
  </si>
  <si>
    <t>Headlights - Weatherproof</t>
  </si>
  <si>
    <t>Headlights - Dual-Beam</t>
  </si>
  <si>
    <t>HL Road Frame - Red, 58</t>
  </si>
  <si>
    <t>Headset Ball Bearings</t>
  </si>
  <si>
    <t>Lower Head Race</t>
  </si>
  <si>
    <t>Hex Nut 10</t>
  </si>
  <si>
    <t>Men's Bib-Shorts, L</t>
  </si>
  <si>
    <t>Road-450 Red, 48</t>
  </si>
  <si>
    <t>Men's Bib-Shorts, M</t>
  </si>
  <si>
    <t>Road-450 Red, 58</t>
  </si>
  <si>
    <t>Men's Bib-Shorts, S</t>
  </si>
  <si>
    <t>Hex Nut 11</t>
  </si>
  <si>
    <t>Men's Sports Shorts, L</t>
  </si>
  <si>
    <t>Hex Nut 13</t>
  </si>
  <si>
    <t>Men's Sports Shorts, M</t>
  </si>
  <si>
    <t>Hex Nut 15</t>
  </si>
  <si>
    <t>Men's Sports Shorts, S</t>
  </si>
  <si>
    <t>Hex Nut 17</t>
  </si>
  <si>
    <t>Men's Sports Shorts, XL</t>
  </si>
  <si>
    <t>Hex Nut 19</t>
  </si>
  <si>
    <t>Metal Angle</t>
  </si>
  <si>
    <t>Hex Nut 20</t>
  </si>
  <si>
    <t>Metal Bar 1</t>
  </si>
  <si>
    <t>Hex Nut 22</t>
  </si>
  <si>
    <t>Metal Bar 2</t>
  </si>
  <si>
    <t>Hex Nut 3</t>
  </si>
  <si>
    <t>Metal Plate 1</t>
  </si>
  <si>
    <t>Hex Nut 5</t>
  </si>
  <si>
    <t>Metal Plate 2</t>
  </si>
  <si>
    <t>Hex Nut 7</t>
  </si>
  <si>
    <t>Metal Plate 3</t>
  </si>
  <si>
    <t>Hex Nut 9</t>
  </si>
  <si>
    <t>Metal Sheet 1</t>
  </si>
  <si>
    <t>Seat Post</t>
  </si>
  <si>
    <t>Metal Sheet 2</t>
  </si>
  <si>
    <t>Seat Tube</t>
  </si>
  <si>
    <t>Metal Sheet 3</t>
  </si>
  <si>
    <t>HL Bottom Bracket</t>
  </si>
  <si>
    <t>Metal Sheet 4</t>
  </si>
  <si>
    <t>HL Crankset</t>
  </si>
  <si>
    <t>Metal Sheet 5</t>
  </si>
  <si>
    <t>HL Fork</t>
  </si>
  <si>
    <t>Metal Sheet 6</t>
  </si>
  <si>
    <t>HL Headset</t>
  </si>
  <si>
    <t>Metal Sheet 7</t>
  </si>
  <si>
    <t>Stem</t>
  </si>
  <si>
    <t>Metal Tread Plate</t>
  </si>
  <si>
    <t>Tension Pulley</t>
  </si>
  <si>
    <t>Minipump</t>
  </si>
  <si>
    <t>Thin-Jam Hex Nut 10</t>
  </si>
  <si>
    <t>ML Bottom Bracket</t>
  </si>
  <si>
    <t>Thin-Jam Hex Nut 12</t>
  </si>
  <si>
    <t>ML Crankarm</t>
  </si>
  <si>
    <t>Thin-Jam Hex Nut 14</t>
  </si>
  <si>
    <t>ML Crankset</t>
  </si>
  <si>
    <t>Thin-Jam Hex Nut 16</t>
  </si>
  <si>
    <t>ML Fork</t>
  </si>
  <si>
    <t>Thin-Jam Hex Nut 3</t>
  </si>
  <si>
    <t>ML Grip Tape</t>
  </si>
  <si>
    <t>Thin-Jam Hex Nut 5</t>
  </si>
  <si>
    <t>ML Headset</t>
  </si>
  <si>
    <t>Thin-Jam Hex Nut 7</t>
  </si>
  <si>
    <t>ML Mountain Frame - Black, 38</t>
  </si>
  <si>
    <t>Thin-Jam Hex Nut 9</t>
  </si>
  <si>
    <t>ML Mountain Frame - Black, 40</t>
  </si>
  <si>
    <t>Thin-Jam Lock Nut 10</t>
  </si>
  <si>
    <t>ML Mountain Frame - Black, 44</t>
  </si>
  <si>
    <t>Thin-Jam Lock Nut 12</t>
  </si>
  <si>
    <t>ML Mountain Frame - Black, 48</t>
  </si>
  <si>
    <t>Thin-Jam Lock Nut 14</t>
  </si>
  <si>
    <t>ML Mountain Frame-W - Silver, 38</t>
  </si>
  <si>
    <t>Thin-Jam Lock Nut 16</t>
  </si>
  <si>
    <t>ML Mountain Frame-W - Silver, 40</t>
  </si>
  <si>
    <t>Thin-Jam Lock Nut 3</t>
  </si>
  <si>
    <t>ML Mountain Frame-W - Silver, 42</t>
  </si>
  <si>
    <t>Thin-Jam Lock Nut 5</t>
  </si>
  <si>
    <t>ML Mountain Frame-W - Silver, 46</t>
  </si>
  <si>
    <t>Thin-Jam Lock Nut 7</t>
  </si>
  <si>
    <t>ML Mountain Front Wheel</t>
  </si>
  <si>
    <t>Thin-Jam Lock Nut 9</t>
  </si>
  <si>
    <t>HL Hub</t>
  </si>
  <si>
    <t>Touring End Caps</t>
  </si>
  <si>
    <t>HL Mountain Frame - Black, 38</t>
  </si>
  <si>
    <t>Touring Pedal</t>
  </si>
  <si>
    <t>HL Mountain Frame - Black, 44</t>
  </si>
  <si>
    <t>Touring Rim</t>
  </si>
  <si>
    <t>HL Mountain Frame - Black, 48</t>
  </si>
  <si>
    <t>HL Mountain Frame - Silver, 42</t>
  </si>
  <si>
    <t>ML Mountain Handlebars</t>
  </si>
  <si>
    <t>HL Mountain Frame - Black, 42</t>
  </si>
  <si>
    <t>ML Mountain Pedal</t>
  </si>
  <si>
    <t>HL Mountain Frame - Black, 46</t>
  </si>
  <si>
    <t>ML Mountain Rear Wheel</t>
  </si>
  <si>
    <t>HL Mountain Frame - Silver, 38</t>
  </si>
  <si>
    <t>ML Mountain Rim</t>
  </si>
  <si>
    <t>HL Mountain Frame - Silver, 44</t>
  </si>
  <si>
    <t>ML Mountain Seat Assembly</t>
  </si>
  <si>
    <t>HL Mountain Frame - Silver, 48</t>
  </si>
  <si>
    <t>ML Mountain Seat/Saddle</t>
  </si>
  <si>
    <t>HL Mountain Handlebars</t>
  </si>
  <si>
    <t>HL Mountain Rear Wheel</t>
  </si>
  <si>
    <t>HL Road Frame - Red, 52</t>
  </si>
  <si>
    <t>HL Mountain Rim</t>
  </si>
  <si>
    <t>HL Mountain Seat Assembly</t>
  </si>
  <si>
    <t>ML Road Frame - Red, 44</t>
  </si>
  <si>
    <t>Chain Stays</t>
  </si>
  <si>
    <t>ML Road Frame - Red, 48</t>
  </si>
  <si>
    <t>HL Road Frame - Black, 44</t>
  </si>
  <si>
    <t>ML Road Frame - Red, 52</t>
  </si>
  <si>
    <t>HL Road Frame - Black, 52</t>
  </si>
  <si>
    <t>ML Road Frame - Red, 58</t>
  </si>
  <si>
    <t>HL Road Frame - Black, 58</t>
  </si>
  <si>
    <t>ML Road Frame - Red, 60</t>
  </si>
  <si>
    <t>HL Road Frame - Red, 44</t>
  </si>
  <si>
    <t>ML Road Frame-W - Yellow, 38</t>
  </si>
  <si>
    <t>Lock Washer 7</t>
  </si>
  <si>
    <t>Women's Tights, M</t>
  </si>
  <si>
    <t>Lock Washer 8</t>
  </si>
  <si>
    <t>Adjustable Race</t>
  </si>
  <si>
    <t>Lock Washer 9</t>
  </si>
  <si>
    <t>Products</t>
  </si>
  <si>
    <t>Duplicate</t>
  </si>
  <si>
    <t xml:space="preserve"> </t>
  </si>
  <si>
    <t>Color</t>
  </si>
  <si>
    <t>Black</t>
  </si>
  <si>
    <t>Blue</t>
  </si>
  <si>
    <t>Grey</t>
  </si>
  <si>
    <t>Multi</t>
  </si>
  <si>
    <t>Red</t>
  </si>
  <si>
    <t>Silver</t>
  </si>
  <si>
    <t>Silver/Black</t>
  </si>
  <si>
    <t>Unspecified</t>
  </si>
  <si>
    <t>White</t>
  </si>
  <si>
    <t>Yellow</t>
  </si>
  <si>
    <t>Chart Data</t>
  </si>
  <si>
    <t>Pivot Data</t>
  </si>
  <si>
    <t>Product Price Type</t>
  </si>
  <si>
    <t>Expensive</t>
  </si>
  <si>
    <t>Less Expensive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</si>
</sst>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
    <numFmt numFmtId="165" formatCode="[&lt;1000000]0.00,&quot;K&quot;;[&lt;1000000000]0.00,,&quot;M&quot;;0.00,,,\ &quot;B&quot;"/>
    <numFmt numFmtId="166" formatCode="[&lt;1000000]&quot;$&quot;0.00,&quot;K&quot;;[&lt;1000000000]&quot;$&quot;0.00,,&quot;M&quot;;&quot;$&quot;0.00,,,\ &quot;B&quot;"/>
    <numFmt numFmtId="167" formatCode="0.0%"/>
    <numFmt numFmtId="168" formatCode="[&lt;999999]#,&quot; K&quot;;[&lt;999999999]#,,&quot; M&quot;;#,,,\ &quot; B&quot;"/>
    <numFmt numFmtId="169" formatCode="\+0.00%;\-0.00%;0.00%"/>
    <numFmt numFmtId="170" formatCode="_(* #,##0_);_(* \(#,##0\);_(* &quot;-&quot;??_);_(@_)"/>
  </numFmts>
  <fonts count="7" x14ac:knownFonts="1">
    <font>
      <sz val="11"/>
      <color theme="1"/>
      <name val="Calibri"/>
      <family val="2"/>
      <scheme val="minor"/>
    </font>
    <font>
      <b/>
      <sz val="11"/>
      <color rgb="FF3F3F3F"/>
      <name val="Calibri"/>
      <family val="2"/>
      <scheme val="minor"/>
    </font>
    <font>
      <b/>
      <sz val="11"/>
      <color theme="1"/>
      <name val="Calibri"/>
      <family val="2"/>
      <scheme val="minor"/>
    </font>
    <font>
      <sz val="8"/>
      <color rgb="FF000000"/>
      <name val="Segoe UI"/>
      <family val="2"/>
    </font>
    <font>
      <sz val="11"/>
      <color theme="1"/>
      <name val="Calibri"/>
      <family val="2"/>
      <scheme val="minor"/>
    </font>
    <font>
      <sz val="11"/>
      <color theme="0"/>
      <name val="Calibri"/>
      <family val="2"/>
      <scheme val="minor"/>
    </font>
    <font>
      <sz val="11"/>
      <color theme="1" tint="0.14999847407452621"/>
      <name val="Calibri"/>
      <family val="2"/>
      <scheme val="minor"/>
    </font>
  </fonts>
  <fills count="5">
    <fill>
      <patternFill patternType="none"/>
    </fill>
    <fill>
      <patternFill patternType="gray125"/>
    </fill>
    <fill>
      <patternFill patternType="solid">
        <fgColor rgb="FFF2F2F2"/>
      </patternFill>
    </fill>
    <fill>
      <patternFill patternType="solid">
        <fgColor theme="1" tint="0.34998626667073579"/>
        <bgColor indexed="64"/>
      </patternFill>
    </fill>
    <fill>
      <patternFill patternType="solid">
        <fgColor theme="1" tint="0.249977111117893"/>
        <bgColor indexed="64"/>
      </patternFill>
    </fill>
  </fills>
  <borders count="3">
    <border>
      <left/>
      <right/>
      <top/>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1" applyNumberFormat="0" applyAlignment="0" applyProtection="0"/>
    <xf numFmtId="9" fontId="4" fillId="0" borderId="0" applyFont="0" applyFill="0" applyBorder="0" applyAlignment="0" applyProtection="0"/>
  </cellStyleXfs>
  <cellXfs count="22">
    <xf numFmtId="0" fontId="0" fillId="0" borderId="0" xfId="0"/>
    <xf numFmtId="0" fontId="2" fillId="0" borderId="0" xfId="0" applyFont="1"/>
    <xf numFmtId="0" fontId="1" fillId="2" borderId="1" xfId="1"/>
    <xf numFmtId="0" fontId="0" fillId="0" borderId="2" xfId="0" applyBorder="1"/>
    <xf numFmtId="165" fontId="0" fillId="0" borderId="2" xfId="0" applyNumberFormat="1" applyBorder="1"/>
    <xf numFmtId="166" fontId="0" fillId="0" borderId="2" xfId="0" applyNumberFormat="1" applyBorder="1"/>
    <xf numFmtId="164" fontId="0" fillId="0" borderId="2" xfId="0" applyNumberFormat="1" applyBorder="1"/>
    <xf numFmtId="3" fontId="0" fillId="0" borderId="2" xfId="0" applyNumberFormat="1" applyBorder="1"/>
    <xf numFmtId="0" fontId="0" fillId="0" borderId="2" xfId="0" pivotButton="1" applyBorder="1"/>
    <xf numFmtId="167" fontId="0" fillId="0" borderId="0" xfId="2" applyNumberFormat="1" applyFont="1"/>
    <xf numFmtId="168" fontId="0" fillId="0" borderId="2" xfId="0" applyNumberFormat="1" applyBorder="1"/>
    <xf numFmtId="0" fontId="6" fillId="3" borderId="0" xfId="0" applyFont="1" applyFill="1"/>
    <xf numFmtId="0" fontId="6" fillId="0" borderId="2" xfId="0" applyFont="1" applyBorder="1"/>
    <xf numFmtId="0" fontId="5" fillId="3" borderId="2" xfId="0" applyFont="1" applyFill="1" applyBorder="1"/>
    <xf numFmtId="167" fontId="6" fillId="0" borderId="2" xfId="2" applyNumberFormat="1" applyFont="1" applyBorder="1"/>
    <xf numFmtId="169" fontId="5" fillId="3" borderId="2" xfId="2" applyNumberFormat="1" applyFont="1" applyFill="1" applyBorder="1"/>
    <xf numFmtId="167" fontId="0" fillId="0" borderId="2" xfId="2" applyNumberFormat="1" applyFont="1" applyBorder="1"/>
    <xf numFmtId="166" fontId="0" fillId="0" borderId="0" xfId="0" applyNumberFormat="1"/>
    <xf numFmtId="0" fontId="0" fillId="4" borderId="0" xfId="0" applyFill="1"/>
    <xf numFmtId="167" fontId="0" fillId="0" borderId="0" xfId="0" applyNumberFormat="1"/>
    <xf numFmtId="9" fontId="0" fillId="0" borderId="2" xfId="0" applyNumberFormat="1" applyBorder="1"/>
    <xf numFmtId="170" fontId="0" fillId="0" borderId="2" xfId="0" applyNumberFormat="1" applyBorder="1"/>
  </cellXfs>
  <cellStyles count="3">
    <cellStyle name="Normal" xfId="0" builtinId="0"/>
    <cellStyle name="Output" xfId="1" builtinId="21"/>
    <cellStyle name="Percent" xfId="2" builtinId="5"/>
  </cellStyles>
  <dxfs count="74">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70" formatCode="_(* #,##0_);_(* \(#,##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72" formatCode="[&lt;1000000]0.00,&quot; K&quot;;[&lt;1000000000]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2" formatCode="[&lt;1000000]0.00,&quot; K&quot;;[&lt;1000000000]0.00,,&quot; M&quot;;0.00,,,\ &quot; B&quot;"/>
    </dxf>
    <dxf>
      <numFmt numFmtId="171" formatCode="[&lt;999999]0.00,&quot; K&quot;;[&lt;999999999]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6" formatCode="[&lt;1000000]&quot;$&quot;0.00,&quot;K&quot;;[&lt;1000000000]&quot;$&quot;0.00,,&quot;M&quot;;&quot;$&quot;0.00,,,\ &quot;B&quot;"/>
    </dxf>
    <dxf>
      <numFmt numFmtId="166" formatCode="[&lt;1000000]&quot;$&quot;0.00,&quot;K&quot;;[&lt;1000000000]&quot;$&quot;0.00,,&quot;M&quot;;&quot;$&quot;0.00,,,\ &quot;B&quot;"/>
    </dxf>
    <dxf>
      <numFmt numFmtId="166" formatCode="[&lt;1000000]&quot;$&quot;0.00,&quot;K&quot;;[&lt;1000000000]&quot;$&quot;0.00,,&quot;M&quot;;&quot;$&quot;0.00,,,\ &quot;B&quot;"/>
    </dxf>
    <dxf>
      <numFmt numFmtId="165" formatCode="[&lt;1000000]0.00,&quot;K&quot;;[&lt;1000000000]0.00,,&quot;M&quot;;0.00,,,\ &quot;B&quot;"/>
    </dxf>
    <dxf>
      <numFmt numFmtId="165" formatCode="[&lt;1000000]0.00,&quot;K&quot;;[&lt;1000000000]0.00,,&quot;M&quot;;0.00,,,\ &quot;B&quot;"/>
    </dxf>
    <dxf>
      <numFmt numFmtId="172" formatCode="[&lt;1000000]0.00,&quot; K&quot;;[&lt;1000000000]0.00,,&quot; M&quot;;0.00,,,\ &quot; B&quot;"/>
    </dxf>
    <dxf>
      <numFmt numFmtId="171" formatCode="[&lt;999999]0.00,&quot; K&quot;;[&lt;999999999]0.00,,&quot; M&quot;;0.00,,,\ &quot; B&quot;"/>
    </dxf>
    <dxf>
      <numFmt numFmtId="171" formatCode="[&lt;999999]0.00,&quot; K&quot;;[&lt;999999999]0.00,,&quot; M&quot;;0.00,,,\ &quot; 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4"/>
        </bottom>
        <vertical/>
        <horizontal/>
      </border>
    </dxf>
    <dxf>
      <font>
        <color theme="1"/>
      </font>
      <fill>
        <patternFill>
          <bgColor theme="0" tint="-4.9989318521683403E-2"/>
        </patternFill>
      </fill>
      <border diagonalUp="0" diagonalDown="0">
        <left/>
        <right/>
        <top/>
        <bottom/>
        <vertical/>
        <horizontal/>
      </border>
    </dxf>
  </dxfs>
  <tableStyles count="1" defaultTableStyle="TableStyleMedium2" defaultPivotStyle="PivotStyleLight16">
    <tableStyle name="SlicerStyleLight1 2" pivot="0" table="0" count="10" xr9:uid="{67F1B58F-C5E9-456B-912D-53BB29569CE6}">
      <tableStyleElement type="wholeTable" dxfId="73"/>
      <tableStyleElement type="headerRow" dxfId="72"/>
    </tableStyle>
  </tableStyles>
  <colors>
    <mruColors>
      <color rgb="FF0FBFD6"/>
      <color rgb="FFBDD7EE"/>
      <color rgb="FFF28A2E"/>
      <color rgb="FFEEF26D"/>
      <color rgb="FF262626"/>
      <color rgb="FF0D0D0D"/>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0FBFD6"/>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sharedStrings" Target="sharedStrings.xml"/><Relationship Id="rId39" Type="http://schemas.openxmlformats.org/officeDocument/2006/relationships/customXml" Target="../customXml/item10.xml"/><Relationship Id="rId21" Type="http://schemas.microsoft.com/office/2007/relationships/slicerCache" Target="slicerCaches/slicerCache2.xml"/><Relationship Id="rId34" Type="http://schemas.openxmlformats.org/officeDocument/2006/relationships/customXml" Target="../customXml/item5.xml"/><Relationship Id="rId42" Type="http://schemas.openxmlformats.org/officeDocument/2006/relationships/customXml" Target="../customXml/item13.xml"/><Relationship Id="rId47" Type="http://schemas.openxmlformats.org/officeDocument/2006/relationships/customXml" Target="../customXml/item18.xml"/><Relationship Id="rId50" Type="http://schemas.openxmlformats.org/officeDocument/2006/relationships/customXml" Target="../customXml/item21.xml"/><Relationship Id="rId55" Type="http://schemas.openxmlformats.org/officeDocument/2006/relationships/customXml" Target="../customXml/item2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9" Type="http://schemas.openxmlformats.org/officeDocument/2006/relationships/calcChain" Target="calcChain.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3.xml"/><Relationship Id="rId37" Type="http://schemas.openxmlformats.org/officeDocument/2006/relationships/customXml" Target="../customXml/item8.xml"/><Relationship Id="rId40" Type="http://schemas.openxmlformats.org/officeDocument/2006/relationships/customXml" Target="../customXml/item11.xml"/><Relationship Id="rId45" Type="http://schemas.openxmlformats.org/officeDocument/2006/relationships/customXml" Target="../customXml/item16.xml"/><Relationship Id="rId53" Type="http://schemas.openxmlformats.org/officeDocument/2006/relationships/customXml" Target="../customXml/item24.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customXml" Target="../customXml/item2.xml"/><Relationship Id="rId44" Type="http://schemas.openxmlformats.org/officeDocument/2006/relationships/customXml" Target="../customXml/item15.xml"/><Relationship Id="rId52"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07/relationships/slicerCache" Target="slicerCaches/slicerCache3.xml"/><Relationship Id="rId27" Type="http://schemas.openxmlformats.org/officeDocument/2006/relationships/sheetMetadata" Target="metadata.xml"/><Relationship Id="rId30" Type="http://schemas.openxmlformats.org/officeDocument/2006/relationships/customXml" Target="../customXml/item1.xml"/><Relationship Id="rId35" Type="http://schemas.openxmlformats.org/officeDocument/2006/relationships/customXml" Target="../customXml/item6.xml"/><Relationship Id="rId43" Type="http://schemas.openxmlformats.org/officeDocument/2006/relationships/customXml" Target="../customXml/item14.xml"/><Relationship Id="rId48" Type="http://schemas.openxmlformats.org/officeDocument/2006/relationships/customXml" Target="../customXml/item19.xml"/><Relationship Id="rId56" Type="http://schemas.openxmlformats.org/officeDocument/2006/relationships/customXml" Target="../customXml/item27.xml"/><Relationship Id="rId8" Type="http://schemas.openxmlformats.org/officeDocument/2006/relationships/pivotCacheDefinition" Target="pivotCache/pivotCacheDefinition2.xml"/><Relationship Id="rId51" Type="http://schemas.openxmlformats.org/officeDocument/2006/relationships/customXml" Target="../customXml/item2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styles" Target="styles.xml"/><Relationship Id="rId33" Type="http://schemas.openxmlformats.org/officeDocument/2006/relationships/customXml" Target="../customXml/item4.xml"/><Relationship Id="rId38" Type="http://schemas.openxmlformats.org/officeDocument/2006/relationships/customXml" Target="../customXml/item9.xml"/><Relationship Id="rId46" Type="http://schemas.openxmlformats.org/officeDocument/2006/relationships/customXml" Target="../customXml/item17.xml"/><Relationship Id="rId20" Type="http://schemas.microsoft.com/office/2007/relationships/slicerCache" Target="slicerCaches/slicerCache1.xml"/><Relationship Id="rId41" Type="http://schemas.openxmlformats.org/officeDocument/2006/relationships/customXml" Target="../customXml/item12.xml"/><Relationship Id="rId54" Type="http://schemas.openxmlformats.org/officeDocument/2006/relationships/customXml" Target="../customXml/item2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openxmlformats.org/officeDocument/2006/relationships/powerPivotData" Target="model/item.data"/><Relationship Id="rId36" Type="http://schemas.openxmlformats.org/officeDocument/2006/relationships/customXml" Target="../customXml/item7.xml"/><Relationship Id="rId49"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'Analysis 1'!$C$18</c:f>
              <c:strCache>
                <c:ptCount val="1"/>
                <c:pt idx="0">
                  <c:v>Revenue</c:v>
                </c:pt>
              </c:strCache>
            </c:strRef>
          </c:tx>
          <c:spPr>
            <a:solidFill>
              <a:schemeClr val="accent1"/>
            </a:solidFill>
            <a:ln>
              <a:noFill/>
            </a:ln>
            <a:effectLst/>
          </c:spPr>
          <c:invertIfNegative val="0"/>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13371584.691399984</c:v>
                </c:pt>
                <c:pt idx="1">
                  <c:v>23350475.341399945</c:v>
                </c:pt>
                <c:pt idx="2">
                  <c:v>31429010.563800033</c:v>
                </c:pt>
                <c:pt idx="3">
                  <c:v>27070596.520000048</c:v>
                </c:pt>
              </c:numCache>
            </c:numRef>
          </c:val>
          <c:extLst>
            <c:ext xmlns:c16="http://schemas.microsoft.com/office/drawing/2014/chart" uri="{C3380CC4-5D6E-409C-BE32-E72D297353CC}">
              <c16:uniqueId val="{00000000-3ADA-4262-B74A-4F71CDD25F5C}"/>
            </c:ext>
          </c:extLst>
        </c:ser>
        <c:dLbls>
          <c:showLegendKey val="0"/>
          <c:showVal val="0"/>
          <c:showCatName val="0"/>
          <c:showSerName val="0"/>
          <c:showPercent val="0"/>
          <c:showBubbleSize val="0"/>
        </c:dLbls>
        <c:gapWidth val="219"/>
        <c:overlap val="-27"/>
        <c:axId val="1050034959"/>
        <c:axId val="138189007"/>
      </c:bar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0"/>
        <c:axPos val="l"/>
        <c:majorGridlines>
          <c:spPr>
            <a:ln w="9525" cap="flat" cmpd="sng" algn="ctr">
              <a:solidFill>
                <a:schemeClr val="tx1">
                  <a:lumMod val="15000"/>
                  <a:lumOff val="85000"/>
                </a:schemeClr>
              </a:solidFill>
              <a:round/>
            </a:ln>
            <a:effectLst/>
          </c:spPr>
        </c:majorGridlines>
        <c:numFmt formatCode="[&lt;999999]#,&quot; K&quot;;[&lt;999999999]#,,&quot; M&quot;;#,,,\ &quot; B&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03495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85000"/>
                <a:lumOff val="15000"/>
              </a:schemeClr>
            </a:solidFill>
            <a:round/>
          </a:ln>
          <a:effectLst/>
        </c:spPr>
        <c:marker>
          <c:symbol val="none"/>
        </c:marker>
        <c:dLbl>
          <c:idx val="0"/>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147084421235857E-2"/>
          <c:y val="0.20096624473087443"/>
          <c:w val="0.96170583115752828"/>
          <c:h val="0.61972341883629467"/>
        </c:manualLayout>
      </c:layout>
      <c:lineChart>
        <c:grouping val="standard"/>
        <c:varyColors val="0"/>
        <c:ser>
          <c:idx val="0"/>
          <c:order val="0"/>
          <c:tx>
            <c:strRef>
              <c:f>'Analysis 1 (2)'!$C$4</c:f>
              <c:strCache>
                <c:ptCount val="1"/>
                <c:pt idx="0">
                  <c:v>Total</c:v>
                </c:pt>
              </c:strCache>
            </c:strRef>
          </c:tx>
          <c:spPr>
            <a:ln w="28575" cap="rnd">
              <a:solidFill>
                <a:schemeClr val="tx1">
                  <a:lumMod val="85000"/>
                  <a:lumOff val="15000"/>
                </a:schemeClr>
              </a:solidFill>
              <a:round/>
            </a:ln>
            <a:effectLst/>
          </c:spPr>
          <c:marker>
            <c:symbol val="none"/>
          </c:marker>
          <c:dLbls>
            <c:numFmt formatCode="[&lt;1000000]#.#,&quot;K&quot;;[&lt;1000000000]#.#,,&quot;M&quot;;#.#,,,\ &quot;B&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 1 (2)'!$C$5:$C$16</c:f>
              <c:numCache>
                <c:formatCode>[&lt;1000000]"$"0.00,"K";[&lt;1000000000]"$"0.00,,"M";"$"0.00,,,\ "B"</c:formatCode>
                <c:ptCount val="12"/>
                <c:pt idx="0">
                  <c:v>3390262.2616999988</c:v>
                </c:pt>
                <c:pt idx="1">
                  <c:v>3145665.1902999976</c:v>
                </c:pt>
                <c:pt idx="2">
                  <c:v>3520537.2663999978</c:v>
                </c:pt>
                <c:pt idx="3">
                  <c:v>3789429.3259000001</c:v>
                </c:pt>
                <c:pt idx="4">
                  <c:v>3795645.6958999988</c:v>
                </c:pt>
                <c:pt idx="5">
                  <c:v>3813969.7647999967</c:v>
                </c:pt>
                <c:pt idx="6">
                  <c:v>2518505.6076999954</c:v>
                </c:pt>
                <c:pt idx="7">
                  <c:v>2301476.4808999966</c:v>
                </c:pt>
                <c:pt idx="8">
                  <c:v>2797345.5563999969</c:v>
                </c:pt>
                <c:pt idx="9">
                  <c:v>3274334.4900999954</c:v>
                </c:pt>
                <c:pt idx="10">
                  <c:v>2870516.5267999955</c:v>
                </c:pt>
                <c:pt idx="11">
                  <c:v>3482454.0426999968</c:v>
                </c:pt>
              </c:numCache>
            </c:numRef>
          </c:val>
          <c:smooth val="1"/>
          <c:extLst>
            <c:ext xmlns:c16="http://schemas.microsoft.com/office/drawing/2014/chart" uri="{C3380CC4-5D6E-409C-BE32-E72D297353CC}">
              <c16:uniqueId val="{00000000-8766-47C4-AE17-7A0B37C1F551}"/>
            </c:ext>
          </c:extLst>
        </c:ser>
        <c:dLbls>
          <c:dLblPos val="t"/>
          <c:showLegendKey val="0"/>
          <c:showVal val="1"/>
          <c:showCatName val="0"/>
          <c:showSerName val="0"/>
          <c:showPercent val="0"/>
          <c:showBubbleSize val="0"/>
        </c:dLbls>
        <c:smooth val="0"/>
        <c:axId val="2111565535"/>
        <c:axId val="2111563615"/>
      </c:lineChart>
      <c:catAx>
        <c:axId val="211156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563615"/>
        <c:crosses val="autoZero"/>
        <c:auto val="1"/>
        <c:lblAlgn val="ctr"/>
        <c:lblOffset val="100"/>
        <c:noMultiLvlLbl val="0"/>
      </c:catAx>
      <c:valAx>
        <c:axId val="2111563615"/>
        <c:scaling>
          <c:orientation val="minMax"/>
        </c:scaling>
        <c:delete val="1"/>
        <c:axPos val="l"/>
        <c:numFmt formatCode="[&lt;1000000]&quot;$&quot;0.00,&quot;K&quot;;[&lt;1000000000]&quot;$&quot;0.00,,&quot;M&quot;;&quot;$&quot;0.00,,,\ &quot;B&quot;" sourceLinked="1"/>
        <c:majorTickMark val="none"/>
        <c:minorTickMark val="none"/>
        <c:tickLblPos val="nextTo"/>
        <c:crossAx val="211156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5033265813843447E-2"/>
          <c:y val="0.32692291191050277"/>
          <c:w val="0.91405216574985748"/>
          <c:h val="0.45385753388979716"/>
        </c:manualLayout>
      </c:layout>
      <c:barChart>
        <c:barDir val="col"/>
        <c:grouping val="clustered"/>
        <c:varyColors val="0"/>
        <c:ser>
          <c:idx val="0"/>
          <c:order val="0"/>
          <c:tx>
            <c:strRef>
              <c:f>'Analysis 1'!$C$18</c:f>
              <c:strCache>
                <c:ptCount val="1"/>
                <c:pt idx="0">
                  <c:v>Revenue</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1'!$B$19:$B$22</c:f>
              <c:numCache>
                <c:formatCode>General</c:formatCode>
                <c:ptCount val="4"/>
                <c:pt idx="0">
                  <c:v>2005</c:v>
                </c:pt>
                <c:pt idx="1">
                  <c:v>2006</c:v>
                </c:pt>
                <c:pt idx="2">
                  <c:v>2007</c:v>
                </c:pt>
                <c:pt idx="3">
                  <c:v>2008</c:v>
                </c:pt>
              </c:numCache>
            </c:numRef>
          </c:cat>
          <c:val>
            <c:numRef>
              <c:f>'Analysis 1'!$C$19:$C$22</c:f>
              <c:numCache>
                <c:formatCode>[&lt;999999]#," K";[&lt;999999999]#,," M";#,,,\ " B"</c:formatCode>
                <c:ptCount val="4"/>
                <c:pt idx="0">
                  <c:v>13371584.691399984</c:v>
                </c:pt>
                <c:pt idx="1">
                  <c:v>23350475.341399945</c:v>
                </c:pt>
                <c:pt idx="2">
                  <c:v>31429010.563800033</c:v>
                </c:pt>
                <c:pt idx="3">
                  <c:v>27070596.520000048</c:v>
                </c:pt>
              </c:numCache>
            </c:numRef>
          </c:val>
          <c:extLst>
            <c:ext xmlns:c16="http://schemas.microsoft.com/office/drawing/2014/chart" uri="{C3380CC4-5D6E-409C-BE32-E72D297353CC}">
              <c16:uniqueId val="{00000000-51C7-476B-A6D5-84461FBF3E3B}"/>
            </c:ext>
          </c:extLst>
        </c:ser>
        <c:ser>
          <c:idx val="2"/>
          <c:order val="2"/>
          <c:tx>
            <c:strRef>
              <c:f>'Analysis 1'!$E$18</c:f>
              <c:strCache>
                <c:ptCount val="1"/>
                <c:pt idx="0">
                  <c:v>Above Average</c:v>
                </c:pt>
              </c:strCache>
            </c:strRef>
          </c:tx>
          <c:spPr>
            <a:solidFill>
              <a:srgbClr val="0FBFD6"/>
            </a:solidFill>
            <a:ln>
              <a:noFill/>
            </a:ln>
            <a:effectLst/>
          </c:spPr>
          <c:invertIfNegative val="0"/>
          <c:val>
            <c:numRef>
              <c:f>'Analysis 1'!$E$19:$E$22</c:f>
              <c:numCache>
                <c:formatCode>General</c:formatCode>
                <c:ptCount val="4"/>
                <c:pt idx="0">
                  <c:v>0</c:v>
                </c:pt>
                <c:pt idx="1">
                  <c:v>0</c:v>
                </c:pt>
                <c:pt idx="2">
                  <c:v>31429010.563800033</c:v>
                </c:pt>
                <c:pt idx="3">
                  <c:v>27070596.520000048</c:v>
                </c:pt>
              </c:numCache>
            </c:numRef>
          </c:val>
          <c:extLst>
            <c:ext xmlns:c16="http://schemas.microsoft.com/office/drawing/2014/chart" uri="{C3380CC4-5D6E-409C-BE32-E72D297353CC}">
              <c16:uniqueId val="{00000004-51C7-476B-A6D5-84461FBF3E3B}"/>
            </c:ext>
          </c:extLst>
        </c:ser>
        <c:dLbls>
          <c:showLegendKey val="0"/>
          <c:showVal val="0"/>
          <c:showCatName val="0"/>
          <c:showSerName val="0"/>
          <c:showPercent val="0"/>
          <c:showBubbleSize val="0"/>
        </c:dLbls>
        <c:gapWidth val="219"/>
        <c:overlap val="100"/>
        <c:axId val="1050034959"/>
        <c:axId val="138189007"/>
      </c:barChart>
      <c:lineChart>
        <c:grouping val="standard"/>
        <c:varyColors val="0"/>
        <c:ser>
          <c:idx val="1"/>
          <c:order val="1"/>
          <c:tx>
            <c:strRef>
              <c:f>'Analysis 1'!$D$18</c:f>
              <c:strCache>
                <c:ptCount val="1"/>
                <c:pt idx="0">
                  <c:v>Average Revenue</c:v>
                </c:pt>
              </c:strCache>
            </c:strRef>
          </c:tx>
          <c:spPr>
            <a:ln w="15875" cap="rnd">
              <a:solidFill>
                <a:schemeClr val="bg1">
                  <a:lumMod val="75000"/>
                </a:schemeClr>
              </a:solidFill>
              <a:round/>
            </a:ln>
            <a:effectLst/>
          </c:spPr>
          <c:marker>
            <c:symbol val="none"/>
          </c:marker>
          <c:val>
            <c:numRef>
              <c:f>'Analysis 1'!$D$19:$D$22</c:f>
              <c:numCache>
                <c:formatCode>#,##0</c:formatCode>
                <c:ptCount val="4"/>
                <c:pt idx="0">
                  <c:v>23805416.779150002</c:v>
                </c:pt>
                <c:pt idx="1">
                  <c:v>23805416.779150002</c:v>
                </c:pt>
                <c:pt idx="2">
                  <c:v>23805416.779150002</c:v>
                </c:pt>
                <c:pt idx="3">
                  <c:v>23805416.779150002</c:v>
                </c:pt>
              </c:numCache>
            </c:numRef>
          </c:val>
          <c:smooth val="0"/>
          <c:extLst>
            <c:ext xmlns:c16="http://schemas.microsoft.com/office/drawing/2014/chart" uri="{C3380CC4-5D6E-409C-BE32-E72D297353CC}">
              <c16:uniqueId val="{00000003-51C7-476B-A6D5-84461FBF3E3B}"/>
            </c:ext>
          </c:extLst>
        </c:ser>
        <c:dLbls>
          <c:showLegendKey val="0"/>
          <c:showVal val="0"/>
          <c:showCatName val="0"/>
          <c:showSerName val="0"/>
          <c:showPercent val="0"/>
          <c:showBubbleSize val="0"/>
        </c:dLbls>
        <c:marker val="1"/>
        <c:smooth val="0"/>
        <c:axId val="1050034959"/>
        <c:axId val="138189007"/>
      </c:lineChart>
      <c:catAx>
        <c:axId val="1050034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007"/>
        <c:crosses val="autoZero"/>
        <c:auto val="1"/>
        <c:lblAlgn val="ctr"/>
        <c:lblOffset val="100"/>
        <c:noMultiLvlLbl val="0"/>
      </c:catAx>
      <c:valAx>
        <c:axId val="138189007"/>
        <c:scaling>
          <c:orientation val="minMax"/>
        </c:scaling>
        <c:delete val="1"/>
        <c:axPos val="l"/>
        <c:numFmt formatCode="[&lt;999999]#,&quot; K&quot;;[&lt;999999999]#,,&quot; M&quot;;#,,,\ &quot; B&quot;" sourceLinked="1"/>
        <c:majorTickMark val="none"/>
        <c:minorTickMark val="none"/>
        <c:tickLblPos val="nextTo"/>
        <c:crossAx val="105003495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'Analysis 1 (2)'!$O$5</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 1 (2)'!$N$6:$N$12</c:f>
              <c:strCache>
                <c:ptCount val="7"/>
                <c:pt idx="0">
                  <c:v>Sun</c:v>
                </c:pt>
                <c:pt idx="1">
                  <c:v>Mon</c:v>
                </c:pt>
                <c:pt idx="2">
                  <c:v>Tue</c:v>
                </c:pt>
                <c:pt idx="3">
                  <c:v>Wed</c:v>
                </c:pt>
                <c:pt idx="4">
                  <c:v>Thu</c:v>
                </c:pt>
                <c:pt idx="5">
                  <c:v>Fri</c:v>
                </c:pt>
                <c:pt idx="6">
                  <c:v>Sat</c:v>
                </c:pt>
              </c:strCache>
            </c:strRef>
          </c:cat>
          <c:val>
            <c:numRef>
              <c:f>'Analysis 1 (2)'!$O$6:$O$12</c:f>
              <c:numCache>
                <c:formatCode>[&lt;1000000]"$"0.00,"K";[&lt;1000000000]"$"0.00,,"M";"$"0.00,,,\ "B"</c:formatCode>
                <c:ptCount val="7"/>
                <c:pt idx="0">
                  <c:v>5286307.396699992</c:v>
                </c:pt>
                <c:pt idx="1">
                  <c:v>5161348.0100999903</c:v>
                </c:pt>
                <c:pt idx="2">
                  <c:v>5103356.5225000009</c:v>
                </c:pt>
                <c:pt idx="3">
                  <c:v>5672558.7109000068</c:v>
                </c:pt>
                <c:pt idx="4">
                  <c:v>6296350.0151999881</c:v>
                </c:pt>
                <c:pt idx="5">
                  <c:v>5707935.6344999932</c:v>
                </c:pt>
                <c:pt idx="6">
                  <c:v>5472285.9196999902</c:v>
                </c:pt>
              </c:numCache>
            </c:numRef>
          </c:val>
          <c:extLst>
            <c:ext xmlns:c16="http://schemas.microsoft.com/office/drawing/2014/chart" uri="{C3380CC4-5D6E-409C-BE32-E72D297353CC}">
              <c16:uniqueId val="{00000000-17EA-4199-A4C5-563A3A283448}"/>
            </c:ext>
          </c:extLst>
        </c:ser>
        <c:ser>
          <c:idx val="1"/>
          <c:order val="1"/>
          <c:tx>
            <c:strRef>
              <c:f>'Analysis 1 (2)'!$P$5</c:f>
              <c:strCache>
                <c:ptCount val="1"/>
                <c:pt idx="0">
                  <c:v>Highlight</c:v>
                </c:pt>
              </c:strCache>
            </c:strRef>
          </c:tx>
          <c:spPr>
            <a:solidFill>
              <a:srgbClr val="00B0F0"/>
            </a:solidFill>
            <a:ln>
              <a:noFill/>
            </a:ln>
            <a:effectLst/>
          </c:spPr>
          <c:invertIfNegative val="0"/>
          <c:val>
            <c:numRef>
              <c:f>'Analysis 1 (2)'!$P$6:$P$12</c:f>
              <c:numCache>
                <c:formatCode>General</c:formatCode>
                <c:ptCount val="7"/>
                <c:pt idx="0">
                  <c:v>0</c:v>
                </c:pt>
                <c:pt idx="1">
                  <c:v>0</c:v>
                </c:pt>
                <c:pt idx="2">
                  <c:v>0</c:v>
                </c:pt>
                <c:pt idx="3">
                  <c:v>5672558.7109000068</c:v>
                </c:pt>
                <c:pt idx="4">
                  <c:v>6296350.0151999881</c:v>
                </c:pt>
                <c:pt idx="5">
                  <c:v>5707935.6344999932</c:v>
                </c:pt>
                <c:pt idx="6">
                  <c:v>0</c:v>
                </c:pt>
              </c:numCache>
            </c:numRef>
          </c:val>
          <c:extLst>
            <c:ext xmlns:c16="http://schemas.microsoft.com/office/drawing/2014/chart" uri="{C3380CC4-5D6E-409C-BE32-E72D297353CC}">
              <c16:uniqueId val="{00000001-17EA-4199-A4C5-563A3A283448}"/>
            </c:ext>
          </c:extLst>
        </c:ser>
        <c:dLbls>
          <c:showLegendKey val="0"/>
          <c:showVal val="0"/>
          <c:showCatName val="0"/>
          <c:showSerName val="0"/>
          <c:showPercent val="0"/>
          <c:showBubbleSize val="0"/>
        </c:dLbls>
        <c:gapWidth val="219"/>
        <c:overlap val="100"/>
        <c:axId val="3495456"/>
        <c:axId val="3497376"/>
      </c:barChart>
      <c:catAx>
        <c:axId val="3495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97376"/>
        <c:crosses val="autoZero"/>
        <c:auto val="1"/>
        <c:lblAlgn val="ctr"/>
        <c:lblOffset val="100"/>
        <c:noMultiLvlLbl val="0"/>
      </c:catAx>
      <c:valAx>
        <c:axId val="3497376"/>
        <c:scaling>
          <c:orientation val="minMax"/>
        </c:scaling>
        <c:delete val="1"/>
        <c:axPos val="l"/>
        <c:numFmt formatCode="[&lt;1000000]&quot;$&quot;0.00,&quot;K&quot;;[&lt;1000000000]&quot;$&quot;0.00,,&quot;M&quot;;&quot;$&quot;0.00,,,\ &quot;B&quot;" sourceLinked="1"/>
        <c:majorTickMark val="none"/>
        <c:minorTickMark val="none"/>
        <c:tickLblPos val="nextTo"/>
        <c:crossAx val="3495456"/>
        <c:crosses val="autoZero"/>
        <c:crossBetween val="between"/>
      </c:valAx>
      <c:spPr>
        <a:noFill/>
        <a:ln w="25400">
          <a:noFill/>
        </a:ln>
        <a:effectLst/>
      </c:spPr>
    </c:plotArea>
    <c:plotVisOnly val="1"/>
    <c:dispBlanksAs val="gap"/>
    <c:showDLblsOverMax val="0"/>
  </c:chart>
  <c:spPr>
    <a:solidFill>
      <a:schemeClr val="bg1">
        <a:lumMod val="9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[Analysis.xlsx]Analysis 1 (2)!PivotTable3</c:name>
    <c:fmtId val="1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FBFD6"/>
          </a:solidFill>
          <a:ln w="19050">
            <a:noFill/>
          </a:ln>
          <a:effectLst/>
        </c:spPr>
        <c:dLbl>
          <c:idx val="0"/>
          <c:layout>
            <c:manualLayout>
              <c:x val="5.2777777777777778E-2"/>
              <c:y val="0.106481481481481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noFill/>
          </a:ln>
          <a:effectLst/>
        </c:spPr>
        <c:dLbl>
          <c:idx val="0"/>
          <c:layout>
            <c:manualLayout>
              <c:x val="-0.11666666666666667"/>
              <c:y val="-0.120370370370370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FBFD6"/>
          </a:solidFill>
          <a:ln w="19050">
            <a:noFill/>
          </a:ln>
          <a:effectLst/>
        </c:spPr>
        <c:dLbl>
          <c:idx val="0"/>
          <c:layout>
            <c:manualLayout>
              <c:x val="0.15847497511086961"/>
              <c:y val="9.81995017120321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85000"/>
            </a:schemeClr>
          </a:solidFill>
          <a:ln w="19050">
            <a:noFill/>
          </a:ln>
          <a:effectLst/>
        </c:spPr>
        <c:dLbl>
          <c:idx val="0"/>
          <c:layout>
            <c:manualLayout>
              <c:x val="-0.12049808429118775"/>
              <c:y val="-8.6529437627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33043714363291"/>
          <c:y val="0.13404159505442531"/>
          <c:w val="0.39182218601985097"/>
          <c:h val="0.6921528971315134"/>
        </c:manualLayout>
      </c:layout>
      <c:doughnutChart>
        <c:varyColors val="1"/>
        <c:ser>
          <c:idx val="0"/>
          <c:order val="0"/>
          <c:tx>
            <c:strRef>
              <c:f>'Analysis 1 (2)'!$X$5</c:f>
              <c:strCache>
                <c:ptCount val="1"/>
                <c:pt idx="0">
                  <c:v>Total</c:v>
                </c:pt>
              </c:strCache>
            </c:strRef>
          </c:tx>
          <c:spPr>
            <a:ln>
              <a:noFill/>
            </a:ln>
          </c:spPr>
          <c:dPt>
            <c:idx val="0"/>
            <c:bubble3D val="0"/>
            <c:spPr>
              <a:solidFill>
                <a:srgbClr val="0FBFD6"/>
              </a:solidFill>
              <a:ln w="19050">
                <a:noFill/>
              </a:ln>
              <a:effectLst/>
            </c:spPr>
            <c:extLst>
              <c:ext xmlns:c16="http://schemas.microsoft.com/office/drawing/2014/chart" uri="{C3380CC4-5D6E-409C-BE32-E72D297353CC}">
                <c16:uniqueId val="{00000001-A70D-4BC5-B8A9-DB9227DFA1D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A70D-4BC5-B8A9-DB9227DFA1D7}"/>
              </c:ext>
            </c:extLst>
          </c:dPt>
          <c:dLbls>
            <c:dLbl>
              <c:idx val="0"/>
              <c:layout>
                <c:manualLayout>
                  <c:x val="0.15847497511086961"/>
                  <c:y val="9.81995017120321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0D-4BC5-B8A9-DB9227DFA1D7}"/>
                </c:ext>
              </c:extLst>
            </c:dLbl>
            <c:dLbl>
              <c:idx val="1"/>
              <c:layout>
                <c:manualLayout>
                  <c:x val="-0.12049808429118775"/>
                  <c:y val="-8.6529437627403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0D-4BC5-B8A9-DB9227DFA1D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 1 (2)'!$W$6:$W$7</c:f>
              <c:strCache>
                <c:ptCount val="2"/>
                <c:pt idx="0">
                  <c:v>Weekday</c:v>
                </c:pt>
                <c:pt idx="1">
                  <c:v>Weekend</c:v>
                </c:pt>
              </c:strCache>
            </c:strRef>
          </c:cat>
          <c:val>
            <c:numRef>
              <c:f>'Analysis 1 (2)'!$X$6:$X$7</c:f>
              <c:numCache>
                <c:formatCode>[&lt;1000000]"$"0.00,"K";[&lt;1000000000]"$"0.00,,"M";"$"0.00,,,\ "B"</c:formatCode>
                <c:ptCount val="2"/>
                <c:pt idx="0">
                  <c:v>27941548.893199984</c:v>
                </c:pt>
                <c:pt idx="1">
                  <c:v>10758593.316400005</c:v>
                </c:pt>
              </c:numCache>
            </c:numRef>
          </c:val>
          <c:extLst>
            <c:ext xmlns:c16="http://schemas.microsoft.com/office/drawing/2014/chart" uri="{C3380CC4-5D6E-409C-BE32-E72D297353CC}">
              <c16:uniqueId val="{00000004-A70D-4BC5-B8A9-DB9227DFA1D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4.4444444444444446E-2"/>
          <c:w val="0.58329668697073256"/>
          <c:h val="0.91111111111111109"/>
        </c:manualLayout>
      </c:layout>
      <c:barChart>
        <c:barDir val="bar"/>
        <c:grouping val="clustered"/>
        <c:varyColors val="0"/>
        <c:ser>
          <c:idx val="0"/>
          <c:order val="0"/>
          <c:tx>
            <c:strRef>
              <c:f>'P&amp;C Analysis'!$F$4</c:f>
              <c:strCache>
                <c:ptCount val="1"/>
                <c:pt idx="0">
                  <c:v>Total Profit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Analysis'!$E$5:$E$9</c:f>
              <c:strCache>
                <c:ptCount val="5"/>
                <c:pt idx="0">
                  <c:v>Mountain-200 Black, 42</c:v>
                </c:pt>
                <c:pt idx="1">
                  <c:v>Mountain-200 Silver, 38</c:v>
                </c:pt>
                <c:pt idx="2">
                  <c:v>Road-150 Red, 56</c:v>
                </c:pt>
                <c:pt idx="3">
                  <c:v>Mountain-200 Silver, 42</c:v>
                </c:pt>
                <c:pt idx="4">
                  <c:v>Road-150 Red, 52</c:v>
                </c:pt>
              </c:strCache>
            </c:strRef>
          </c:cat>
          <c:val>
            <c:numRef>
              <c:f>'P&amp;C Analysis'!$F$5:$F$9</c:f>
              <c:numCache>
                <c:formatCode>[&lt;1000000]"$"0.00,"K";[&lt;1000000000]"$"0.00,,"M";"$"0.00,,,\ "B"</c:formatCode>
                <c:ptCount val="5"/>
                <c:pt idx="0">
                  <c:v>1798827.7929</c:v>
                </c:pt>
                <c:pt idx="1">
                  <c:v>1695947.1553999998</c:v>
                </c:pt>
                <c:pt idx="2">
                  <c:v>1684150.0326</c:v>
                </c:pt>
                <c:pt idx="3">
                  <c:v>1659896.9447999997</c:v>
                </c:pt>
                <c:pt idx="4">
                  <c:v>1653196.5650000002</c:v>
                </c:pt>
              </c:numCache>
            </c:numRef>
          </c:val>
          <c:extLst>
            <c:ext xmlns:c16="http://schemas.microsoft.com/office/drawing/2014/chart" uri="{C3380CC4-5D6E-409C-BE32-E72D297353CC}">
              <c16:uniqueId val="{00000000-6631-42FC-B255-FE49784F0A72}"/>
            </c:ext>
          </c:extLst>
        </c:ser>
        <c:ser>
          <c:idx val="1"/>
          <c:order val="1"/>
          <c:tx>
            <c:strRef>
              <c:f>'P&amp;C Analysis'!$G$4</c:f>
              <c:strCache>
                <c:ptCount val="1"/>
                <c:pt idx="0">
                  <c:v>Duplicate</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Analysis'!$E$5:$E$9</c:f>
              <c:strCache>
                <c:ptCount val="5"/>
                <c:pt idx="0">
                  <c:v>Mountain-200 Black, 42</c:v>
                </c:pt>
                <c:pt idx="1">
                  <c:v>Mountain-200 Silver, 38</c:v>
                </c:pt>
                <c:pt idx="2">
                  <c:v>Road-150 Red, 56</c:v>
                </c:pt>
                <c:pt idx="3">
                  <c:v>Mountain-200 Silver, 42</c:v>
                </c:pt>
                <c:pt idx="4">
                  <c:v>Road-150 Red, 52</c:v>
                </c:pt>
              </c:strCache>
            </c:strRef>
          </c:cat>
          <c:val>
            <c:numRef>
              <c:f>'P&amp;C Analysis'!$G$5:$G$9</c:f>
              <c:numCache>
                <c:formatCode>[&lt;1000000]"$"0.00,"K";[&lt;1000000000]"$"0.00,,"M";"$"0.00,,,\ "B"</c:formatCode>
                <c:ptCount val="5"/>
                <c:pt idx="0">
                  <c:v>1798827.7929</c:v>
                </c:pt>
                <c:pt idx="1">
                  <c:v>1695947.1553999998</c:v>
                </c:pt>
                <c:pt idx="2">
                  <c:v>1684150.0326</c:v>
                </c:pt>
                <c:pt idx="3">
                  <c:v>1659896.9447999997</c:v>
                </c:pt>
                <c:pt idx="4">
                  <c:v>1653196.5650000002</c:v>
                </c:pt>
              </c:numCache>
            </c:numRef>
          </c:val>
          <c:extLst>
            <c:ext xmlns:c16="http://schemas.microsoft.com/office/drawing/2014/chart" uri="{C3380CC4-5D6E-409C-BE32-E72D297353CC}">
              <c16:uniqueId val="{00000001-6631-42FC-B255-FE49784F0A72}"/>
            </c:ext>
          </c:extLst>
        </c:ser>
        <c:dLbls>
          <c:showLegendKey val="0"/>
          <c:showVal val="0"/>
          <c:showCatName val="0"/>
          <c:showSerName val="0"/>
          <c:showPercent val="0"/>
          <c:showBubbleSize val="0"/>
        </c:dLbls>
        <c:gapWidth val="30"/>
        <c:overlap val="100"/>
        <c:axId val="313595183"/>
        <c:axId val="313573583"/>
      </c:barChart>
      <c:catAx>
        <c:axId val="313595183"/>
        <c:scaling>
          <c:orientation val="maxMin"/>
        </c:scaling>
        <c:delete val="1"/>
        <c:axPos val="l"/>
        <c:numFmt formatCode="General" sourceLinked="1"/>
        <c:majorTickMark val="none"/>
        <c:minorTickMark val="none"/>
        <c:tickLblPos val="nextTo"/>
        <c:crossAx val="313573583"/>
        <c:crosses val="autoZero"/>
        <c:auto val="1"/>
        <c:lblAlgn val="ctr"/>
        <c:lblOffset val="100"/>
        <c:noMultiLvlLbl val="0"/>
      </c:catAx>
      <c:valAx>
        <c:axId val="313573583"/>
        <c:scaling>
          <c:orientation val="minMax"/>
        </c:scaling>
        <c:delete val="1"/>
        <c:axPos val="t"/>
        <c:numFmt formatCode="[&lt;1000000]&quot;$&quot;0.00,&quot;K&quot;;[&lt;1000000000]&quot;$&quot;0.00,,&quot;M&quot;;&quot;$&quot;0.00,,,\ &quot;B&quot;" sourceLinked="1"/>
        <c:majorTickMark val="none"/>
        <c:minorTickMark val="none"/>
        <c:tickLblPos val="nextTo"/>
        <c:crossAx val="31359518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'P&amp;C Analysis'!$J$3</c:f>
              <c:strCache>
                <c:ptCount val="1"/>
                <c:pt idx="0">
                  <c:v>Total Profit</c:v>
                </c:pt>
              </c:strCache>
            </c:strRef>
          </c:tx>
          <c:spPr>
            <a:solidFill>
              <a:schemeClr val="bg1">
                <a:lumMod val="85000"/>
              </a:schemeClr>
            </a:solidFill>
            <a:ln>
              <a:noFill/>
            </a:ln>
          </c:spPr>
          <c:dPt>
            <c:idx val="0"/>
            <c:bubble3D val="0"/>
            <c:spPr>
              <a:solidFill>
                <a:srgbClr val="0FBFD6"/>
              </a:solidFill>
              <a:ln w="19050">
                <a:noFill/>
              </a:ln>
              <a:effectLst/>
            </c:spPr>
            <c:extLst>
              <c:ext xmlns:c16="http://schemas.microsoft.com/office/drawing/2014/chart" uri="{C3380CC4-5D6E-409C-BE32-E72D297353CC}">
                <c16:uniqueId val="{00000001-E685-4024-B7E2-6DFF554A1CD7}"/>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E685-4024-B7E2-6DFF554A1CD7}"/>
              </c:ext>
            </c:extLst>
          </c:dPt>
          <c:cat>
            <c:strRef>
              <c:f>'P&amp;C Analysis'!$I$4:$I$5</c:f>
              <c:strCache>
                <c:ptCount val="2"/>
                <c:pt idx="0">
                  <c:v>Top 5</c:v>
                </c:pt>
                <c:pt idx="1">
                  <c:v>Others</c:v>
                </c:pt>
              </c:strCache>
            </c:strRef>
          </c:cat>
          <c:val>
            <c:numRef>
              <c:f>'P&amp;C Analysis'!$J$4:$J$5</c:f>
              <c:numCache>
                <c:formatCode>[&lt;1000000]"$"0.00,"K";[&lt;1000000000]"$"0.00,,"M";"$"0.00,,,\ "B"</c:formatCode>
                <c:ptCount val="2"/>
                <c:pt idx="0">
                  <c:v>8492018.490699999</c:v>
                </c:pt>
                <c:pt idx="1">
                  <c:v>30208123.718900021</c:v>
                </c:pt>
              </c:numCache>
            </c:numRef>
          </c:val>
          <c:extLst>
            <c:ext xmlns:c16="http://schemas.microsoft.com/office/drawing/2014/chart" uri="{C3380CC4-5D6E-409C-BE32-E72D297353CC}">
              <c16:uniqueId val="{00000004-E685-4024-B7E2-6DFF554A1CD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10398075240595"/>
          <c:y val="3.7453703703703704E-2"/>
          <c:w val="0.51673797025371826"/>
          <c:h val="0.94962379702537181"/>
        </c:manualLayout>
      </c:layout>
      <c:barChart>
        <c:barDir val="bar"/>
        <c:grouping val="clustered"/>
        <c:varyColors val="0"/>
        <c:ser>
          <c:idx val="0"/>
          <c:order val="0"/>
          <c:tx>
            <c:strRef>
              <c:f>'P&amp;C Analysis'!$X$3</c:f>
              <c:strCache>
                <c:ptCount val="1"/>
                <c:pt idx="0">
                  <c:v>Total Profit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Analysis'!$W$4:$W$13</c:f>
              <c:strCache>
                <c:ptCount val="10"/>
                <c:pt idx="0">
                  <c:v>Black</c:v>
                </c:pt>
                <c:pt idx="1">
                  <c:v>Red</c:v>
                </c:pt>
                <c:pt idx="2">
                  <c:v>Silver</c:v>
                </c:pt>
                <c:pt idx="3">
                  <c:v>Yellow</c:v>
                </c:pt>
                <c:pt idx="4">
                  <c:v>Blue</c:v>
                </c:pt>
                <c:pt idx="5">
                  <c:v>Unspecified</c:v>
                </c:pt>
                <c:pt idx="6">
                  <c:v>Multi</c:v>
                </c:pt>
                <c:pt idx="7">
                  <c:v>White</c:v>
                </c:pt>
                <c:pt idx="8">
                  <c:v>Grey</c:v>
                </c:pt>
                <c:pt idx="9">
                  <c:v>Silver/Black</c:v>
                </c:pt>
              </c:strCache>
            </c:strRef>
          </c:cat>
          <c:val>
            <c:numRef>
              <c:f>'P&amp;C Analysis'!$X$4:$X$13</c:f>
              <c:numCache>
                <c:formatCode>[&lt;1000000]"$"0.00,"K";[&lt;1000000000]"$"0.00,,"M";"$"0.00,,,\ "B"</c:formatCode>
                <c:ptCount val="10"/>
                <c:pt idx="0">
                  <c:v>12697348.893699968</c:v>
                </c:pt>
                <c:pt idx="1">
                  <c:v>10887448.279099988</c:v>
                </c:pt>
                <c:pt idx="2">
                  <c:v>6784363.1501999991</c:v>
                </c:pt>
                <c:pt idx="3">
                  <c:v>5351869.7919000005</c:v>
                </c:pt>
                <c:pt idx="4">
                  <c:v>2396552.8864999972</c:v>
                </c:pt>
                <c:pt idx="5">
                  <c:v>544550.16150000005</c:v>
                </c:pt>
                <c:pt idx="6">
                  <c:v>31261.434399999911</c:v>
                </c:pt>
                <c:pt idx="7">
                  <c:v>6747.6123000000043</c:v>
                </c:pt>
                <c:pt idx="8">
                  <c:v>0</c:v>
                </c:pt>
                <c:pt idx="9">
                  <c:v>0</c:v>
                </c:pt>
              </c:numCache>
            </c:numRef>
          </c:val>
          <c:extLst>
            <c:ext xmlns:c16="http://schemas.microsoft.com/office/drawing/2014/chart" uri="{C3380CC4-5D6E-409C-BE32-E72D297353CC}">
              <c16:uniqueId val="{00000000-9186-46C4-8113-2E9F36042B15}"/>
            </c:ext>
          </c:extLst>
        </c:ser>
        <c:ser>
          <c:idx val="1"/>
          <c:order val="1"/>
          <c:tx>
            <c:strRef>
              <c:f>'P&amp;C Analysis'!$Y$3</c:f>
              <c:strCache>
                <c:ptCount val="1"/>
                <c:pt idx="0">
                  <c:v>Highlight</c:v>
                </c:pt>
              </c:strCache>
            </c:strRef>
          </c:tx>
          <c:spPr>
            <a:solidFill>
              <a:srgbClr val="0FBFD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'P&amp;C Analysis'!$W$4:$W$13</c:f>
              <c:strCache>
                <c:ptCount val="10"/>
                <c:pt idx="0">
                  <c:v>Black</c:v>
                </c:pt>
                <c:pt idx="1">
                  <c:v>Red</c:v>
                </c:pt>
                <c:pt idx="2">
                  <c:v>Silver</c:v>
                </c:pt>
                <c:pt idx="3">
                  <c:v>Yellow</c:v>
                </c:pt>
                <c:pt idx="4">
                  <c:v>Blue</c:v>
                </c:pt>
                <c:pt idx="5">
                  <c:v>Unspecified</c:v>
                </c:pt>
                <c:pt idx="6">
                  <c:v>Multi</c:v>
                </c:pt>
                <c:pt idx="7">
                  <c:v>White</c:v>
                </c:pt>
                <c:pt idx="8">
                  <c:v>Grey</c:v>
                </c:pt>
                <c:pt idx="9">
                  <c:v>Silver/Black</c:v>
                </c:pt>
              </c:strCache>
            </c:strRef>
          </c:cat>
          <c:val>
            <c:numRef>
              <c:f>'P&amp;C Analysis'!$Y$4:$Y$13</c:f>
              <c:numCache>
                <c:formatCode>[&lt;1000000]"$"0.00,"K";[&lt;1000000000]"$"0.00,,"M";"$"0.00,,,\ "B"</c:formatCode>
                <c:ptCount val="10"/>
                <c:pt idx="0">
                  <c:v>12697348.893699968</c:v>
                </c:pt>
                <c:pt idx="1">
                  <c:v>10887448.279099988</c:v>
                </c:pt>
                <c:pt idx="2">
                  <c:v>6784363.1501999991</c:v>
                </c:pt>
              </c:numCache>
            </c:numRef>
          </c:val>
          <c:extLst>
            <c:ext xmlns:c16="http://schemas.microsoft.com/office/drawing/2014/chart" uri="{C3380CC4-5D6E-409C-BE32-E72D297353CC}">
              <c16:uniqueId val="{00000001-9186-46C4-8113-2E9F36042B15}"/>
            </c:ext>
          </c:extLst>
        </c:ser>
        <c:dLbls>
          <c:dLblPos val="outEnd"/>
          <c:showLegendKey val="0"/>
          <c:showVal val="1"/>
          <c:showCatName val="0"/>
          <c:showSerName val="0"/>
          <c:showPercent val="0"/>
          <c:showBubbleSize val="0"/>
        </c:dLbls>
        <c:gapWidth val="35"/>
        <c:overlap val="100"/>
        <c:axId val="1059419743"/>
        <c:axId val="1059427903"/>
      </c:barChart>
      <c:catAx>
        <c:axId val="105941974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27903"/>
        <c:crosses val="autoZero"/>
        <c:auto val="1"/>
        <c:lblAlgn val="ctr"/>
        <c:lblOffset val="100"/>
        <c:noMultiLvlLbl val="0"/>
      </c:catAx>
      <c:valAx>
        <c:axId val="1059427903"/>
        <c:scaling>
          <c:orientation val="minMax"/>
        </c:scaling>
        <c:delete val="1"/>
        <c:axPos val="t"/>
        <c:numFmt formatCode="[&lt;1000000]&quot;$&quot;0.00,&quot;K&quot;;[&lt;1000000000]&quot;$&quot;0.00,,&quot;M&quot;;&quot;$&quot;0.00,,,\ &quot;B&quot;" sourceLinked="1"/>
        <c:majorTickMark val="none"/>
        <c:minorTickMark val="none"/>
        <c:tickLblPos val="nextTo"/>
        <c:crossAx val="10594197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Analysis 1'!$D$8" lockText="1" noThreeD="1"/>
</file>

<file path=xl/ctrlProps/ctrlProp2.xml><?xml version="1.0" encoding="utf-8"?>
<formControlPr xmlns="http://schemas.microsoft.com/office/spreadsheetml/2009/9/main" objectType="Radio"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gif"/><Relationship Id="rId1" Type="http://schemas.openxmlformats.org/officeDocument/2006/relationships/chart" Target="../charts/chart2.xml"/><Relationship Id="rId6" Type="http://schemas.openxmlformats.org/officeDocument/2006/relationships/image" Target="../media/image5.png"/><Relationship Id="rId11" Type="http://schemas.openxmlformats.org/officeDocument/2006/relationships/image" Target="../media/image7.gif"/><Relationship Id="rId5" Type="http://schemas.openxmlformats.org/officeDocument/2006/relationships/image" Target="../media/image4.png"/><Relationship Id="rId10" Type="http://schemas.openxmlformats.org/officeDocument/2006/relationships/chart" Target="../charts/chart5.xml"/><Relationship Id="rId4" Type="http://schemas.openxmlformats.org/officeDocument/2006/relationships/image" Target="../media/image3.gif"/><Relationship Id="rId9"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image" Target="../media/image8.gif"/><Relationship Id="rId7"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6</xdr:col>
      <xdr:colOff>76200</xdr:colOff>
      <xdr:row>7</xdr:row>
      <xdr:rowOff>157162</xdr:rowOff>
    </xdr:from>
    <xdr:to>
      <xdr:col>11</xdr:col>
      <xdr:colOff>152400</xdr:colOff>
      <xdr:row>22</xdr:row>
      <xdr:rowOff>42862</xdr:rowOff>
    </xdr:to>
    <xdr:graphicFrame macro="">
      <xdr:nvGraphicFramePr>
        <xdr:cNvPr id="4" name="Chart 3">
          <a:extLst>
            <a:ext uri="{FF2B5EF4-FFF2-40B4-BE49-F238E27FC236}">
              <a16:creationId xmlns:a16="http://schemas.microsoft.com/office/drawing/2014/main" id="{9783C04E-F439-E26F-F87B-DAD41C74A9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552447</xdr:colOff>
      <xdr:row>18</xdr:row>
      <xdr:rowOff>133351</xdr:rowOff>
    </xdr:from>
    <xdr:to>
      <xdr:col>15</xdr:col>
      <xdr:colOff>114300</xdr:colOff>
      <xdr:row>30</xdr:row>
      <xdr:rowOff>180975</xdr:rowOff>
    </xdr:to>
    <xdr:sp macro="" textlink="">
      <xdr:nvSpPr>
        <xdr:cNvPr id="30" name="Rectangle: Rounded Corners 29">
          <a:extLst>
            <a:ext uri="{FF2B5EF4-FFF2-40B4-BE49-F238E27FC236}">
              <a16:creationId xmlns:a16="http://schemas.microsoft.com/office/drawing/2014/main" id="{2DD48AA2-A77A-444A-8BA0-08E72D34F6A1}"/>
            </a:ext>
          </a:extLst>
        </xdr:cNvPr>
        <xdr:cNvSpPr/>
      </xdr:nvSpPr>
      <xdr:spPr>
        <a:xfrm>
          <a:off x="552447" y="3562351"/>
          <a:ext cx="870585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xdr:col>
      <xdr:colOff>57150</xdr:colOff>
      <xdr:row>21</xdr:row>
      <xdr:rowOff>171450</xdr:rowOff>
    </xdr:from>
    <xdr:to>
      <xdr:col>13</xdr:col>
      <xdr:colOff>38100</xdr:colOff>
      <xdr:row>30</xdr:row>
      <xdr:rowOff>100012</xdr:rowOff>
    </xdr:to>
    <xdr:graphicFrame macro="">
      <xdr:nvGraphicFramePr>
        <xdr:cNvPr id="23" name="Chart 22">
          <a:extLst>
            <a:ext uri="{FF2B5EF4-FFF2-40B4-BE49-F238E27FC236}">
              <a16:creationId xmlns:a16="http://schemas.microsoft.com/office/drawing/2014/main" id="{DE3FB926-CBB2-4B74-BDA2-25737E9E4E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552447</xdr:colOff>
      <xdr:row>3</xdr:row>
      <xdr:rowOff>161925</xdr:rowOff>
    </xdr:from>
    <xdr:to>
      <xdr:col>18</xdr:col>
      <xdr:colOff>381000</xdr:colOff>
      <xdr:row>17</xdr:row>
      <xdr:rowOff>133350</xdr:rowOff>
    </xdr:to>
    <xdr:sp macro="" textlink="">
      <xdr:nvSpPr>
        <xdr:cNvPr id="3" name="Rectangle: Rounded Corners 2">
          <a:extLst>
            <a:ext uri="{FF2B5EF4-FFF2-40B4-BE49-F238E27FC236}">
              <a16:creationId xmlns:a16="http://schemas.microsoft.com/office/drawing/2014/main" id="{0B9942DF-3221-97DD-1E3B-75487981FFA8}"/>
            </a:ext>
          </a:extLst>
        </xdr:cNvPr>
        <xdr:cNvSpPr/>
      </xdr:nvSpPr>
      <xdr:spPr>
        <a:xfrm>
          <a:off x="552447" y="733425"/>
          <a:ext cx="10801353"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0</xdr:col>
      <xdr:colOff>314326</xdr:colOff>
      <xdr:row>6</xdr:row>
      <xdr:rowOff>185867</xdr:rowOff>
    </xdr:from>
    <xdr:to>
      <xdr:col>2</xdr:col>
      <xdr:colOff>581026</xdr:colOff>
      <xdr:row>17</xdr:row>
      <xdr:rowOff>10156</xdr:rowOff>
    </xdr:to>
    <xdr:sp macro="" textlink="">
      <xdr:nvSpPr>
        <xdr:cNvPr id="4" name="Rectangle: Rounded Corners 3">
          <a:extLst>
            <a:ext uri="{FF2B5EF4-FFF2-40B4-BE49-F238E27FC236}">
              <a16:creationId xmlns:a16="http://schemas.microsoft.com/office/drawing/2014/main" id="{096FAE56-3511-4272-8C99-20508056BC56}"/>
            </a:ext>
          </a:extLst>
        </xdr:cNvPr>
        <xdr:cNvSpPr/>
      </xdr:nvSpPr>
      <xdr:spPr>
        <a:xfrm>
          <a:off x="314326"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3</xdr:col>
      <xdr:colOff>493396</xdr:colOff>
      <xdr:row>6</xdr:row>
      <xdr:rowOff>185867</xdr:rowOff>
    </xdr:from>
    <xdr:to>
      <xdr:col>6</xdr:col>
      <xdr:colOff>150496</xdr:colOff>
      <xdr:row>17</xdr:row>
      <xdr:rowOff>10156</xdr:rowOff>
    </xdr:to>
    <xdr:sp macro="" textlink="">
      <xdr:nvSpPr>
        <xdr:cNvPr id="10" name="Rectangle: Rounded Corners 9">
          <a:extLst>
            <a:ext uri="{FF2B5EF4-FFF2-40B4-BE49-F238E27FC236}">
              <a16:creationId xmlns:a16="http://schemas.microsoft.com/office/drawing/2014/main" id="{658440D9-4F99-4E5A-9763-591562F0A23A}"/>
            </a:ext>
          </a:extLst>
        </xdr:cNvPr>
        <xdr:cNvSpPr/>
      </xdr:nvSpPr>
      <xdr:spPr>
        <a:xfrm>
          <a:off x="232219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62866</xdr:colOff>
      <xdr:row>6</xdr:row>
      <xdr:rowOff>185867</xdr:rowOff>
    </xdr:from>
    <xdr:to>
      <xdr:col>9</xdr:col>
      <xdr:colOff>329566</xdr:colOff>
      <xdr:row>17</xdr:row>
      <xdr:rowOff>10156</xdr:rowOff>
    </xdr:to>
    <xdr:sp macro="" textlink="">
      <xdr:nvSpPr>
        <xdr:cNvPr id="11" name="Rectangle: Rounded Corners 10">
          <a:extLst>
            <a:ext uri="{FF2B5EF4-FFF2-40B4-BE49-F238E27FC236}">
              <a16:creationId xmlns:a16="http://schemas.microsoft.com/office/drawing/2014/main" id="{2E672598-C89D-4E6D-939B-D8095824903F}"/>
            </a:ext>
          </a:extLst>
        </xdr:cNvPr>
        <xdr:cNvSpPr/>
      </xdr:nvSpPr>
      <xdr:spPr>
        <a:xfrm>
          <a:off x="433006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10</xdr:col>
      <xdr:colOff>241936</xdr:colOff>
      <xdr:row>6</xdr:row>
      <xdr:rowOff>185867</xdr:rowOff>
    </xdr:from>
    <xdr:to>
      <xdr:col>12</xdr:col>
      <xdr:colOff>508636</xdr:colOff>
      <xdr:row>17</xdr:row>
      <xdr:rowOff>10156</xdr:rowOff>
    </xdr:to>
    <xdr:sp macro="" textlink="">
      <xdr:nvSpPr>
        <xdr:cNvPr id="12" name="Rectangle: Rounded Corners 11">
          <a:extLst>
            <a:ext uri="{FF2B5EF4-FFF2-40B4-BE49-F238E27FC236}">
              <a16:creationId xmlns:a16="http://schemas.microsoft.com/office/drawing/2014/main" id="{6AC1D5CC-57CA-40FA-A4BE-286CE73C9F6A}"/>
            </a:ext>
          </a:extLst>
        </xdr:cNvPr>
        <xdr:cNvSpPr/>
      </xdr:nvSpPr>
      <xdr:spPr>
        <a:xfrm>
          <a:off x="633793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13</xdr:col>
      <xdr:colOff>421006</xdr:colOff>
      <xdr:row>6</xdr:row>
      <xdr:rowOff>185867</xdr:rowOff>
    </xdr:from>
    <xdr:to>
      <xdr:col>16</xdr:col>
      <xdr:colOff>78106</xdr:colOff>
      <xdr:row>17</xdr:row>
      <xdr:rowOff>10156</xdr:rowOff>
    </xdr:to>
    <xdr:sp macro="" textlink="">
      <xdr:nvSpPr>
        <xdr:cNvPr id="13" name="Rectangle: Rounded Corners 12">
          <a:extLst>
            <a:ext uri="{FF2B5EF4-FFF2-40B4-BE49-F238E27FC236}">
              <a16:creationId xmlns:a16="http://schemas.microsoft.com/office/drawing/2014/main" id="{F8E44EB0-E8A9-40FE-865F-66ADDABB99A5}"/>
            </a:ext>
          </a:extLst>
        </xdr:cNvPr>
        <xdr:cNvSpPr/>
      </xdr:nvSpPr>
      <xdr:spPr>
        <a:xfrm>
          <a:off x="8345806" y="1328867"/>
          <a:ext cx="1485900" cy="1919789"/>
        </a:xfrm>
        <a:prstGeom prst="roundRect">
          <a:avLst/>
        </a:prstGeom>
        <a:solidFill>
          <a:schemeClr val="bg1"/>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600075</xdr:colOff>
      <xdr:row>6</xdr:row>
      <xdr:rowOff>185867</xdr:rowOff>
    </xdr:from>
    <xdr:to>
      <xdr:col>19</xdr:col>
      <xdr:colOff>257175</xdr:colOff>
      <xdr:row>17</xdr:row>
      <xdr:rowOff>10156</xdr:rowOff>
    </xdr:to>
    <xdr:sp macro="" textlink="">
      <xdr:nvSpPr>
        <xdr:cNvPr id="15" name="Rectangle: Rounded Corners 14">
          <a:extLst>
            <a:ext uri="{FF2B5EF4-FFF2-40B4-BE49-F238E27FC236}">
              <a16:creationId xmlns:a16="http://schemas.microsoft.com/office/drawing/2014/main" id="{148AE1E0-D0F3-49EA-BBBF-8B2BAD2BD6A2}"/>
            </a:ext>
          </a:extLst>
        </xdr:cNvPr>
        <xdr:cNvSpPr/>
      </xdr:nvSpPr>
      <xdr:spPr>
        <a:xfrm>
          <a:off x="10353675" y="1328867"/>
          <a:ext cx="1485900" cy="1919789"/>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4</xdr:col>
      <xdr:colOff>279084</xdr:colOff>
      <xdr:row>5</xdr:row>
      <xdr:rowOff>152400</xdr:rowOff>
    </xdr:from>
    <xdr:to>
      <xdr:col>5</xdr:col>
      <xdr:colOff>364809</xdr:colOff>
      <xdr:row>9</xdr:row>
      <xdr:rowOff>85725</xdr:rowOff>
    </xdr:to>
    <xdr:sp macro="" textlink="">
      <xdr:nvSpPr>
        <xdr:cNvPr id="19" name="Oval 18">
          <a:extLst>
            <a:ext uri="{FF2B5EF4-FFF2-40B4-BE49-F238E27FC236}">
              <a16:creationId xmlns:a16="http://schemas.microsoft.com/office/drawing/2014/main" id="{F8B56D88-D071-FF71-5378-A630A3C0D0D0}"/>
            </a:ext>
          </a:extLst>
        </xdr:cNvPr>
        <xdr:cNvSpPr/>
      </xdr:nvSpPr>
      <xdr:spPr>
        <a:xfrm>
          <a:off x="271748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7</xdr:col>
      <xdr:colOff>458154</xdr:colOff>
      <xdr:row>5</xdr:row>
      <xdr:rowOff>152400</xdr:rowOff>
    </xdr:from>
    <xdr:to>
      <xdr:col>8</xdr:col>
      <xdr:colOff>543879</xdr:colOff>
      <xdr:row>9</xdr:row>
      <xdr:rowOff>85725</xdr:rowOff>
    </xdr:to>
    <xdr:sp macro="" textlink="">
      <xdr:nvSpPr>
        <xdr:cNvPr id="20" name="Oval 19">
          <a:extLst>
            <a:ext uri="{FF2B5EF4-FFF2-40B4-BE49-F238E27FC236}">
              <a16:creationId xmlns:a16="http://schemas.microsoft.com/office/drawing/2014/main" id="{E75B18EA-5744-4EB6-91CC-167BE2FFE6E0}"/>
            </a:ext>
          </a:extLst>
        </xdr:cNvPr>
        <xdr:cNvSpPr/>
      </xdr:nvSpPr>
      <xdr:spPr>
        <a:xfrm>
          <a:off x="472535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11</xdr:col>
      <xdr:colOff>27624</xdr:colOff>
      <xdr:row>5</xdr:row>
      <xdr:rowOff>152400</xdr:rowOff>
    </xdr:from>
    <xdr:to>
      <xdr:col>12</xdr:col>
      <xdr:colOff>113349</xdr:colOff>
      <xdr:row>9</xdr:row>
      <xdr:rowOff>85725</xdr:rowOff>
    </xdr:to>
    <xdr:sp macro="" textlink="">
      <xdr:nvSpPr>
        <xdr:cNvPr id="21" name="Oval 20">
          <a:extLst>
            <a:ext uri="{FF2B5EF4-FFF2-40B4-BE49-F238E27FC236}">
              <a16:creationId xmlns:a16="http://schemas.microsoft.com/office/drawing/2014/main" id="{773E8C50-FE04-4762-91D2-EF8B5387F1AB}"/>
            </a:ext>
          </a:extLst>
        </xdr:cNvPr>
        <xdr:cNvSpPr/>
      </xdr:nvSpPr>
      <xdr:spPr>
        <a:xfrm>
          <a:off x="673322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206694</xdr:colOff>
      <xdr:row>5</xdr:row>
      <xdr:rowOff>152400</xdr:rowOff>
    </xdr:from>
    <xdr:to>
      <xdr:col>15</xdr:col>
      <xdr:colOff>292419</xdr:colOff>
      <xdr:row>9</xdr:row>
      <xdr:rowOff>85725</xdr:rowOff>
    </xdr:to>
    <xdr:sp macro="" textlink="">
      <xdr:nvSpPr>
        <xdr:cNvPr id="22" name="Oval 21">
          <a:extLst>
            <a:ext uri="{FF2B5EF4-FFF2-40B4-BE49-F238E27FC236}">
              <a16:creationId xmlns:a16="http://schemas.microsoft.com/office/drawing/2014/main" id="{F54080B0-7928-4634-9316-48ED9D557184}"/>
            </a:ext>
          </a:extLst>
        </xdr:cNvPr>
        <xdr:cNvSpPr/>
      </xdr:nvSpPr>
      <xdr:spPr>
        <a:xfrm>
          <a:off x="8741094" y="1104900"/>
          <a:ext cx="695325" cy="695325"/>
        </a:xfrm>
        <a:prstGeom prst="ellipse">
          <a:avLst/>
        </a:prstGeom>
        <a:solidFill>
          <a:schemeClr val="tx1">
            <a:lumMod val="85000"/>
            <a:lumOff val="15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181929</xdr:colOff>
      <xdr:row>13</xdr:row>
      <xdr:rowOff>57150</xdr:rowOff>
    </xdr:from>
    <xdr:to>
      <xdr:col>3</xdr:col>
      <xdr:colOff>296229</xdr:colOff>
      <xdr:row>17</xdr:row>
      <xdr:rowOff>19050</xdr:rowOff>
    </xdr:to>
    <xdr:sp macro="" textlink="">
      <xdr:nvSpPr>
        <xdr:cNvPr id="24" name="Oval 23">
          <a:extLst>
            <a:ext uri="{FF2B5EF4-FFF2-40B4-BE49-F238E27FC236}">
              <a16:creationId xmlns:a16="http://schemas.microsoft.com/office/drawing/2014/main" id="{19DEFFC8-16CF-4B02-AE49-6F4C9823A3A1}"/>
            </a:ext>
          </a:extLst>
        </xdr:cNvPr>
        <xdr:cNvSpPr/>
      </xdr:nvSpPr>
      <xdr:spPr>
        <a:xfrm>
          <a:off x="14011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16</xdr:col>
      <xdr:colOff>296229</xdr:colOff>
      <xdr:row>13</xdr:row>
      <xdr:rowOff>57150</xdr:rowOff>
    </xdr:from>
    <xdr:to>
      <xdr:col>17</xdr:col>
      <xdr:colOff>410529</xdr:colOff>
      <xdr:row>17</xdr:row>
      <xdr:rowOff>19050</xdr:rowOff>
    </xdr:to>
    <xdr:sp macro="" textlink="">
      <xdr:nvSpPr>
        <xdr:cNvPr id="26" name="Oval 25">
          <a:extLst>
            <a:ext uri="{FF2B5EF4-FFF2-40B4-BE49-F238E27FC236}">
              <a16:creationId xmlns:a16="http://schemas.microsoft.com/office/drawing/2014/main" id="{7B560EDB-B4EA-4F88-A961-516C8D07B825}"/>
            </a:ext>
          </a:extLst>
        </xdr:cNvPr>
        <xdr:cNvSpPr/>
      </xdr:nvSpPr>
      <xdr:spPr>
        <a:xfrm>
          <a:off x="10049829" y="2533650"/>
          <a:ext cx="723900" cy="723900"/>
        </a:xfrm>
        <a:prstGeom prst="ellipse">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xdr:col>
      <xdr:colOff>305755</xdr:colOff>
      <xdr:row>13</xdr:row>
      <xdr:rowOff>188969</xdr:rowOff>
    </xdr:from>
    <xdr:to>
      <xdr:col>3</xdr:col>
      <xdr:colOff>172404</xdr:colOff>
      <xdr:row>16</xdr:row>
      <xdr:rowOff>93718</xdr:rowOff>
    </xdr:to>
    <xdr:pic>
      <xdr:nvPicPr>
        <xdr:cNvPr id="28" name="Picture 27">
          <a:extLst>
            <a:ext uri="{FF2B5EF4-FFF2-40B4-BE49-F238E27FC236}">
              <a16:creationId xmlns:a16="http://schemas.microsoft.com/office/drawing/2014/main" id="{EEC5B9E5-7470-241B-B3B1-ADAB17FF05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24955" y="2665469"/>
          <a:ext cx="476249" cy="476249"/>
        </a:xfrm>
        <a:prstGeom prst="rect">
          <a:avLst/>
        </a:prstGeom>
      </xdr:spPr>
    </xdr:pic>
    <xdr:clientData/>
  </xdr:twoCellAnchor>
  <xdr:twoCellAnchor editAs="absolute">
    <xdr:from>
      <xdr:col>7</xdr:col>
      <xdr:colOff>596849</xdr:colOff>
      <xdr:row>6</xdr:row>
      <xdr:rowOff>79388</xdr:rowOff>
    </xdr:from>
    <xdr:to>
      <xdr:col>8</xdr:col>
      <xdr:colOff>405184</xdr:colOff>
      <xdr:row>8</xdr:row>
      <xdr:rowOff>116323</xdr:rowOff>
    </xdr:to>
    <xdr:pic>
      <xdr:nvPicPr>
        <xdr:cNvPr id="32" name="Picture 31">
          <a:extLst>
            <a:ext uri="{FF2B5EF4-FFF2-40B4-BE49-F238E27FC236}">
              <a16:creationId xmlns:a16="http://schemas.microsoft.com/office/drawing/2014/main" id="{67B81946-1B07-68B4-2255-3A0A1D4E0ED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864049" y="1222388"/>
          <a:ext cx="417935" cy="417935"/>
        </a:xfrm>
        <a:prstGeom prst="rect">
          <a:avLst/>
        </a:prstGeom>
      </xdr:spPr>
    </xdr:pic>
    <xdr:clientData/>
  </xdr:twoCellAnchor>
  <xdr:twoCellAnchor editAs="absolute">
    <xdr:from>
      <xdr:col>16</xdr:col>
      <xdr:colOff>434304</xdr:colOff>
      <xdr:row>14</xdr:row>
      <xdr:rowOff>18976</xdr:rowOff>
    </xdr:from>
    <xdr:to>
      <xdr:col>17</xdr:col>
      <xdr:colOff>272454</xdr:colOff>
      <xdr:row>16</xdr:row>
      <xdr:rowOff>85726</xdr:rowOff>
    </xdr:to>
    <xdr:pic>
      <xdr:nvPicPr>
        <xdr:cNvPr id="36" name="Picture 35">
          <a:extLst>
            <a:ext uri="{FF2B5EF4-FFF2-40B4-BE49-F238E27FC236}">
              <a16:creationId xmlns:a16="http://schemas.microsoft.com/office/drawing/2014/main" id="{227FD2F0-9966-6365-D33D-80AEB3E0A9E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7904" y="2685976"/>
          <a:ext cx="447750" cy="447750"/>
        </a:xfrm>
        <a:prstGeom prst="rect">
          <a:avLst/>
        </a:prstGeom>
      </xdr:spPr>
    </xdr:pic>
    <xdr:clientData/>
  </xdr:twoCellAnchor>
  <xdr:twoCellAnchor editAs="absolute">
    <xdr:from>
      <xdr:col>11</xdr:col>
      <xdr:colOff>166319</xdr:colOff>
      <xdr:row>6</xdr:row>
      <xdr:rowOff>138863</xdr:rowOff>
    </xdr:from>
    <xdr:to>
      <xdr:col>11</xdr:col>
      <xdr:colOff>584254</xdr:colOff>
      <xdr:row>8</xdr:row>
      <xdr:rowOff>175798</xdr:rowOff>
    </xdr:to>
    <xdr:pic>
      <xdr:nvPicPr>
        <xdr:cNvPr id="38" name="Picture 37">
          <a:extLst>
            <a:ext uri="{FF2B5EF4-FFF2-40B4-BE49-F238E27FC236}">
              <a16:creationId xmlns:a16="http://schemas.microsoft.com/office/drawing/2014/main" id="{3EADF783-661A-B9D8-5A6F-9002426A4055}"/>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6871919" y="1281863"/>
          <a:ext cx="417935" cy="417935"/>
        </a:xfrm>
        <a:prstGeom prst="rect">
          <a:avLst/>
        </a:prstGeom>
      </xdr:spPr>
    </xdr:pic>
    <xdr:clientData/>
  </xdr:twoCellAnchor>
  <xdr:twoCellAnchor editAs="absolute">
    <xdr:from>
      <xdr:col>4</xdr:col>
      <xdr:colOff>396338</xdr:colOff>
      <xdr:row>6</xdr:row>
      <xdr:rowOff>57150</xdr:rowOff>
    </xdr:from>
    <xdr:to>
      <xdr:col>5</xdr:col>
      <xdr:colOff>247554</xdr:colOff>
      <xdr:row>8</xdr:row>
      <xdr:rowOff>136966</xdr:rowOff>
    </xdr:to>
    <xdr:pic>
      <xdr:nvPicPr>
        <xdr:cNvPr id="42" name="Picture 41">
          <a:extLst>
            <a:ext uri="{FF2B5EF4-FFF2-40B4-BE49-F238E27FC236}">
              <a16:creationId xmlns:a16="http://schemas.microsoft.com/office/drawing/2014/main" id="{334D33E7-0052-D1E3-EA38-7E2E19627D63}"/>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2834738" y="1200150"/>
          <a:ext cx="460816" cy="460816"/>
        </a:xfrm>
        <a:prstGeom prst="rect">
          <a:avLst/>
        </a:prstGeom>
      </xdr:spPr>
    </xdr:pic>
    <xdr:clientData/>
  </xdr:twoCellAnchor>
  <xdr:twoCellAnchor editAs="absolute">
    <xdr:from>
      <xdr:col>14</xdr:col>
      <xdr:colOff>316536</xdr:colOff>
      <xdr:row>6</xdr:row>
      <xdr:rowOff>28575</xdr:rowOff>
    </xdr:from>
    <xdr:to>
      <xdr:col>15</xdr:col>
      <xdr:colOff>182576</xdr:colOff>
      <xdr:row>8</xdr:row>
      <xdr:rowOff>123215</xdr:rowOff>
    </xdr:to>
    <xdr:pic>
      <xdr:nvPicPr>
        <xdr:cNvPr id="44" name="Picture 43">
          <a:extLst>
            <a:ext uri="{FF2B5EF4-FFF2-40B4-BE49-F238E27FC236}">
              <a16:creationId xmlns:a16="http://schemas.microsoft.com/office/drawing/2014/main" id="{9905E4A4-DE15-027D-CCE9-3340A65EC4CD}"/>
            </a:ext>
          </a:extLst>
        </xdr:cNvPr>
        <xdr:cNvPicPr>
          <a:picLocks noChangeAspect="1"/>
        </xdr:cNvPicPr>
      </xdr:nvPicPr>
      <xdr:blipFill>
        <a:blip xmlns:r="http://schemas.openxmlformats.org/officeDocument/2006/relationships" r:embed="rId7" cstate="print">
          <a:lum bright="70000" contrast="-70000"/>
          <a:extLst>
            <a:ext uri="{28A0092B-C50C-407E-A947-70E740481C1C}">
              <a14:useLocalDpi xmlns:a14="http://schemas.microsoft.com/office/drawing/2010/main" val="0"/>
            </a:ext>
          </a:extLst>
        </a:blip>
        <a:stretch>
          <a:fillRect/>
        </a:stretch>
      </xdr:blipFill>
      <xdr:spPr>
        <a:xfrm>
          <a:off x="8850936" y="1171575"/>
          <a:ext cx="475640" cy="475640"/>
        </a:xfrm>
        <a:prstGeom prst="rect">
          <a:avLst/>
        </a:prstGeom>
      </xdr:spPr>
    </xdr:pic>
    <xdr:clientData/>
  </xdr:twoCellAnchor>
  <xdr:twoCellAnchor editAs="absolute">
    <xdr:from>
      <xdr:col>0</xdr:col>
      <xdr:colOff>400050</xdr:colOff>
      <xdr:row>7</xdr:row>
      <xdr:rowOff>85725</xdr:rowOff>
    </xdr:from>
    <xdr:to>
      <xdr:col>2</xdr:col>
      <xdr:colOff>447675</xdr:colOff>
      <xdr:row>9</xdr:row>
      <xdr:rowOff>57150</xdr:rowOff>
    </xdr:to>
    <xdr:sp macro="" textlink="">
      <xdr:nvSpPr>
        <xdr:cNvPr id="45" name="TextBox 44">
          <a:extLst>
            <a:ext uri="{FF2B5EF4-FFF2-40B4-BE49-F238E27FC236}">
              <a16:creationId xmlns:a16="http://schemas.microsoft.com/office/drawing/2014/main" id="{ECBE4307-DB1D-3A80-1C32-ECCD961D647F}"/>
            </a:ext>
          </a:extLst>
        </xdr:cNvPr>
        <xdr:cNvSpPr txBox="1"/>
      </xdr:nvSpPr>
      <xdr:spPr>
        <a:xfrm>
          <a:off x="400050"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Total Qty</a:t>
          </a:r>
        </a:p>
      </xdr:txBody>
    </xdr:sp>
    <xdr:clientData/>
  </xdr:twoCellAnchor>
  <xdr:twoCellAnchor editAs="absolute">
    <xdr:from>
      <xdr:col>3</xdr:col>
      <xdr:colOff>590550</xdr:colOff>
      <xdr:row>10</xdr:row>
      <xdr:rowOff>9525</xdr:rowOff>
    </xdr:from>
    <xdr:to>
      <xdr:col>6</xdr:col>
      <xdr:colOff>28575</xdr:colOff>
      <xdr:row>11</xdr:row>
      <xdr:rowOff>171450</xdr:rowOff>
    </xdr:to>
    <xdr:sp macro="" textlink="">
      <xdr:nvSpPr>
        <xdr:cNvPr id="46" name="TextBox 45">
          <a:extLst>
            <a:ext uri="{FF2B5EF4-FFF2-40B4-BE49-F238E27FC236}">
              <a16:creationId xmlns:a16="http://schemas.microsoft.com/office/drawing/2014/main" id="{A435389B-77AF-421D-92CB-3E8A313BB6A1}"/>
            </a:ext>
          </a:extLst>
        </xdr:cNvPr>
        <xdr:cNvSpPr txBox="1"/>
      </xdr:nvSpPr>
      <xdr:spPr>
        <a:xfrm>
          <a:off x="2419350"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COGS</a:t>
          </a:r>
          <a:endParaRPr lang="en-US" sz="1400" b="1">
            <a:solidFill>
              <a:schemeClr val="tx1">
                <a:lumMod val="85000"/>
                <a:lumOff val="15000"/>
              </a:schemeClr>
            </a:solidFill>
          </a:endParaRPr>
        </a:p>
      </xdr:txBody>
    </xdr:sp>
    <xdr:clientData/>
  </xdr:twoCellAnchor>
  <xdr:twoCellAnchor editAs="absolute">
    <xdr:from>
      <xdr:col>7</xdr:col>
      <xdr:colOff>139066</xdr:colOff>
      <xdr:row>10</xdr:row>
      <xdr:rowOff>9525</xdr:rowOff>
    </xdr:from>
    <xdr:to>
      <xdr:col>9</xdr:col>
      <xdr:colOff>186691</xdr:colOff>
      <xdr:row>11</xdr:row>
      <xdr:rowOff>171450</xdr:rowOff>
    </xdr:to>
    <xdr:sp macro="" textlink="">
      <xdr:nvSpPr>
        <xdr:cNvPr id="47" name="TextBox 46">
          <a:extLst>
            <a:ext uri="{FF2B5EF4-FFF2-40B4-BE49-F238E27FC236}">
              <a16:creationId xmlns:a16="http://schemas.microsoft.com/office/drawing/2014/main" id="{CD354D6A-6DE0-473A-B7C6-97444ADA116A}"/>
            </a:ext>
          </a:extLst>
        </xdr:cNvPr>
        <xdr:cNvSpPr txBox="1"/>
      </xdr:nvSpPr>
      <xdr:spPr>
        <a:xfrm>
          <a:off x="440626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Revenue</a:t>
          </a:r>
          <a:endParaRPr lang="en-US" sz="1400" b="1">
            <a:solidFill>
              <a:schemeClr val="tx1">
                <a:lumMod val="85000"/>
                <a:lumOff val="15000"/>
              </a:schemeClr>
            </a:solidFill>
          </a:endParaRPr>
        </a:p>
      </xdr:txBody>
    </xdr:sp>
    <xdr:clientData/>
  </xdr:twoCellAnchor>
  <xdr:twoCellAnchor editAs="absolute">
    <xdr:from>
      <xdr:col>10</xdr:col>
      <xdr:colOff>337186</xdr:colOff>
      <xdr:row>10</xdr:row>
      <xdr:rowOff>9525</xdr:rowOff>
    </xdr:from>
    <xdr:to>
      <xdr:col>12</xdr:col>
      <xdr:colOff>384811</xdr:colOff>
      <xdr:row>11</xdr:row>
      <xdr:rowOff>171450</xdr:rowOff>
    </xdr:to>
    <xdr:sp macro="" textlink="">
      <xdr:nvSpPr>
        <xdr:cNvPr id="48" name="TextBox 47">
          <a:extLst>
            <a:ext uri="{FF2B5EF4-FFF2-40B4-BE49-F238E27FC236}">
              <a16:creationId xmlns:a16="http://schemas.microsoft.com/office/drawing/2014/main" id="{6D295FFB-BEC6-40BD-B0E1-F0DE2FE153BA}"/>
            </a:ext>
          </a:extLst>
        </xdr:cNvPr>
        <xdr:cNvSpPr txBox="1"/>
      </xdr:nvSpPr>
      <xdr:spPr>
        <a:xfrm>
          <a:off x="6433186" y="19145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Total</a:t>
          </a:r>
          <a:r>
            <a:rPr lang="en-US" sz="1400" b="1" baseline="0">
              <a:solidFill>
                <a:schemeClr val="tx1">
                  <a:lumMod val="85000"/>
                  <a:lumOff val="15000"/>
                </a:schemeClr>
              </a:solidFill>
            </a:rPr>
            <a:t> Profit</a:t>
          </a:r>
          <a:endParaRPr lang="en-US" sz="1400" b="1">
            <a:solidFill>
              <a:schemeClr val="tx1">
                <a:lumMod val="85000"/>
                <a:lumOff val="15000"/>
              </a:schemeClr>
            </a:solidFill>
          </a:endParaRPr>
        </a:p>
      </xdr:txBody>
    </xdr:sp>
    <xdr:clientData/>
  </xdr:twoCellAnchor>
  <xdr:twoCellAnchor editAs="absolute">
    <xdr:from>
      <xdr:col>13</xdr:col>
      <xdr:colOff>478156</xdr:colOff>
      <xdr:row>10</xdr:row>
      <xdr:rowOff>9525</xdr:rowOff>
    </xdr:from>
    <xdr:to>
      <xdr:col>16</xdr:col>
      <xdr:colOff>47625</xdr:colOff>
      <xdr:row>11</xdr:row>
      <xdr:rowOff>171450</xdr:rowOff>
    </xdr:to>
    <xdr:sp macro="" textlink="">
      <xdr:nvSpPr>
        <xdr:cNvPr id="49" name="TextBox 48">
          <a:extLst>
            <a:ext uri="{FF2B5EF4-FFF2-40B4-BE49-F238E27FC236}">
              <a16:creationId xmlns:a16="http://schemas.microsoft.com/office/drawing/2014/main" id="{785442D4-2B21-4273-A421-8C50C57B57D4}"/>
            </a:ext>
          </a:extLst>
        </xdr:cNvPr>
        <xdr:cNvSpPr txBox="1"/>
      </xdr:nvSpPr>
      <xdr:spPr>
        <a:xfrm>
          <a:off x="8402956" y="1914525"/>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85000"/>
                  <a:lumOff val="15000"/>
                </a:schemeClr>
              </a:solidFill>
            </a:rPr>
            <a:t>% Profit Margin</a:t>
          </a:r>
        </a:p>
      </xdr:txBody>
    </xdr:sp>
    <xdr:clientData/>
  </xdr:twoCellAnchor>
  <xdr:twoCellAnchor editAs="absolute">
    <xdr:from>
      <xdr:col>3</xdr:col>
      <xdr:colOff>590550</xdr:colOff>
      <xdr:row>11</xdr:row>
      <xdr:rowOff>171450</xdr:rowOff>
    </xdr:from>
    <xdr:to>
      <xdr:col>6</xdr:col>
      <xdr:colOff>28575</xdr:colOff>
      <xdr:row>13</xdr:row>
      <xdr:rowOff>142875</xdr:rowOff>
    </xdr:to>
    <xdr:sp macro="" textlink="'Analysis 1'!C5">
      <xdr:nvSpPr>
        <xdr:cNvPr id="50" name="TextBox 49">
          <a:extLst>
            <a:ext uri="{FF2B5EF4-FFF2-40B4-BE49-F238E27FC236}">
              <a16:creationId xmlns:a16="http://schemas.microsoft.com/office/drawing/2014/main" id="{4D85910D-7342-4EF8-BF36-BD1DBE89A586}"/>
            </a:ext>
          </a:extLst>
        </xdr:cNvPr>
        <xdr:cNvSpPr txBox="1"/>
      </xdr:nvSpPr>
      <xdr:spPr>
        <a:xfrm>
          <a:off x="2419350"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8DA4F4-0583-4BFC-9BB1-9168B815D4E6}"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$56.52M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7</xdr:col>
      <xdr:colOff>139066</xdr:colOff>
      <xdr:row>11</xdr:row>
      <xdr:rowOff>171450</xdr:rowOff>
    </xdr:from>
    <xdr:to>
      <xdr:col>9</xdr:col>
      <xdr:colOff>186691</xdr:colOff>
      <xdr:row>13</xdr:row>
      <xdr:rowOff>142875</xdr:rowOff>
    </xdr:to>
    <xdr:sp macro="" textlink="'Analysis 1'!D5">
      <xdr:nvSpPr>
        <xdr:cNvPr id="51" name="TextBox 50">
          <a:extLst>
            <a:ext uri="{FF2B5EF4-FFF2-40B4-BE49-F238E27FC236}">
              <a16:creationId xmlns:a16="http://schemas.microsoft.com/office/drawing/2014/main" id="{196B05D3-A48A-41B0-9452-75AA2E085BFC}"/>
            </a:ext>
          </a:extLst>
        </xdr:cNvPr>
        <xdr:cNvSpPr txBox="1"/>
      </xdr:nvSpPr>
      <xdr:spPr>
        <a:xfrm>
          <a:off x="440626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9A24CA-0046-433B-B4C9-F06C314CD40D}"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$95.22M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10</xdr:col>
      <xdr:colOff>337186</xdr:colOff>
      <xdr:row>11</xdr:row>
      <xdr:rowOff>171450</xdr:rowOff>
    </xdr:from>
    <xdr:to>
      <xdr:col>12</xdr:col>
      <xdr:colOff>384811</xdr:colOff>
      <xdr:row>13</xdr:row>
      <xdr:rowOff>142875</xdr:rowOff>
    </xdr:to>
    <xdr:sp macro="" textlink="'Analysis 1'!F5">
      <xdr:nvSpPr>
        <xdr:cNvPr id="52" name="TextBox 51">
          <a:extLst>
            <a:ext uri="{FF2B5EF4-FFF2-40B4-BE49-F238E27FC236}">
              <a16:creationId xmlns:a16="http://schemas.microsoft.com/office/drawing/2014/main" id="{B154ECA4-1470-4174-B27C-5986BEFABA2D}"/>
            </a:ext>
          </a:extLst>
        </xdr:cNvPr>
        <xdr:cNvSpPr txBox="1"/>
      </xdr:nvSpPr>
      <xdr:spPr>
        <a:xfrm>
          <a:off x="6433186" y="2266950"/>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22AF472-39C6-44D8-BEF3-6C2DABAC2784}"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$38.70M</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13</xdr:col>
      <xdr:colOff>478156</xdr:colOff>
      <xdr:row>11</xdr:row>
      <xdr:rowOff>171450</xdr:rowOff>
    </xdr:from>
    <xdr:to>
      <xdr:col>16</xdr:col>
      <xdr:colOff>47625</xdr:colOff>
      <xdr:row>13</xdr:row>
      <xdr:rowOff>142875</xdr:rowOff>
    </xdr:to>
    <xdr:sp macro="" textlink="'Analysis 1'!E5">
      <xdr:nvSpPr>
        <xdr:cNvPr id="53" name="TextBox 52">
          <a:extLst>
            <a:ext uri="{FF2B5EF4-FFF2-40B4-BE49-F238E27FC236}">
              <a16:creationId xmlns:a16="http://schemas.microsoft.com/office/drawing/2014/main" id="{79F0929D-532D-4DFF-A8C7-BCD92E81DCD7}"/>
            </a:ext>
          </a:extLst>
        </xdr:cNvPr>
        <xdr:cNvSpPr txBox="1"/>
      </xdr:nvSpPr>
      <xdr:spPr>
        <a:xfrm>
          <a:off x="8402956" y="2266950"/>
          <a:ext cx="139826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759F7B-269F-4D0C-8553-B1408B6461B3}" type="TxLink">
            <a:rPr lang="en-US" sz="1800" b="1" i="0" u="none" strike="noStrike">
              <a:solidFill>
                <a:schemeClr val="tx1">
                  <a:lumMod val="75000"/>
                  <a:lumOff val="25000"/>
                </a:schemeClr>
              </a:solidFill>
              <a:latin typeface="Arial" panose="020B0604020202020204" pitchFamily="34" charset="0"/>
              <a:cs typeface="Arial" panose="020B0604020202020204" pitchFamily="34" charset="0"/>
            </a:rPr>
            <a:pPr algn="ctr"/>
            <a:t>40.6%</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0</xdr:col>
      <xdr:colOff>438150</xdr:colOff>
      <xdr:row>9</xdr:row>
      <xdr:rowOff>104775</xdr:rowOff>
    </xdr:from>
    <xdr:to>
      <xdr:col>2</xdr:col>
      <xdr:colOff>485775</xdr:colOff>
      <xdr:row>11</xdr:row>
      <xdr:rowOff>76200</xdr:rowOff>
    </xdr:to>
    <xdr:sp macro="" textlink="'Analysis 1'!J5">
      <xdr:nvSpPr>
        <xdr:cNvPr id="54" name="TextBox 53">
          <a:extLst>
            <a:ext uri="{FF2B5EF4-FFF2-40B4-BE49-F238E27FC236}">
              <a16:creationId xmlns:a16="http://schemas.microsoft.com/office/drawing/2014/main" id="{97811CA2-4DC7-4909-9C26-4F96141861BE}"/>
            </a:ext>
          </a:extLst>
        </xdr:cNvPr>
        <xdr:cNvSpPr txBox="1"/>
      </xdr:nvSpPr>
      <xdr:spPr>
        <a:xfrm>
          <a:off x="438150"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330968-26B6-463C-864B-68C22F18B9AA}"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448</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17</xdr:col>
      <xdr:colOff>85725</xdr:colOff>
      <xdr:row>7</xdr:row>
      <xdr:rowOff>85725</xdr:rowOff>
    </xdr:from>
    <xdr:to>
      <xdr:col>19</xdr:col>
      <xdr:colOff>133350</xdr:colOff>
      <xdr:row>9</xdr:row>
      <xdr:rowOff>57150</xdr:rowOff>
    </xdr:to>
    <xdr:sp macro="" textlink="">
      <xdr:nvSpPr>
        <xdr:cNvPr id="57" name="TextBox 56">
          <a:extLst>
            <a:ext uri="{FF2B5EF4-FFF2-40B4-BE49-F238E27FC236}">
              <a16:creationId xmlns:a16="http://schemas.microsoft.com/office/drawing/2014/main" id="{4CDC1E71-7CDD-43CD-A571-82759C562ED7}"/>
            </a:ext>
          </a:extLst>
        </xdr:cNvPr>
        <xdr:cNvSpPr txBox="1"/>
      </xdr:nvSpPr>
      <xdr:spPr>
        <a:xfrm>
          <a:off x="10448925" y="141922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bg1"/>
              </a:solidFill>
            </a:rPr>
            <a:t>#Transactions</a:t>
          </a:r>
        </a:p>
      </xdr:txBody>
    </xdr:sp>
    <xdr:clientData/>
  </xdr:twoCellAnchor>
  <xdr:twoCellAnchor editAs="absolute">
    <xdr:from>
      <xdr:col>17</xdr:col>
      <xdr:colOff>104775</xdr:colOff>
      <xdr:row>9</xdr:row>
      <xdr:rowOff>104775</xdr:rowOff>
    </xdr:from>
    <xdr:to>
      <xdr:col>19</xdr:col>
      <xdr:colOff>152400</xdr:colOff>
      <xdr:row>11</xdr:row>
      <xdr:rowOff>76200</xdr:rowOff>
    </xdr:to>
    <xdr:sp macro="" textlink="'Analysis 1'!B5">
      <xdr:nvSpPr>
        <xdr:cNvPr id="59" name="TextBox 58">
          <a:extLst>
            <a:ext uri="{FF2B5EF4-FFF2-40B4-BE49-F238E27FC236}">
              <a16:creationId xmlns:a16="http://schemas.microsoft.com/office/drawing/2014/main" id="{C2456588-E4BF-4AC5-812E-7667B8961295}"/>
            </a:ext>
          </a:extLst>
        </xdr:cNvPr>
        <xdr:cNvSpPr txBox="1"/>
      </xdr:nvSpPr>
      <xdr:spPr>
        <a:xfrm>
          <a:off x="10467975" y="1819275"/>
          <a:ext cx="12668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939130D-8590-4021-8FD9-2BC809A8C918}" type="TxLink">
            <a:rPr lang="en-US" sz="1800" b="1" i="0" u="none" strike="noStrike">
              <a:solidFill>
                <a:schemeClr val="bg1"/>
              </a:solidFill>
              <a:latin typeface="Arial" panose="020B0604020202020204" pitchFamily="34" charset="0"/>
              <a:ea typeface="+mn-ea"/>
              <a:cs typeface="Arial" panose="020B0604020202020204" pitchFamily="34" charset="0"/>
            </a:rPr>
            <a:pPr marL="0" indent="0" algn="ctr"/>
            <a:t>13.35K</a:t>
          </a:fld>
          <a:endParaRPr lang="en-US" sz="1800" b="1"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editAs="absolute">
    <xdr:from>
      <xdr:col>20</xdr:col>
      <xdr:colOff>95250</xdr:colOff>
      <xdr:row>3</xdr:row>
      <xdr:rowOff>152400</xdr:rowOff>
    </xdr:from>
    <xdr:to>
      <xdr:col>27</xdr:col>
      <xdr:colOff>495301</xdr:colOff>
      <xdr:row>17</xdr:row>
      <xdr:rowOff>123825</xdr:rowOff>
    </xdr:to>
    <xdr:sp macro="" textlink="">
      <xdr:nvSpPr>
        <xdr:cNvPr id="60" name="Rectangle: Rounded Corners 59">
          <a:extLst>
            <a:ext uri="{FF2B5EF4-FFF2-40B4-BE49-F238E27FC236}">
              <a16:creationId xmlns:a16="http://schemas.microsoft.com/office/drawing/2014/main" id="{B0EBB832-6822-4C6B-AEA8-A088BAC12144}"/>
            </a:ext>
          </a:extLst>
        </xdr:cNvPr>
        <xdr:cNvSpPr/>
      </xdr:nvSpPr>
      <xdr:spPr>
        <a:xfrm>
          <a:off x="12287250" y="723900"/>
          <a:ext cx="4667251" cy="263842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mc:AlternateContent xmlns:mc="http://schemas.openxmlformats.org/markup-compatibility/2006">
    <mc:Choice xmlns:a14="http://schemas.microsoft.com/office/drawing/2010/main" Requires="a14">
      <xdr:twoCellAnchor editAs="absolute">
        <xdr:from>
          <xdr:col>20</xdr:col>
          <xdr:colOff>419100</xdr:colOff>
          <xdr:row>4</xdr:row>
          <xdr:rowOff>133350</xdr:rowOff>
        </xdr:from>
        <xdr:to>
          <xdr:col>22</xdr:col>
          <xdr:colOff>190500</xdr:colOff>
          <xdr:row>5</xdr:row>
          <xdr:rowOff>180975</xdr:rowOff>
        </xdr:to>
        <xdr:sp macro="" textlink="">
          <xdr:nvSpPr>
            <xdr:cNvPr id="2050" name="Option Button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22</xdr:col>
          <xdr:colOff>428625</xdr:colOff>
          <xdr:row>4</xdr:row>
          <xdr:rowOff>133350</xdr:rowOff>
        </xdr:from>
        <xdr:to>
          <xdr:col>24</xdr:col>
          <xdr:colOff>200025</xdr:colOff>
          <xdr:row>5</xdr:row>
          <xdr:rowOff>180975</xdr:rowOff>
        </xdr:to>
        <xdr:sp macro="" textlink="">
          <xdr:nvSpPr>
            <xdr:cNvPr id="2051" name="Option Button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24</xdr:col>
          <xdr:colOff>438150</xdr:colOff>
          <xdr:row>4</xdr:row>
          <xdr:rowOff>133350</xdr:rowOff>
        </xdr:from>
        <xdr:to>
          <xdr:col>26</xdr:col>
          <xdr:colOff>209550</xdr:colOff>
          <xdr:row>5</xdr:row>
          <xdr:rowOff>180975</xdr:rowOff>
        </xdr:to>
        <xdr:sp macro="" textlink="">
          <xdr:nvSpPr>
            <xdr:cNvPr id="2052" name="Option Button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editAs="absolute">
    <xdr:from>
      <xdr:col>20</xdr:col>
      <xdr:colOff>542925</xdr:colOff>
      <xdr:row>6</xdr:row>
      <xdr:rowOff>104774</xdr:rowOff>
    </xdr:from>
    <xdr:to>
      <xdr:col>27</xdr:col>
      <xdr:colOff>200024</xdr:colOff>
      <xdr:row>16</xdr:row>
      <xdr:rowOff>180975</xdr:rowOff>
    </xdr:to>
    <xdr:graphicFrame macro="">
      <xdr:nvGraphicFramePr>
        <xdr:cNvPr id="61" name="Chart 60">
          <a:extLst>
            <a:ext uri="{FF2B5EF4-FFF2-40B4-BE49-F238E27FC236}">
              <a16:creationId xmlns:a16="http://schemas.microsoft.com/office/drawing/2014/main" id="{CC39CB10-46FE-4634-83CD-E508AEE9AA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21</xdr:col>
      <xdr:colOff>276225</xdr:colOff>
      <xdr:row>14</xdr:row>
      <xdr:rowOff>123825</xdr:rowOff>
    </xdr:from>
    <xdr:to>
      <xdr:col>27</xdr:col>
      <xdr:colOff>304801</xdr:colOff>
      <xdr:row>17</xdr:row>
      <xdr:rowOff>19050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7B52C08-D1AD-4BDA-A9E3-CF65B4699AB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77825" y="2790825"/>
              <a:ext cx="3686176"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396241</xdr:colOff>
      <xdr:row>5</xdr:row>
      <xdr:rowOff>180976</xdr:rowOff>
    </xdr:from>
    <xdr:to>
      <xdr:col>22</xdr:col>
      <xdr:colOff>0</xdr:colOff>
      <xdr:row>7</xdr:row>
      <xdr:rowOff>28576</xdr:rowOff>
    </xdr:to>
    <xdr:sp macro="" textlink="'Analysis 1'!B29">
      <xdr:nvSpPr>
        <xdr:cNvPr id="5" name="TextBox 4">
          <a:extLst>
            <a:ext uri="{FF2B5EF4-FFF2-40B4-BE49-F238E27FC236}">
              <a16:creationId xmlns:a16="http://schemas.microsoft.com/office/drawing/2014/main" id="{86AC19C5-20F4-41FC-9820-EE93D7109055}"/>
            </a:ext>
          </a:extLst>
        </xdr:cNvPr>
        <xdr:cNvSpPr txBox="1"/>
      </xdr:nvSpPr>
      <xdr:spPr>
        <a:xfrm>
          <a:off x="12588241" y="11334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51D9CD9-6163-4A63-9177-670204F22085}" type="TxLink">
            <a:rPr lang="en-US" sz="1600" b="1" i="0" u="none" strike="noStrike">
              <a:solidFill>
                <a:srgbClr val="0FBFD6"/>
              </a:solidFill>
              <a:latin typeface="Calibri"/>
              <a:cs typeface="Calibri"/>
            </a:rPr>
            <a:pPr algn="l"/>
            <a:t>61.4%</a:t>
          </a:fld>
          <a:endParaRPr lang="en-US" sz="1600" b="1" i="0" u="none" strike="noStrike">
            <a:solidFill>
              <a:srgbClr val="0FBFD6"/>
            </a:solidFill>
            <a:latin typeface="Arial" panose="020B0604020202020204" pitchFamily="34" charset="0"/>
            <a:cs typeface="Arial" panose="020B0604020202020204" pitchFamily="34" charset="0"/>
          </a:endParaRPr>
        </a:p>
      </xdr:txBody>
    </xdr:sp>
    <xdr:clientData/>
  </xdr:twoCellAnchor>
  <xdr:twoCellAnchor editAs="absolute">
    <xdr:from>
      <xdr:col>20</xdr:col>
      <xdr:colOff>396241</xdr:colOff>
      <xdr:row>7</xdr:row>
      <xdr:rowOff>47625</xdr:rowOff>
    </xdr:from>
    <xdr:to>
      <xdr:col>25</xdr:col>
      <xdr:colOff>371475</xdr:colOff>
      <xdr:row>8</xdr:row>
      <xdr:rowOff>133350</xdr:rowOff>
    </xdr:to>
    <xdr:sp macro="" textlink="'Analysis 1'!D28">
      <xdr:nvSpPr>
        <xdr:cNvPr id="6" name="TextBox 5">
          <a:extLst>
            <a:ext uri="{FF2B5EF4-FFF2-40B4-BE49-F238E27FC236}">
              <a16:creationId xmlns:a16="http://schemas.microsoft.com/office/drawing/2014/main" id="{B065E962-2CB2-46D9-A437-91F274B78B90}"/>
            </a:ext>
          </a:extLst>
        </xdr:cNvPr>
        <xdr:cNvSpPr txBox="1"/>
      </xdr:nvSpPr>
      <xdr:spPr>
        <a:xfrm>
          <a:off x="12588241" y="1381125"/>
          <a:ext cx="302323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DDAEE0F-A6BC-406E-B49A-832B6199AF3A}" type="TxLink">
            <a:rPr lang="en-US" sz="1100" b="0" i="0" u="none" strike="noStrike">
              <a:solidFill>
                <a:schemeClr val="tx1">
                  <a:lumMod val="75000"/>
                  <a:lumOff val="25000"/>
                </a:schemeClr>
              </a:solidFill>
              <a:latin typeface="Calibri"/>
              <a:cs typeface="Calibri"/>
            </a:rPr>
            <a:pPr algn="l"/>
            <a:t>of Revenue came from the highlighted years</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8</xdr:row>
      <xdr:rowOff>104776</xdr:rowOff>
    </xdr:from>
    <xdr:to>
      <xdr:col>22</xdr:col>
      <xdr:colOff>0</xdr:colOff>
      <xdr:row>9</xdr:row>
      <xdr:rowOff>142876</xdr:rowOff>
    </xdr:to>
    <xdr:sp macro="" textlink="'Analysis 1'!D19">
      <xdr:nvSpPr>
        <xdr:cNvPr id="7" name="TextBox 6">
          <a:extLst>
            <a:ext uri="{FF2B5EF4-FFF2-40B4-BE49-F238E27FC236}">
              <a16:creationId xmlns:a16="http://schemas.microsoft.com/office/drawing/2014/main" id="{E8820688-0AA3-4A71-9BC8-872CAF677FD2}"/>
            </a:ext>
          </a:extLst>
        </xdr:cNvPr>
        <xdr:cNvSpPr txBox="1"/>
      </xdr:nvSpPr>
      <xdr:spPr>
        <a:xfrm>
          <a:off x="12588241" y="1628776"/>
          <a:ext cx="822959" cy="2286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9D5AAF04-F580-49B0-B7DA-1D587308F07D}" type="TxLink">
            <a:rPr lang="en-US" sz="1100" b="0" i="0" u="none" strike="noStrike">
              <a:solidFill>
                <a:schemeClr val="tx1">
                  <a:lumMod val="75000"/>
                  <a:lumOff val="25000"/>
                </a:schemeClr>
              </a:solidFill>
              <a:latin typeface="Calibri"/>
              <a:cs typeface="Calibri"/>
            </a:rPr>
            <a:pPr algn="l"/>
            <a:t>23,805,417</a:t>
          </a:fld>
          <a:endParaRPr lang="en-US" sz="16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396241</xdr:colOff>
      <xdr:row>9</xdr:row>
      <xdr:rowOff>133350</xdr:rowOff>
    </xdr:from>
    <xdr:to>
      <xdr:col>23</xdr:col>
      <xdr:colOff>43815</xdr:colOff>
      <xdr:row>11</xdr:row>
      <xdr:rowOff>28575</xdr:rowOff>
    </xdr:to>
    <xdr:sp macro="" textlink="'Analysis 1'!D18">
      <xdr:nvSpPr>
        <xdr:cNvPr id="8" name="TextBox 7">
          <a:extLst>
            <a:ext uri="{FF2B5EF4-FFF2-40B4-BE49-F238E27FC236}">
              <a16:creationId xmlns:a16="http://schemas.microsoft.com/office/drawing/2014/main" id="{C7453B63-0DB0-4283-99E8-F0158FCD5083}"/>
            </a:ext>
          </a:extLst>
        </xdr:cNvPr>
        <xdr:cNvSpPr txBox="1"/>
      </xdr:nvSpPr>
      <xdr:spPr>
        <a:xfrm>
          <a:off x="12588241" y="1847850"/>
          <a:ext cx="1476374" cy="276225"/>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3183E1C-30B0-41BA-B4EB-EE19BC847769}" type="TxLink">
            <a:rPr lang="en-US" sz="1100" b="0" i="0" u="none" strike="noStrike">
              <a:solidFill>
                <a:schemeClr val="tx1">
                  <a:lumMod val="75000"/>
                  <a:lumOff val="25000"/>
                </a:schemeClr>
              </a:solidFill>
              <a:latin typeface="Calibri"/>
              <a:cs typeface="Calibri"/>
            </a:rPr>
            <a:pPr algn="l"/>
            <a:t>Average Revenue</a:t>
          </a:fld>
          <a:endParaRPr lang="en-US" sz="1400" b="1" i="0" u="none" strike="noStrike">
            <a:solidFill>
              <a:schemeClr val="tx1">
                <a:lumMod val="75000"/>
                <a:lumOff val="25000"/>
              </a:schemeClr>
            </a:solidFill>
            <a:latin typeface="Calibri"/>
            <a:cs typeface="Calibri"/>
          </a:endParaRPr>
        </a:p>
      </xdr:txBody>
    </xdr:sp>
    <xdr:clientData/>
  </xdr:twoCellAnchor>
  <xdr:twoCellAnchor editAs="absolute">
    <xdr:from>
      <xdr:col>20</xdr:col>
      <xdr:colOff>481966</xdr:colOff>
      <xdr:row>11</xdr:row>
      <xdr:rowOff>0</xdr:rowOff>
    </xdr:from>
    <xdr:to>
      <xdr:col>21</xdr:col>
      <xdr:colOff>329566</xdr:colOff>
      <xdr:row>11</xdr:row>
      <xdr:rowOff>0</xdr:rowOff>
    </xdr:to>
    <xdr:cxnSp macro="">
      <xdr:nvCxnSpPr>
        <xdr:cNvPr id="14" name="Straight Connector 13">
          <a:extLst>
            <a:ext uri="{FF2B5EF4-FFF2-40B4-BE49-F238E27FC236}">
              <a16:creationId xmlns:a16="http://schemas.microsoft.com/office/drawing/2014/main" id="{BA735C2B-43FF-FEB3-E3AA-D2D92BCEF336}"/>
            </a:ext>
          </a:extLst>
        </xdr:cNvPr>
        <xdr:cNvCxnSpPr/>
      </xdr:nvCxnSpPr>
      <xdr:spPr>
        <a:xfrm>
          <a:off x="12673966" y="2095500"/>
          <a:ext cx="457200" cy="0"/>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7</xdr:col>
      <xdr:colOff>274321</xdr:colOff>
      <xdr:row>13</xdr:row>
      <xdr:rowOff>161925</xdr:rowOff>
    </xdr:from>
    <xdr:to>
      <xdr:col>9</xdr:col>
      <xdr:colOff>152400</xdr:colOff>
      <xdr:row>15</xdr:row>
      <xdr:rowOff>124455</xdr:rowOff>
    </xdr:to>
    <xdr:sp macro="" textlink="'Analysis 1'!AB18">
      <xdr:nvSpPr>
        <xdr:cNvPr id="9" name="Rectangle: Rounded Corners 8">
          <a:extLst>
            <a:ext uri="{FF2B5EF4-FFF2-40B4-BE49-F238E27FC236}">
              <a16:creationId xmlns:a16="http://schemas.microsoft.com/office/drawing/2014/main" id="{E156C4E1-B2F4-45D6-B3DA-9DF5B583989B}"/>
            </a:ext>
          </a:extLst>
        </xdr:cNvPr>
        <xdr:cNvSpPr/>
      </xdr:nvSpPr>
      <xdr:spPr>
        <a:xfrm>
          <a:off x="45415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01C705E-A210-457D-90E6-72F506413C7A}"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4</xdr:col>
      <xdr:colOff>83821</xdr:colOff>
      <xdr:row>13</xdr:row>
      <xdr:rowOff>161925</xdr:rowOff>
    </xdr:from>
    <xdr:to>
      <xdr:col>5</xdr:col>
      <xdr:colOff>571500</xdr:colOff>
      <xdr:row>15</xdr:row>
      <xdr:rowOff>124455</xdr:rowOff>
    </xdr:to>
    <xdr:sp macro="" textlink="'Analysis 1'!AB30">
      <xdr:nvSpPr>
        <xdr:cNvPr id="16" name="Rectangle: Rounded Corners 15">
          <a:extLst>
            <a:ext uri="{FF2B5EF4-FFF2-40B4-BE49-F238E27FC236}">
              <a16:creationId xmlns:a16="http://schemas.microsoft.com/office/drawing/2014/main" id="{E9058B54-76A4-42D2-9267-0A6D4C58D84A}"/>
            </a:ext>
          </a:extLst>
        </xdr:cNvPr>
        <xdr:cNvSpPr/>
      </xdr:nvSpPr>
      <xdr:spPr>
        <a:xfrm>
          <a:off x="252222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4A9926C-7B45-4644-B0FC-B508919DC586}"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10</xdr:col>
      <xdr:colOff>445771</xdr:colOff>
      <xdr:row>13</xdr:row>
      <xdr:rowOff>161925</xdr:rowOff>
    </xdr:from>
    <xdr:to>
      <xdr:col>12</xdr:col>
      <xdr:colOff>323850</xdr:colOff>
      <xdr:row>15</xdr:row>
      <xdr:rowOff>124455</xdr:rowOff>
    </xdr:to>
    <xdr:sp macro="" textlink="'Analysis 1'!AB12">
      <xdr:nvSpPr>
        <xdr:cNvPr id="17" name="Rectangle: Rounded Corners 16">
          <a:extLst>
            <a:ext uri="{FF2B5EF4-FFF2-40B4-BE49-F238E27FC236}">
              <a16:creationId xmlns:a16="http://schemas.microsoft.com/office/drawing/2014/main" id="{C52FF54D-0BE2-4CB6-8935-108F505A96ED}"/>
            </a:ext>
          </a:extLst>
        </xdr:cNvPr>
        <xdr:cNvSpPr/>
      </xdr:nvSpPr>
      <xdr:spPr>
        <a:xfrm>
          <a:off x="6541771"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B8A0F3C-A4C9-4CDF-AB47-1EF30C20D855}" type="TxLink">
            <a:rPr lang="en-US" sz="1200" b="1" i="0" u="none" strike="noStrike">
              <a:solidFill>
                <a:schemeClr val="tx1">
                  <a:lumMod val="75000"/>
                  <a:lumOff val="25000"/>
                </a:schemeClr>
              </a:solidFill>
              <a:latin typeface="Calibri"/>
              <a:cs typeface="Calibri"/>
            </a:rPr>
            <a:pPr algn="ctr"/>
            <a:t>0.00%</a:t>
          </a:fld>
          <a:endParaRPr lang="en-US" sz="1200" b="1">
            <a:solidFill>
              <a:schemeClr val="tx1">
                <a:lumMod val="75000"/>
                <a:lumOff val="25000"/>
              </a:schemeClr>
            </a:solidFill>
          </a:endParaRPr>
        </a:p>
      </xdr:txBody>
    </xdr:sp>
    <xdr:clientData/>
  </xdr:twoCellAnchor>
  <xdr:twoCellAnchor editAs="absolute">
    <xdr:from>
      <xdr:col>13</xdr:col>
      <xdr:colOff>607696</xdr:colOff>
      <xdr:row>13</xdr:row>
      <xdr:rowOff>161925</xdr:rowOff>
    </xdr:from>
    <xdr:to>
      <xdr:col>15</xdr:col>
      <xdr:colOff>485775</xdr:colOff>
      <xdr:row>15</xdr:row>
      <xdr:rowOff>124455</xdr:rowOff>
    </xdr:to>
    <xdr:sp macro="" textlink="'Analysis 1'!AB36">
      <xdr:nvSpPr>
        <xdr:cNvPr id="18" name="Rectangle: Rounded Corners 17">
          <a:extLst>
            <a:ext uri="{FF2B5EF4-FFF2-40B4-BE49-F238E27FC236}">
              <a16:creationId xmlns:a16="http://schemas.microsoft.com/office/drawing/2014/main" id="{1CB76808-38E6-4543-AFC7-412D3FD0BEF7}"/>
            </a:ext>
          </a:extLst>
        </xdr:cNvPr>
        <xdr:cNvSpPr/>
      </xdr:nvSpPr>
      <xdr:spPr>
        <a:xfrm>
          <a:off x="8532496" y="2638425"/>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2DE91D8-409A-48BB-8A7E-1BF5E667FEB3}"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0</xdr:col>
      <xdr:colOff>550546</xdr:colOff>
      <xdr:row>11</xdr:row>
      <xdr:rowOff>76200</xdr:rowOff>
    </xdr:from>
    <xdr:to>
      <xdr:col>2</xdr:col>
      <xdr:colOff>428625</xdr:colOff>
      <xdr:row>13</xdr:row>
      <xdr:rowOff>38730</xdr:rowOff>
    </xdr:to>
    <xdr:sp macro="" textlink="'Analysis 1'!AB42">
      <xdr:nvSpPr>
        <xdr:cNvPr id="25" name="Rectangle: Rounded Corners 24">
          <a:extLst>
            <a:ext uri="{FF2B5EF4-FFF2-40B4-BE49-F238E27FC236}">
              <a16:creationId xmlns:a16="http://schemas.microsoft.com/office/drawing/2014/main" id="{452C7F50-2163-4431-9ABA-50EC1BF1D84E}"/>
            </a:ext>
          </a:extLst>
        </xdr:cNvPr>
        <xdr:cNvSpPr/>
      </xdr:nvSpPr>
      <xdr:spPr>
        <a:xfrm>
          <a:off x="550546"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C5F5B83-6DE9-422C-9880-B693EC2E6816}"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17</xdr:col>
      <xdr:colOff>198121</xdr:colOff>
      <xdr:row>11</xdr:row>
      <xdr:rowOff>76200</xdr:rowOff>
    </xdr:from>
    <xdr:to>
      <xdr:col>19</xdr:col>
      <xdr:colOff>76200</xdr:colOff>
      <xdr:row>13</xdr:row>
      <xdr:rowOff>38730</xdr:rowOff>
    </xdr:to>
    <xdr:sp macro="" textlink="'Analysis 1'!AB24">
      <xdr:nvSpPr>
        <xdr:cNvPr id="27" name="Rectangle: Rounded Corners 26">
          <a:extLst>
            <a:ext uri="{FF2B5EF4-FFF2-40B4-BE49-F238E27FC236}">
              <a16:creationId xmlns:a16="http://schemas.microsoft.com/office/drawing/2014/main" id="{D0EF490C-8B5B-46C4-8C5E-ECFF66FE9B5F}"/>
            </a:ext>
          </a:extLst>
        </xdr:cNvPr>
        <xdr:cNvSpPr/>
      </xdr:nvSpPr>
      <xdr:spPr>
        <a:xfrm>
          <a:off x="10561321" y="2171700"/>
          <a:ext cx="1097279"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28FC92F-E59A-4A3A-BE76-C82D45A9B579}" type="TxLink">
            <a:rPr lang="en-US" sz="1200" b="1" i="0" u="none" strike="noStrike">
              <a:solidFill>
                <a:schemeClr val="tx1">
                  <a:lumMod val="75000"/>
                  <a:lumOff val="25000"/>
                </a:schemeClr>
              </a:solidFill>
              <a:latin typeface="Calibri"/>
              <a:ea typeface="+mn-ea"/>
              <a:cs typeface="Calibri"/>
            </a:rPr>
            <a:pPr marL="0" indent="0" algn="ctr"/>
            <a:t>0.00%</a:t>
          </a:fld>
          <a:endParaRPr lang="en-US" sz="1200" b="1" i="0" u="none" strike="noStrike">
            <a:solidFill>
              <a:schemeClr val="tx1">
                <a:lumMod val="75000"/>
                <a:lumOff val="25000"/>
              </a:schemeClr>
            </a:solidFill>
            <a:latin typeface="Calibri"/>
            <a:ea typeface="+mn-ea"/>
            <a:cs typeface="Calibri"/>
          </a:endParaRPr>
        </a:p>
      </xdr:txBody>
    </xdr:sp>
    <xdr:clientData/>
  </xdr:twoCellAnchor>
  <xdr:twoCellAnchor editAs="absolute">
    <xdr:from>
      <xdr:col>1</xdr:col>
      <xdr:colOff>179071</xdr:colOff>
      <xdr:row>19</xdr:row>
      <xdr:rowOff>47625</xdr:rowOff>
    </xdr:from>
    <xdr:to>
      <xdr:col>3</xdr:col>
      <xdr:colOff>57150</xdr:colOff>
      <xdr:row>21</xdr:row>
      <xdr:rowOff>10155</xdr:rowOff>
    </xdr:to>
    <xdr:sp macro="" textlink="'Analysis 1 (2)'!G9">
      <xdr:nvSpPr>
        <xdr:cNvPr id="34" name="Rectangle: Rounded Corners 33">
          <a:extLst>
            <a:ext uri="{FF2B5EF4-FFF2-40B4-BE49-F238E27FC236}">
              <a16:creationId xmlns:a16="http://schemas.microsoft.com/office/drawing/2014/main" id="{9EE3CBA3-5810-4D42-8EFE-B59FF821AA49}"/>
            </a:ext>
          </a:extLst>
        </xdr:cNvPr>
        <xdr:cNvSpPr/>
      </xdr:nvSpPr>
      <xdr:spPr>
        <a:xfrm>
          <a:off x="788671" y="3667125"/>
          <a:ext cx="1097279" cy="343530"/>
        </a:xfrm>
        <a:prstGeom prst="roundRect">
          <a:avLst/>
        </a:prstGeom>
        <a:solidFill>
          <a:srgbClr val="0FBFD6"/>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A25FFCC-1E0B-4454-A64A-2A341B44B2C4}" type="TxLink">
            <a:rPr lang="en-US" sz="1200" b="1" i="0" u="none" strike="noStrike">
              <a:solidFill>
                <a:schemeClr val="bg1"/>
              </a:solidFill>
              <a:latin typeface="Calibri"/>
              <a:ea typeface="+mn-ea"/>
              <a:cs typeface="Calibri"/>
            </a:rPr>
            <a:pPr marL="0" indent="0" algn="ctr"/>
            <a:t>In 2005</a:t>
          </a:fld>
          <a:endParaRPr lang="en-US" sz="1400" b="1" i="0" u="none" strike="noStrike">
            <a:solidFill>
              <a:schemeClr val="bg1"/>
            </a:solidFill>
            <a:latin typeface="Calibri"/>
            <a:ea typeface="+mn-ea"/>
            <a:cs typeface="Calibri"/>
          </a:endParaRPr>
        </a:p>
      </xdr:txBody>
    </xdr:sp>
    <xdr:clientData/>
  </xdr:twoCellAnchor>
  <xdr:twoCellAnchor editAs="absolute">
    <xdr:from>
      <xdr:col>6</xdr:col>
      <xdr:colOff>455296</xdr:colOff>
      <xdr:row>19</xdr:row>
      <xdr:rowOff>47625</xdr:rowOff>
    </xdr:from>
    <xdr:to>
      <xdr:col>9</xdr:col>
      <xdr:colOff>485775</xdr:colOff>
      <xdr:row>21</xdr:row>
      <xdr:rowOff>10155</xdr:rowOff>
    </xdr:to>
    <xdr:sp macro="" textlink="">
      <xdr:nvSpPr>
        <xdr:cNvPr id="40" name="Rectangle: Rounded Corners 39">
          <a:extLst>
            <a:ext uri="{FF2B5EF4-FFF2-40B4-BE49-F238E27FC236}">
              <a16:creationId xmlns:a16="http://schemas.microsoft.com/office/drawing/2014/main" id="{A7D60B70-FF86-46FF-B126-07BE4D365D32}"/>
            </a:ext>
          </a:extLst>
        </xdr:cNvPr>
        <xdr:cNvSpPr/>
      </xdr:nvSpPr>
      <xdr:spPr>
        <a:xfrm>
          <a:off x="4112896" y="3667125"/>
          <a:ext cx="185927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Collectively accounted for </a:t>
          </a:r>
        </a:p>
      </xdr:txBody>
    </xdr:sp>
    <xdr:clientData/>
  </xdr:twoCellAnchor>
  <xdr:twoCellAnchor editAs="absolute">
    <xdr:from>
      <xdr:col>3</xdr:col>
      <xdr:colOff>140971</xdr:colOff>
      <xdr:row>18</xdr:row>
      <xdr:rowOff>130751</xdr:rowOff>
    </xdr:from>
    <xdr:to>
      <xdr:col>4</xdr:col>
      <xdr:colOff>161925</xdr:colOff>
      <xdr:row>21</xdr:row>
      <xdr:rowOff>10155</xdr:rowOff>
    </xdr:to>
    <xdr:grpSp>
      <xdr:nvGrpSpPr>
        <xdr:cNvPr id="56" name="Group 55">
          <a:extLst>
            <a:ext uri="{FF2B5EF4-FFF2-40B4-BE49-F238E27FC236}">
              <a16:creationId xmlns:a16="http://schemas.microsoft.com/office/drawing/2014/main" id="{D2D12E85-D8C1-38BC-390B-0923683BB93A}"/>
            </a:ext>
          </a:extLst>
        </xdr:cNvPr>
        <xdr:cNvGrpSpPr/>
      </xdr:nvGrpSpPr>
      <xdr:grpSpPr>
        <a:xfrm>
          <a:off x="1969771" y="3559751"/>
          <a:ext cx="630554" cy="450904"/>
          <a:chOff x="1948340" y="3559751"/>
          <a:chExt cx="630554" cy="450904"/>
        </a:xfrm>
      </xdr:grpSpPr>
      <xdr:sp macro="" textlink="'Analysis 1 (2)'!G5">
        <xdr:nvSpPr>
          <xdr:cNvPr id="37" name="Rectangle: Rounded Corners 36">
            <a:extLst>
              <a:ext uri="{FF2B5EF4-FFF2-40B4-BE49-F238E27FC236}">
                <a16:creationId xmlns:a16="http://schemas.microsoft.com/office/drawing/2014/main" id="{F1673797-420D-4150-87D5-74EAAEFE3A0C}"/>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2DD7BA7-6DF8-4C9F-AEF1-56325E8264E9}" type="TxLink">
              <a:rPr lang="en-US" sz="1100" b="0" i="0" u="none" strike="noStrike">
                <a:solidFill>
                  <a:srgbClr val="000000"/>
                </a:solidFill>
                <a:latin typeface="Calibri"/>
                <a:ea typeface="+mn-ea"/>
                <a:cs typeface="Calibri"/>
              </a:rPr>
              <a:pPr marL="0" indent="0" algn="ctr"/>
              <a:t>Jun</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43" name="Oval 42">
            <a:extLst>
              <a:ext uri="{FF2B5EF4-FFF2-40B4-BE49-F238E27FC236}">
                <a16:creationId xmlns:a16="http://schemas.microsoft.com/office/drawing/2014/main" id="{D12A4B67-67E4-FA42-4E65-03477EC6BE76}"/>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1</a:t>
            </a:r>
          </a:p>
        </xdr:txBody>
      </xdr:sp>
    </xdr:grpSp>
    <xdr:clientData/>
  </xdr:twoCellAnchor>
  <xdr:twoCellAnchor editAs="absolute">
    <xdr:from>
      <xdr:col>4</xdr:col>
      <xdr:colOff>245746</xdr:colOff>
      <xdr:row>18</xdr:row>
      <xdr:rowOff>130751</xdr:rowOff>
    </xdr:from>
    <xdr:to>
      <xdr:col>5</xdr:col>
      <xdr:colOff>266700</xdr:colOff>
      <xdr:row>21</xdr:row>
      <xdr:rowOff>10155</xdr:rowOff>
    </xdr:to>
    <xdr:grpSp>
      <xdr:nvGrpSpPr>
        <xdr:cNvPr id="58" name="Group 57">
          <a:extLst>
            <a:ext uri="{FF2B5EF4-FFF2-40B4-BE49-F238E27FC236}">
              <a16:creationId xmlns:a16="http://schemas.microsoft.com/office/drawing/2014/main" id="{515CBA3D-D0A4-4C05-894F-3234FE4080AE}"/>
            </a:ext>
          </a:extLst>
        </xdr:cNvPr>
        <xdr:cNvGrpSpPr/>
      </xdr:nvGrpSpPr>
      <xdr:grpSpPr>
        <a:xfrm>
          <a:off x="2684146" y="3559751"/>
          <a:ext cx="630554" cy="450904"/>
          <a:chOff x="1948340" y="3559751"/>
          <a:chExt cx="630554" cy="450904"/>
        </a:xfrm>
      </xdr:grpSpPr>
      <xdr:sp macro="" textlink="'Analysis 1 (2)'!G6">
        <xdr:nvSpPr>
          <xdr:cNvPr id="62" name="Rectangle: Rounded Corners 61">
            <a:extLst>
              <a:ext uri="{FF2B5EF4-FFF2-40B4-BE49-F238E27FC236}">
                <a16:creationId xmlns:a16="http://schemas.microsoft.com/office/drawing/2014/main" id="{1E417CE0-3B32-170D-022D-5000B70FE9AB}"/>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D884AFF-0F4A-4739-A345-8181AB8F4BB9}" type="TxLink">
              <a:rPr lang="en-US" sz="1100" b="0" i="0" u="none" strike="noStrike">
                <a:solidFill>
                  <a:srgbClr val="000000"/>
                </a:solidFill>
                <a:latin typeface="Calibri"/>
                <a:ea typeface="+mn-ea"/>
                <a:cs typeface="Calibri"/>
              </a:rPr>
              <a:pPr marL="0" indent="0" algn="ctr"/>
              <a:t>May</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63" name="Oval 62">
            <a:extLst>
              <a:ext uri="{FF2B5EF4-FFF2-40B4-BE49-F238E27FC236}">
                <a16:creationId xmlns:a16="http://schemas.microsoft.com/office/drawing/2014/main" id="{1280F2EB-E403-FE6E-623C-0AE6735B800C}"/>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2</a:t>
            </a:r>
          </a:p>
        </xdr:txBody>
      </xdr:sp>
    </xdr:grpSp>
    <xdr:clientData/>
  </xdr:twoCellAnchor>
  <xdr:twoCellAnchor editAs="absolute">
    <xdr:from>
      <xdr:col>5</xdr:col>
      <xdr:colOff>350521</xdr:colOff>
      <xdr:row>18</xdr:row>
      <xdr:rowOff>130751</xdr:rowOff>
    </xdr:from>
    <xdr:to>
      <xdr:col>6</xdr:col>
      <xdr:colOff>371475</xdr:colOff>
      <xdr:row>21</xdr:row>
      <xdr:rowOff>10155</xdr:rowOff>
    </xdr:to>
    <xdr:grpSp>
      <xdr:nvGrpSpPr>
        <xdr:cNvPr id="2048" name="Group 2047">
          <a:extLst>
            <a:ext uri="{FF2B5EF4-FFF2-40B4-BE49-F238E27FC236}">
              <a16:creationId xmlns:a16="http://schemas.microsoft.com/office/drawing/2014/main" id="{BA6DF341-9855-48A6-B066-2276A6980ACC}"/>
            </a:ext>
          </a:extLst>
        </xdr:cNvPr>
        <xdr:cNvGrpSpPr/>
      </xdr:nvGrpSpPr>
      <xdr:grpSpPr>
        <a:xfrm>
          <a:off x="3398521" y="3559751"/>
          <a:ext cx="630554" cy="450904"/>
          <a:chOff x="1948340" y="3559751"/>
          <a:chExt cx="630554" cy="450904"/>
        </a:xfrm>
      </xdr:grpSpPr>
      <xdr:sp macro="" textlink="'Analysis 1 (2)'!G7">
        <xdr:nvSpPr>
          <xdr:cNvPr id="2049" name="Rectangle: Rounded Corners 2048">
            <a:extLst>
              <a:ext uri="{FF2B5EF4-FFF2-40B4-BE49-F238E27FC236}">
                <a16:creationId xmlns:a16="http://schemas.microsoft.com/office/drawing/2014/main" id="{01F793A5-550F-3F90-290A-B2671565CCF3}"/>
              </a:ext>
            </a:extLst>
          </xdr:cNvPr>
          <xdr:cNvSpPr/>
        </xdr:nvSpPr>
        <xdr:spPr>
          <a:xfrm>
            <a:off x="1948340" y="3667125"/>
            <a:ext cx="630554" cy="343530"/>
          </a:xfrm>
          <a:prstGeom prst="roundRect">
            <a:avLst/>
          </a:prstGeom>
          <a:solidFill>
            <a:schemeClr val="bg1">
              <a:lumMod val="8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0CAA35B-4D47-4A1C-9935-C16B94CD4B25}" type="TxLink">
              <a:rPr lang="en-US" sz="1100" b="0" i="0" u="none" strike="noStrike">
                <a:solidFill>
                  <a:srgbClr val="000000"/>
                </a:solidFill>
                <a:latin typeface="Calibri"/>
                <a:ea typeface="+mn-ea"/>
                <a:cs typeface="Calibri"/>
              </a:rPr>
              <a:pPr marL="0" indent="0" algn="ctr"/>
              <a:t>Apr</a:t>
            </a:fld>
            <a:endParaRPr lang="en-US" sz="1200" b="1" i="0" u="none" strike="noStrike">
              <a:solidFill>
                <a:schemeClr val="tx1">
                  <a:lumMod val="75000"/>
                  <a:lumOff val="25000"/>
                </a:schemeClr>
              </a:solidFill>
              <a:latin typeface="Calibri"/>
              <a:ea typeface="+mn-ea"/>
              <a:cs typeface="Calibri"/>
            </a:endParaRPr>
          </a:p>
        </xdr:txBody>
      </xdr:sp>
      <xdr:sp macro="" textlink="">
        <xdr:nvSpPr>
          <xdr:cNvPr id="2053" name="Oval 2052">
            <a:extLst>
              <a:ext uri="{FF2B5EF4-FFF2-40B4-BE49-F238E27FC236}">
                <a16:creationId xmlns:a16="http://schemas.microsoft.com/office/drawing/2014/main" id="{FCA9130F-D98A-1205-9385-7E6A9FED2B60}"/>
              </a:ext>
            </a:extLst>
          </xdr:cNvPr>
          <xdr:cNvSpPr/>
        </xdr:nvSpPr>
        <xdr:spPr>
          <a:xfrm>
            <a:off x="2173130" y="3559751"/>
            <a:ext cx="180975" cy="164523"/>
          </a:xfrm>
          <a:prstGeom prst="ellipse">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3</a:t>
            </a:r>
          </a:p>
        </xdr:txBody>
      </xdr:sp>
    </xdr:grpSp>
    <xdr:clientData/>
  </xdr:twoCellAnchor>
  <xdr:twoCellAnchor editAs="absolute">
    <xdr:from>
      <xdr:col>9</xdr:col>
      <xdr:colOff>436246</xdr:colOff>
      <xdr:row>19</xdr:row>
      <xdr:rowOff>47625</xdr:rowOff>
    </xdr:from>
    <xdr:to>
      <xdr:col>11</xdr:col>
      <xdr:colOff>142875</xdr:colOff>
      <xdr:row>21</xdr:row>
      <xdr:rowOff>10155</xdr:rowOff>
    </xdr:to>
    <xdr:sp macro="" textlink="'Analysis 1 (2)'!F9">
      <xdr:nvSpPr>
        <xdr:cNvPr id="2054" name="Rectangle: Rounded Corners 2053">
          <a:extLst>
            <a:ext uri="{FF2B5EF4-FFF2-40B4-BE49-F238E27FC236}">
              <a16:creationId xmlns:a16="http://schemas.microsoft.com/office/drawing/2014/main" id="{8D0981B4-F122-4875-8724-02E7DC0569C1}"/>
            </a:ext>
          </a:extLst>
        </xdr:cNvPr>
        <xdr:cNvSpPr/>
      </xdr:nvSpPr>
      <xdr:spPr>
        <a:xfrm>
          <a:off x="5922646" y="3667125"/>
          <a:ext cx="92582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4AB991C-E0F9-4633-BAAD-6837E6A6784E}" type="TxLink">
            <a:rPr lang="en-US" sz="2000" b="1" i="0" u="none" strike="noStrike">
              <a:solidFill>
                <a:srgbClr val="0FBFD6"/>
              </a:solidFill>
              <a:latin typeface="Calibri"/>
              <a:ea typeface="+mn-ea"/>
              <a:cs typeface="Calibri"/>
            </a:rPr>
            <a:pPr marL="0" indent="0" algn="ctr"/>
            <a:t>29.5%</a:t>
          </a:fld>
          <a:endParaRPr lang="en-US" sz="2400" b="1">
            <a:solidFill>
              <a:srgbClr val="0FBFD6"/>
            </a:solidFill>
            <a:latin typeface="+mn-lt"/>
            <a:ea typeface="+mn-ea"/>
            <a:cs typeface="+mn-cs"/>
          </a:endParaRPr>
        </a:p>
      </xdr:txBody>
    </xdr:sp>
    <xdr:clientData/>
  </xdr:twoCellAnchor>
  <xdr:twoCellAnchor editAs="absolute">
    <xdr:from>
      <xdr:col>9</xdr:col>
      <xdr:colOff>495300</xdr:colOff>
      <xdr:row>20</xdr:row>
      <xdr:rowOff>133351</xdr:rowOff>
    </xdr:from>
    <xdr:to>
      <xdr:col>11</xdr:col>
      <xdr:colOff>485775</xdr:colOff>
      <xdr:row>22</xdr:row>
      <xdr:rowOff>38101</xdr:rowOff>
    </xdr:to>
    <xdr:sp macro="" textlink="">
      <xdr:nvSpPr>
        <xdr:cNvPr id="2055" name="TextBox 2054">
          <a:extLst>
            <a:ext uri="{FF2B5EF4-FFF2-40B4-BE49-F238E27FC236}">
              <a16:creationId xmlns:a16="http://schemas.microsoft.com/office/drawing/2014/main" id="{3557F30B-692B-4E8A-81D0-D2F60435EFD4}"/>
            </a:ext>
          </a:extLst>
        </xdr:cNvPr>
        <xdr:cNvSpPr txBox="1"/>
      </xdr:nvSpPr>
      <xdr:spPr>
        <a:xfrm>
          <a:off x="5981700" y="3943351"/>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15</xdr:col>
      <xdr:colOff>257174</xdr:colOff>
      <xdr:row>18</xdr:row>
      <xdr:rowOff>95250</xdr:rowOff>
    </xdr:from>
    <xdr:to>
      <xdr:col>18</xdr:col>
      <xdr:colOff>485775</xdr:colOff>
      <xdr:row>30</xdr:row>
      <xdr:rowOff>161925</xdr:rowOff>
    </xdr:to>
    <xdr:sp macro="" textlink="">
      <xdr:nvSpPr>
        <xdr:cNvPr id="2056" name="Rectangle: Rounded Corners 2055">
          <a:extLst>
            <a:ext uri="{FF2B5EF4-FFF2-40B4-BE49-F238E27FC236}">
              <a16:creationId xmlns:a16="http://schemas.microsoft.com/office/drawing/2014/main" id="{F0CA603C-60C9-49D6-8F36-F643F7366FF8}"/>
            </a:ext>
          </a:extLst>
        </xdr:cNvPr>
        <xdr:cNvSpPr/>
      </xdr:nvSpPr>
      <xdr:spPr>
        <a:xfrm>
          <a:off x="9401174" y="3524250"/>
          <a:ext cx="2057401"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485774</xdr:colOff>
      <xdr:row>19</xdr:row>
      <xdr:rowOff>95250</xdr:rowOff>
    </xdr:from>
    <xdr:to>
      <xdr:col>18</xdr:col>
      <xdr:colOff>257174</xdr:colOff>
      <xdr:row>29</xdr:row>
      <xdr:rowOff>171449</xdr:rowOff>
    </xdr:to>
    <mc:AlternateContent xmlns:mc="http://schemas.openxmlformats.org/markup-compatibility/2006" xmlns:a14="http://schemas.microsoft.com/office/drawing/2010/main">
      <mc:Choice Requires="a14">
        <xdr:graphicFrame macro="">
          <xdr:nvGraphicFramePr>
            <xdr:cNvPr id="29" name="Month Name">
              <a:extLst>
                <a:ext uri="{FF2B5EF4-FFF2-40B4-BE49-F238E27FC236}">
                  <a16:creationId xmlns:a16="http://schemas.microsoft.com/office/drawing/2014/main" id="{090424EA-DB4D-431F-A6F9-8420592E6396}"/>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9629774" y="3714750"/>
              <a:ext cx="1600200" cy="198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19</xdr:col>
      <xdr:colOff>76198</xdr:colOff>
      <xdr:row>18</xdr:row>
      <xdr:rowOff>95251</xdr:rowOff>
    </xdr:from>
    <xdr:to>
      <xdr:col>27</xdr:col>
      <xdr:colOff>495301</xdr:colOff>
      <xdr:row>30</xdr:row>
      <xdr:rowOff>142875</xdr:rowOff>
    </xdr:to>
    <xdr:sp macro="" textlink="">
      <xdr:nvSpPr>
        <xdr:cNvPr id="2058" name="Rectangle: Rounded Corners 2057">
          <a:extLst>
            <a:ext uri="{FF2B5EF4-FFF2-40B4-BE49-F238E27FC236}">
              <a16:creationId xmlns:a16="http://schemas.microsoft.com/office/drawing/2014/main" id="{8EF8037F-2222-48A4-8FCC-F9E45522C1F3}"/>
            </a:ext>
          </a:extLst>
        </xdr:cNvPr>
        <xdr:cNvSpPr/>
      </xdr:nvSpPr>
      <xdr:spPr>
        <a:xfrm>
          <a:off x="11658598" y="3524251"/>
          <a:ext cx="5295903" cy="2333624"/>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200">
            <a:solidFill>
              <a:schemeClr val="bg2">
                <a:lumMod val="25000"/>
              </a:schemeClr>
            </a:solidFill>
            <a:latin typeface="+mn-lt"/>
            <a:ea typeface="+mn-ea"/>
            <a:cs typeface="+mn-cs"/>
          </a:endParaRPr>
        </a:p>
      </xdr:txBody>
    </xdr:sp>
    <xdr:clientData/>
  </xdr:twoCellAnchor>
  <xdr:twoCellAnchor editAs="absolute">
    <xdr:from>
      <xdr:col>19</xdr:col>
      <xdr:colOff>371476</xdr:colOff>
      <xdr:row>22</xdr:row>
      <xdr:rowOff>9525</xdr:rowOff>
    </xdr:from>
    <xdr:to>
      <xdr:col>27</xdr:col>
      <xdr:colOff>238126</xdr:colOff>
      <xdr:row>30</xdr:row>
      <xdr:rowOff>47625</xdr:rowOff>
    </xdr:to>
    <xdr:graphicFrame macro="">
      <xdr:nvGraphicFramePr>
        <xdr:cNvPr id="2057" name="Chart 2056">
          <a:extLst>
            <a:ext uri="{FF2B5EF4-FFF2-40B4-BE49-F238E27FC236}">
              <a16:creationId xmlns:a16="http://schemas.microsoft.com/office/drawing/2014/main" id="{9F7BF99C-2331-49B9-9CA6-6B7A65DEC6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19</xdr:col>
      <xdr:colOff>276225</xdr:colOff>
      <xdr:row>18</xdr:row>
      <xdr:rowOff>133350</xdr:rowOff>
    </xdr:from>
    <xdr:to>
      <xdr:col>24</xdr:col>
      <xdr:colOff>9524</xdr:colOff>
      <xdr:row>20</xdr:row>
      <xdr:rowOff>95880</xdr:rowOff>
    </xdr:to>
    <xdr:sp macro="" textlink="">
      <xdr:nvSpPr>
        <xdr:cNvPr id="2060" name="Rectangle: Rounded Corners 2059">
          <a:extLst>
            <a:ext uri="{FF2B5EF4-FFF2-40B4-BE49-F238E27FC236}">
              <a16:creationId xmlns:a16="http://schemas.microsoft.com/office/drawing/2014/main" id="{C0CB35AD-B404-4091-A0AA-431E7E2B0300}"/>
            </a:ext>
          </a:extLst>
        </xdr:cNvPr>
        <xdr:cNvSpPr/>
      </xdr:nvSpPr>
      <xdr:spPr>
        <a:xfrm>
          <a:off x="11858625" y="3562350"/>
          <a:ext cx="2781299"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200">
              <a:solidFill>
                <a:schemeClr val="bg2">
                  <a:lumMod val="25000"/>
                </a:schemeClr>
              </a:solidFill>
              <a:latin typeface="+mn-lt"/>
              <a:ea typeface="+mn-ea"/>
              <a:cs typeface="+mn-cs"/>
            </a:rPr>
            <a:t>The Highlighted Weekdays Contributed</a:t>
          </a:r>
        </a:p>
      </xdr:txBody>
    </xdr:sp>
    <xdr:clientData/>
  </xdr:twoCellAnchor>
  <xdr:twoCellAnchor editAs="absolute">
    <xdr:from>
      <xdr:col>23</xdr:col>
      <xdr:colOff>504825</xdr:colOff>
      <xdr:row>18</xdr:row>
      <xdr:rowOff>133350</xdr:rowOff>
    </xdr:from>
    <xdr:to>
      <xdr:col>25</xdr:col>
      <xdr:colOff>148589</xdr:colOff>
      <xdr:row>20</xdr:row>
      <xdr:rowOff>95880</xdr:rowOff>
    </xdr:to>
    <xdr:sp macro="" textlink="'Analysis 1 (2)'!P14">
      <xdr:nvSpPr>
        <xdr:cNvPr id="2059" name="Rectangle: Rounded Corners 2058">
          <a:extLst>
            <a:ext uri="{FF2B5EF4-FFF2-40B4-BE49-F238E27FC236}">
              <a16:creationId xmlns:a16="http://schemas.microsoft.com/office/drawing/2014/main" id="{0A1544F2-29ED-4658-99AA-8D3F3FC1AD18}"/>
            </a:ext>
          </a:extLst>
        </xdr:cNvPr>
        <xdr:cNvSpPr/>
      </xdr:nvSpPr>
      <xdr:spPr>
        <a:xfrm>
          <a:off x="14525625" y="3562350"/>
          <a:ext cx="862964" cy="34353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8541EC7-C907-47DA-848C-6BFFC66854BA}" type="TxLink">
            <a:rPr lang="en-US" sz="2000" b="1" i="0" u="none" strike="noStrike">
              <a:solidFill>
                <a:srgbClr val="0FBFD6"/>
              </a:solidFill>
              <a:latin typeface="Calibri"/>
              <a:ea typeface="+mn-ea"/>
              <a:cs typeface="Calibri"/>
            </a:rPr>
            <a:pPr marL="0" indent="0" algn="ctr"/>
            <a:t>45.7%</a:t>
          </a:fld>
          <a:endParaRPr lang="en-US" sz="2000" b="1" i="0" u="none" strike="noStrike">
            <a:solidFill>
              <a:srgbClr val="0FBFD6"/>
            </a:solidFill>
            <a:latin typeface="Calibri"/>
            <a:ea typeface="+mn-ea"/>
            <a:cs typeface="Calibri"/>
          </a:endParaRPr>
        </a:p>
      </xdr:txBody>
    </xdr:sp>
    <xdr:clientData/>
  </xdr:twoCellAnchor>
  <xdr:twoCellAnchor editAs="absolute">
    <xdr:from>
      <xdr:col>25</xdr:col>
      <xdr:colOff>38100</xdr:colOff>
      <xdr:row>18</xdr:row>
      <xdr:rowOff>133350</xdr:rowOff>
    </xdr:from>
    <xdr:to>
      <xdr:col>27</xdr:col>
      <xdr:colOff>28575</xdr:colOff>
      <xdr:row>20</xdr:row>
      <xdr:rowOff>38100</xdr:rowOff>
    </xdr:to>
    <xdr:sp macro="" textlink="">
      <xdr:nvSpPr>
        <xdr:cNvPr id="2061" name="TextBox 2060">
          <a:extLst>
            <a:ext uri="{FF2B5EF4-FFF2-40B4-BE49-F238E27FC236}">
              <a16:creationId xmlns:a16="http://schemas.microsoft.com/office/drawing/2014/main" id="{69DBE27F-7024-49FC-99D4-BA2732464B84}"/>
            </a:ext>
          </a:extLst>
        </xdr:cNvPr>
        <xdr:cNvSpPr txBox="1"/>
      </xdr:nvSpPr>
      <xdr:spPr>
        <a:xfrm>
          <a:off x="15278100" y="3562350"/>
          <a:ext cx="12096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0</xdr:col>
      <xdr:colOff>552447</xdr:colOff>
      <xdr:row>31</xdr:row>
      <xdr:rowOff>123825</xdr:rowOff>
    </xdr:from>
    <xdr:to>
      <xdr:col>6</xdr:col>
      <xdr:colOff>133350</xdr:colOff>
      <xdr:row>44</xdr:row>
      <xdr:rowOff>0</xdr:rowOff>
    </xdr:to>
    <xdr:sp macro="" textlink="">
      <xdr:nvSpPr>
        <xdr:cNvPr id="33" name="Rectangle: Rounded Corners 32">
          <a:extLst>
            <a:ext uri="{FF2B5EF4-FFF2-40B4-BE49-F238E27FC236}">
              <a16:creationId xmlns:a16="http://schemas.microsoft.com/office/drawing/2014/main" id="{B7B06FE3-FEFD-48FB-870C-6D70F1DB2B57}"/>
            </a:ext>
          </a:extLst>
        </xdr:cNvPr>
        <xdr:cNvSpPr/>
      </xdr:nvSpPr>
      <xdr:spPr>
        <a:xfrm>
          <a:off x="552447" y="6029325"/>
          <a:ext cx="3238503"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32</xdr:row>
      <xdr:rowOff>133349</xdr:rowOff>
    </xdr:from>
    <xdr:to>
      <xdr:col>5</xdr:col>
      <xdr:colOff>266700</xdr:colOff>
      <xdr:row>42</xdr:row>
      <xdr:rowOff>104774</xdr:rowOff>
    </xdr:to>
    <xdr:graphicFrame macro="">
      <xdr:nvGraphicFramePr>
        <xdr:cNvPr id="35" name="Chart 34">
          <a:extLst>
            <a:ext uri="{FF2B5EF4-FFF2-40B4-BE49-F238E27FC236}">
              <a16:creationId xmlns:a16="http://schemas.microsoft.com/office/drawing/2014/main" id="{CA903FF7-01A2-4FB1-B4B4-6E16DFFD3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3</xdr:col>
      <xdr:colOff>329566</xdr:colOff>
      <xdr:row>32</xdr:row>
      <xdr:rowOff>66675</xdr:rowOff>
    </xdr:from>
    <xdr:to>
      <xdr:col>6</xdr:col>
      <xdr:colOff>142875</xdr:colOff>
      <xdr:row>34</xdr:row>
      <xdr:rowOff>38100</xdr:rowOff>
    </xdr:to>
    <xdr:sp macro="" textlink="'Analysis 1 (2)'!W12">
      <xdr:nvSpPr>
        <xdr:cNvPr id="39" name="TextBox 38">
          <a:extLst>
            <a:ext uri="{FF2B5EF4-FFF2-40B4-BE49-F238E27FC236}">
              <a16:creationId xmlns:a16="http://schemas.microsoft.com/office/drawing/2014/main" id="{5D39585F-17E3-4614-8A55-F33E18F9B4FA}"/>
            </a:ext>
          </a:extLst>
        </xdr:cNvPr>
        <xdr:cNvSpPr txBox="1"/>
      </xdr:nvSpPr>
      <xdr:spPr>
        <a:xfrm>
          <a:off x="2158366" y="6162675"/>
          <a:ext cx="164210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492C8B4-BB0D-4677-ABEB-1A7F35FBBB11}" type="TxLink">
            <a:rPr lang="en-US" sz="1100" b="0" i="0" u="none" strike="noStrike">
              <a:solidFill>
                <a:srgbClr val="000000"/>
              </a:solidFill>
              <a:latin typeface="Calibri"/>
              <a:cs typeface="Calibri"/>
            </a:rPr>
            <a:pPr algn="ctr"/>
            <a:t>WEEKDAY makes up</a:t>
          </a:fld>
          <a:endParaRPr lang="en-US" sz="2400" b="1">
            <a:solidFill>
              <a:schemeClr val="tx1">
                <a:lumMod val="75000"/>
                <a:lumOff val="25000"/>
              </a:schemeClr>
            </a:solidFill>
            <a:latin typeface="Arial" panose="020B0604020202020204" pitchFamily="34" charset="0"/>
            <a:cs typeface="Arial" panose="020B0604020202020204" pitchFamily="34" charset="0"/>
          </a:endParaRPr>
        </a:p>
      </xdr:txBody>
    </xdr:sp>
    <xdr:clientData/>
  </xdr:twoCellAnchor>
  <xdr:twoCellAnchor editAs="absolute">
    <xdr:from>
      <xdr:col>4</xdr:col>
      <xdr:colOff>215267</xdr:colOff>
      <xdr:row>34</xdr:row>
      <xdr:rowOff>28575</xdr:rowOff>
    </xdr:from>
    <xdr:to>
      <xdr:col>5</xdr:col>
      <xdr:colOff>495301</xdr:colOff>
      <xdr:row>36</xdr:row>
      <xdr:rowOff>0</xdr:rowOff>
    </xdr:to>
    <xdr:sp macro="" textlink="'Analysis 1 (2)'!W11">
      <xdr:nvSpPr>
        <xdr:cNvPr id="41" name="TextBox 40">
          <a:extLst>
            <a:ext uri="{FF2B5EF4-FFF2-40B4-BE49-F238E27FC236}">
              <a16:creationId xmlns:a16="http://schemas.microsoft.com/office/drawing/2014/main" id="{B880CC06-12F3-4292-BA6B-FAA24D00E378}"/>
            </a:ext>
          </a:extLst>
        </xdr:cNvPr>
        <xdr:cNvSpPr txBox="1"/>
      </xdr:nvSpPr>
      <xdr:spPr>
        <a:xfrm>
          <a:off x="2653667" y="6505575"/>
          <a:ext cx="889634" cy="352425"/>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13BE8CD-AC36-4B9A-B73F-7E6747D5FF13}" type="TxLink">
            <a:rPr lang="en-US" sz="2000" b="1" i="0" u="none" strike="noStrike">
              <a:solidFill>
                <a:srgbClr val="0FBFD6"/>
              </a:solidFill>
              <a:latin typeface="Calibri"/>
              <a:ea typeface="+mn-ea"/>
              <a:cs typeface="Calibri"/>
            </a:rPr>
            <a:pPr marL="0" indent="0" algn="ctr"/>
            <a:t>72.2%</a:t>
          </a:fld>
          <a:endParaRPr lang="en-US" sz="2000" b="1" i="0" u="none" strike="noStrike">
            <a:solidFill>
              <a:srgbClr val="0FBFD6"/>
            </a:solidFill>
            <a:latin typeface="Calibri"/>
            <a:ea typeface="+mn-ea"/>
            <a:cs typeface="Calibri"/>
          </a:endParaRPr>
        </a:p>
      </xdr:txBody>
    </xdr:sp>
    <xdr:clientData/>
  </xdr:twoCellAnchor>
  <xdr:twoCellAnchor editAs="absolute">
    <xdr:from>
      <xdr:col>4</xdr:col>
      <xdr:colOff>257175</xdr:colOff>
      <xdr:row>35</xdr:row>
      <xdr:rowOff>152401</xdr:rowOff>
    </xdr:from>
    <xdr:to>
      <xdr:col>6</xdr:col>
      <xdr:colOff>114300</xdr:colOff>
      <xdr:row>37</xdr:row>
      <xdr:rowOff>57151</xdr:rowOff>
    </xdr:to>
    <xdr:sp macro="" textlink="">
      <xdr:nvSpPr>
        <xdr:cNvPr id="55" name="TextBox 54">
          <a:extLst>
            <a:ext uri="{FF2B5EF4-FFF2-40B4-BE49-F238E27FC236}">
              <a16:creationId xmlns:a16="http://schemas.microsoft.com/office/drawing/2014/main" id="{D98F2400-E8A3-46C4-ABEA-4A1739E1C7D7}"/>
            </a:ext>
          </a:extLst>
        </xdr:cNvPr>
        <xdr:cNvSpPr txBox="1"/>
      </xdr:nvSpPr>
      <xdr:spPr>
        <a:xfrm>
          <a:off x="2695575" y="6819901"/>
          <a:ext cx="107632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of </a:t>
          </a:r>
          <a:r>
            <a:rPr lang="en-US" sz="1200">
              <a:solidFill>
                <a:schemeClr val="bg2">
                  <a:lumMod val="25000"/>
                </a:schemeClr>
              </a:solidFill>
              <a:latin typeface="+mn-lt"/>
              <a:ea typeface="+mn-ea"/>
              <a:cs typeface="+mn-cs"/>
            </a:rPr>
            <a:t>Total</a:t>
          </a:r>
          <a:r>
            <a:rPr lang="en-US" sz="1200"/>
            <a:t> </a:t>
          </a:r>
          <a:r>
            <a:rPr lang="en-US" sz="1200" b="1"/>
            <a:t>Profit</a:t>
          </a:r>
        </a:p>
      </xdr:txBody>
    </xdr:sp>
    <xdr:clientData/>
  </xdr:twoCellAnchor>
  <xdr:twoCellAnchor editAs="absolute">
    <xdr:from>
      <xdr:col>2</xdr:col>
      <xdr:colOff>1</xdr:colOff>
      <xdr:row>34</xdr:row>
      <xdr:rowOff>152399</xdr:rowOff>
    </xdr:from>
    <xdr:to>
      <xdr:col>3</xdr:col>
      <xdr:colOff>371475</xdr:colOff>
      <xdr:row>39</xdr:row>
      <xdr:rowOff>180973</xdr:rowOff>
    </xdr:to>
    <xdr:sp macro="" textlink="">
      <xdr:nvSpPr>
        <xdr:cNvPr id="2065" name="Oval 2064">
          <a:extLst>
            <a:ext uri="{FF2B5EF4-FFF2-40B4-BE49-F238E27FC236}">
              <a16:creationId xmlns:a16="http://schemas.microsoft.com/office/drawing/2014/main" id="{CC1F021C-EA76-2888-49BC-6A16E6A9B463}"/>
            </a:ext>
          </a:extLst>
        </xdr:cNvPr>
        <xdr:cNvSpPr/>
      </xdr:nvSpPr>
      <xdr:spPr>
        <a:xfrm>
          <a:off x="1219201" y="6629399"/>
          <a:ext cx="981074" cy="981074"/>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2</xdr:col>
      <xdr:colOff>238126</xdr:colOff>
      <xdr:row>35</xdr:row>
      <xdr:rowOff>161924</xdr:rowOff>
    </xdr:from>
    <xdr:to>
      <xdr:col>3</xdr:col>
      <xdr:colOff>180976</xdr:colOff>
      <xdr:row>38</xdr:row>
      <xdr:rowOff>142874</xdr:rowOff>
    </xdr:to>
    <xdr:pic>
      <xdr:nvPicPr>
        <xdr:cNvPr id="2067" name="Picture 2066">
          <a:extLst>
            <a:ext uri="{FF2B5EF4-FFF2-40B4-BE49-F238E27FC236}">
              <a16:creationId xmlns:a16="http://schemas.microsoft.com/office/drawing/2014/main" id="{816E500A-E22C-C89D-7D2E-45289B11843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457326" y="6829424"/>
          <a:ext cx="552450" cy="552450"/>
        </a:xfrm>
        <a:prstGeom prst="rect">
          <a:avLst/>
        </a:prstGeom>
      </xdr:spPr>
    </xdr:pic>
    <xdr:clientData/>
  </xdr:twoCellAnchor>
  <xdr:twoCellAnchor editAs="absolute">
    <xdr:from>
      <xdr:col>6</xdr:col>
      <xdr:colOff>200023</xdr:colOff>
      <xdr:row>31</xdr:row>
      <xdr:rowOff>123825</xdr:rowOff>
    </xdr:from>
    <xdr:to>
      <xdr:col>16</xdr:col>
      <xdr:colOff>552451</xdr:colOff>
      <xdr:row>44</xdr:row>
      <xdr:rowOff>0</xdr:rowOff>
    </xdr:to>
    <xdr:sp macro="" textlink="">
      <xdr:nvSpPr>
        <xdr:cNvPr id="2068" name="Rectangle: Rounded Corners 2067">
          <a:extLst>
            <a:ext uri="{FF2B5EF4-FFF2-40B4-BE49-F238E27FC236}">
              <a16:creationId xmlns:a16="http://schemas.microsoft.com/office/drawing/2014/main" id="{4D158993-CBE0-4953-B561-C65A9F8FFE42}"/>
            </a:ext>
          </a:extLst>
        </xdr:cNvPr>
        <xdr:cNvSpPr/>
      </xdr:nvSpPr>
      <xdr:spPr>
        <a:xfrm>
          <a:off x="385762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6</xdr:col>
      <xdr:colOff>561975</xdr:colOff>
      <xdr:row>34</xdr:row>
      <xdr:rowOff>142875</xdr:rowOff>
    </xdr:from>
    <xdr:to>
      <xdr:col>8</xdr:col>
      <xdr:colOff>523875</xdr:colOff>
      <xdr:row>42</xdr:row>
      <xdr:rowOff>162556</xdr:rowOff>
    </xdr:to>
    <xdr:sp macro="" textlink="">
      <xdr:nvSpPr>
        <xdr:cNvPr id="2069" name="Rectangle: Rounded Corners 2068">
          <a:extLst>
            <a:ext uri="{FF2B5EF4-FFF2-40B4-BE49-F238E27FC236}">
              <a16:creationId xmlns:a16="http://schemas.microsoft.com/office/drawing/2014/main" id="{2CEF17C6-9F95-45FC-97F1-33C7CBC4769B}"/>
            </a:ext>
          </a:extLst>
        </xdr:cNvPr>
        <xdr:cNvSpPr/>
      </xdr:nvSpPr>
      <xdr:spPr>
        <a:xfrm>
          <a:off x="4219575" y="6619875"/>
          <a:ext cx="1181100" cy="1543681"/>
        </a:xfrm>
        <a:prstGeom prst="roundRect">
          <a:avLst/>
        </a:prstGeom>
        <a:solidFill>
          <a:schemeClr val="tx1">
            <a:lumMod val="85000"/>
            <a:lumOff val="1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9</xdr:col>
      <xdr:colOff>244474</xdr:colOff>
      <xdr:row>34</xdr:row>
      <xdr:rowOff>142875</xdr:rowOff>
    </xdr:from>
    <xdr:to>
      <xdr:col>11</xdr:col>
      <xdr:colOff>206374</xdr:colOff>
      <xdr:row>42</xdr:row>
      <xdr:rowOff>162556</xdr:rowOff>
    </xdr:to>
    <xdr:sp macro="" textlink="">
      <xdr:nvSpPr>
        <xdr:cNvPr id="2070" name="Rectangle: Rounded Corners 2069">
          <a:extLst>
            <a:ext uri="{FF2B5EF4-FFF2-40B4-BE49-F238E27FC236}">
              <a16:creationId xmlns:a16="http://schemas.microsoft.com/office/drawing/2014/main" id="{28E12A35-5B5E-457D-BA05-F8B1D0B74D96}"/>
            </a:ext>
          </a:extLst>
        </xdr:cNvPr>
        <xdr:cNvSpPr/>
      </xdr:nvSpPr>
      <xdr:spPr>
        <a:xfrm>
          <a:off x="5730874" y="6619875"/>
          <a:ext cx="1181100" cy="1543681"/>
        </a:xfrm>
        <a:prstGeom prst="roundRect">
          <a:avLst/>
        </a:prstGeom>
        <a:solidFill>
          <a:srgbClr val="EEF26D"/>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14</xdr:col>
      <xdr:colOff>223836</xdr:colOff>
      <xdr:row>34</xdr:row>
      <xdr:rowOff>142875</xdr:rowOff>
    </xdr:from>
    <xdr:to>
      <xdr:col>16</xdr:col>
      <xdr:colOff>185736</xdr:colOff>
      <xdr:row>42</xdr:row>
      <xdr:rowOff>162556</xdr:rowOff>
    </xdr:to>
    <xdr:sp macro="" textlink="">
      <xdr:nvSpPr>
        <xdr:cNvPr id="2071" name="Rectangle: Rounded Corners 2070">
          <a:extLst>
            <a:ext uri="{FF2B5EF4-FFF2-40B4-BE49-F238E27FC236}">
              <a16:creationId xmlns:a16="http://schemas.microsoft.com/office/drawing/2014/main" id="{C4284BB9-DD8C-4440-86A5-E89A4F2C33AB}"/>
            </a:ext>
          </a:extLst>
        </xdr:cNvPr>
        <xdr:cNvSpPr/>
      </xdr:nvSpPr>
      <xdr:spPr>
        <a:xfrm>
          <a:off x="8758236" y="6619875"/>
          <a:ext cx="1181100" cy="1543681"/>
        </a:xfrm>
        <a:prstGeom prst="roundRect">
          <a:avLst/>
        </a:prstGeom>
        <a:solidFill>
          <a:srgbClr val="F28A2E"/>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absolute">
    <xdr:from>
      <xdr:col>11</xdr:col>
      <xdr:colOff>536573</xdr:colOff>
      <xdr:row>34</xdr:row>
      <xdr:rowOff>142875</xdr:rowOff>
    </xdr:from>
    <xdr:to>
      <xdr:col>13</xdr:col>
      <xdr:colOff>498473</xdr:colOff>
      <xdr:row>42</xdr:row>
      <xdr:rowOff>162556</xdr:rowOff>
    </xdr:to>
    <xdr:sp macro="" textlink="">
      <xdr:nvSpPr>
        <xdr:cNvPr id="2072" name="Rectangle: Rounded Corners 2071">
          <a:extLst>
            <a:ext uri="{FF2B5EF4-FFF2-40B4-BE49-F238E27FC236}">
              <a16:creationId xmlns:a16="http://schemas.microsoft.com/office/drawing/2014/main" id="{C980EDB1-05C0-4964-800E-D192B7EEC3FD}"/>
            </a:ext>
          </a:extLst>
        </xdr:cNvPr>
        <xdr:cNvSpPr/>
      </xdr:nvSpPr>
      <xdr:spPr>
        <a:xfrm>
          <a:off x="7242173" y="6619875"/>
          <a:ext cx="1181100" cy="1543681"/>
        </a:xfrm>
        <a:prstGeom prst="roundRect">
          <a:avLst/>
        </a:prstGeom>
        <a:solidFill>
          <a:schemeClr val="bg1">
            <a:lumMod val="95000"/>
          </a:schemeClr>
        </a:solidFill>
        <a:ln>
          <a:noFill/>
        </a:ln>
        <a:effectLst>
          <a:outerShdw blurRad="546100" dist="38100" dir="5400000" algn="t" rotWithShape="0">
            <a:prstClr val="black">
              <a:alpha val="2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15</xdr:col>
      <xdr:colOff>428625</xdr:colOff>
      <xdr:row>40</xdr:row>
      <xdr:rowOff>104773</xdr:rowOff>
    </xdr:from>
    <xdr:to>
      <xdr:col>16</xdr:col>
      <xdr:colOff>352424</xdr:colOff>
      <xdr:row>43</xdr:row>
      <xdr:rowOff>66672</xdr:rowOff>
    </xdr:to>
    <xdr:sp macro="" textlink="">
      <xdr:nvSpPr>
        <xdr:cNvPr id="2073" name="Oval 2072">
          <a:extLst>
            <a:ext uri="{FF2B5EF4-FFF2-40B4-BE49-F238E27FC236}">
              <a16:creationId xmlns:a16="http://schemas.microsoft.com/office/drawing/2014/main" id="{01C06339-DAC7-404A-9C2F-076354480C80}"/>
            </a:ext>
          </a:extLst>
        </xdr:cNvPr>
        <xdr:cNvSpPr/>
      </xdr:nvSpPr>
      <xdr:spPr>
        <a:xfrm>
          <a:off x="9572625"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13</xdr:col>
      <xdr:colOff>85725</xdr:colOff>
      <xdr:row>40</xdr:row>
      <xdr:rowOff>104773</xdr:rowOff>
    </xdr:from>
    <xdr:to>
      <xdr:col>14</xdr:col>
      <xdr:colOff>9524</xdr:colOff>
      <xdr:row>43</xdr:row>
      <xdr:rowOff>66672</xdr:rowOff>
    </xdr:to>
    <xdr:sp macro="" textlink="">
      <xdr:nvSpPr>
        <xdr:cNvPr id="2074" name="Oval 2073">
          <a:extLst>
            <a:ext uri="{FF2B5EF4-FFF2-40B4-BE49-F238E27FC236}">
              <a16:creationId xmlns:a16="http://schemas.microsoft.com/office/drawing/2014/main" id="{D1652583-BAEB-412F-8577-3AB2899F24D9}"/>
            </a:ext>
          </a:extLst>
        </xdr:cNvPr>
        <xdr:cNvSpPr/>
      </xdr:nvSpPr>
      <xdr:spPr>
        <a:xfrm>
          <a:off x="80105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10</xdr:col>
      <xdr:colOff>400050</xdr:colOff>
      <xdr:row>40</xdr:row>
      <xdr:rowOff>104773</xdr:rowOff>
    </xdr:from>
    <xdr:to>
      <xdr:col>11</xdr:col>
      <xdr:colOff>323849</xdr:colOff>
      <xdr:row>43</xdr:row>
      <xdr:rowOff>66672</xdr:rowOff>
    </xdr:to>
    <xdr:sp macro="" textlink="">
      <xdr:nvSpPr>
        <xdr:cNvPr id="2075" name="Oval 2074">
          <a:extLst>
            <a:ext uri="{FF2B5EF4-FFF2-40B4-BE49-F238E27FC236}">
              <a16:creationId xmlns:a16="http://schemas.microsoft.com/office/drawing/2014/main" id="{4E8181E5-F1E8-4B14-83ED-9D16AFFB3F73}"/>
            </a:ext>
          </a:extLst>
        </xdr:cNvPr>
        <xdr:cNvSpPr/>
      </xdr:nvSpPr>
      <xdr:spPr>
        <a:xfrm>
          <a:off x="6496050" y="7724773"/>
          <a:ext cx="533399" cy="533399"/>
        </a:xfrm>
        <a:prstGeom prst="ellipse">
          <a:avLst/>
        </a:prstGeom>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8</xdr:col>
      <xdr:colOff>161925</xdr:colOff>
      <xdr:row>40</xdr:row>
      <xdr:rowOff>104773</xdr:rowOff>
    </xdr:from>
    <xdr:to>
      <xdr:col>9</xdr:col>
      <xdr:colOff>85724</xdr:colOff>
      <xdr:row>43</xdr:row>
      <xdr:rowOff>66672</xdr:rowOff>
    </xdr:to>
    <xdr:sp macro="" textlink="">
      <xdr:nvSpPr>
        <xdr:cNvPr id="2077" name="Oval 2076">
          <a:extLst>
            <a:ext uri="{FF2B5EF4-FFF2-40B4-BE49-F238E27FC236}">
              <a16:creationId xmlns:a16="http://schemas.microsoft.com/office/drawing/2014/main" id="{E511267C-0F2A-430A-A6EC-DD3F4BED76BA}"/>
            </a:ext>
          </a:extLst>
        </xdr:cNvPr>
        <xdr:cNvSpPr/>
      </xdr:nvSpPr>
      <xdr:spPr>
        <a:xfrm>
          <a:off x="5038725" y="7724773"/>
          <a:ext cx="533399" cy="533399"/>
        </a:xfrm>
        <a:prstGeom prst="ellipse">
          <a:avLst/>
        </a:prstGeom>
        <a:solidFill>
          <a:schemeClr val="bg1">
            <a:lumMod val="85000"/>
          </a:schemeClr>
        </a:solidFill>
        <a:ln>
          <a:noFill/>
        </a:ln>
        <a:effectLst>
          <a:outerShdw blurRad="63500" sx="102000" sy="102000" algn="ctr" rotWithShape="0">
            <a:prstClr val="black">
              <a:alpha val="19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editAs="absolute">
    <xdr:from>
      <xdr:col>7</xdr:col>
      <xdr:colOff>33338</xdr:colOff>
      <xdr:row>35</xdr:row>
      <xdr:rowOff>133351</xdr:rowOff>
    </xdr:from>
    <xdr:to>
      <xdr:col>8</xdr:col>
      <xdr:colOff>442913</xdr:colOff>
      <xdr:row>37</xdr:row>
      <xdr:rowOff>38101</xdr:rowOff>
    </xdr:to>
    <xdr:sp macro="" textlink="">
      <xdr:nvSpPr>
        <xdr:cNvPr id="2079" name="TextBox 2078">
          <a:extLst>
            <a:ext uri="{FF2B5EF4-FFF2-40B4-BE49-F238E27FC236}">
              <a16:creationId xmlns:a16="http://schemas.microsoft.com/office/drawing/2014/main" id="{2FB46926-9B9B-4D67-B366-043066940B29}"/>
            </a:ext>
          </a:extLst>
        </xdr:cNvPr>
        <xdr:cNvSpPr txBox="1"/>
      </xdr:nvSpPr>
      <xdr:spPr>
        <a:xfrm>
          <a:off x="4300538"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bg1"/>
              </a:solidFill>
              <a:latin typeface="+mn-lt"/>
              <a:ea typeface="+mn-ea"/>
              <a:cs typeface="+mn-cs"/>
            </a:rPr>
            <a:t>Quarter</a:t>
          </a:r>
          <a:r>
            <a:rPr lang="en-US" sz="1400" b="1" baseline="0">
              <a:solidFill>
                <a:schemeClr val="bg1"/>
              </a:solidFill>
              <a:latin typeface="+mn-lt"/>
              <a:ea typeface="+mn-ea"/>
              <a:cs typeface="+mn-cs"/>
            </a:rPr>
            <a:t> 1</a:t>
          </a:r>
          <a:endParaRPr lang="en-US" sz="1400" b="1">
            <a:solidFill>
              <a:schemeClr val="bg1"/>
            </a:solidFill>
            <a:latin typeface="+mn-lt"/>
            <a:ea typeface="+mn-ea"/>
            <a:cs typeface="+mn-cs"/>
          </a:endParaRPr>
        </a:p>
      </xdr:txBody>
    </xdr:sp>
    <xdr:clientData/>
  </xdr:twoCellAnchor>
  <xdr:twoCellAnchor editAs="absolute">
    <xdr:from>
      <xdr:col>9</xdr:col>
      <xdr:colOff>325437</xdr:colOff>
      <xdr:row>35</xdr:row>
      <xdr:rowOff>133351</xdr:rowOff>
    </xdr:from>
    <xdr:to>
      <xdr:col>11</xdr:col>
      <xdr:colOff>125412</xdr:colOff>
      <xdr:row>37</xdr:row>
      <xdr:rowOff>38101</xdr:rowOff>
    </xdr:to>
    <xdr:sp macro="" textlink="">
      <xdr:nvSpPr>
        <xdr:cNvPr id="2080" name="TextBox 2079">
          <a:extLst>
            <a:ext uri="{FF2B5EF4-FFF2-40B4-BE49-F238E27FC236}">
              <a16:creationId xmlns:a16="http://schemas.microsoft.com/office/drawing/2014/main" id="{9043691E-4A55-4FEC-81C2-3A0DDAAC9C27}"/>
            </a:ext>
          </a:extLst>
        </xdr:cNvPr>
        <xdr:cNvSpPr txBox="1"/>
      </xdr:nvSpPr>
      <xdr:spPr>
        <a:xfrm>
          <a:off x="5811837"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2</a:t>
          </a:r>
          <a:endParaRPr lang="en-US" sz="1800">
            <a:solidFill>
              <a:schemeClr val="tx1">
                <a:lumMod val="75000"/>
                <a:lumOff val="25000"/>
              </a:schemeClr>
            </a:solidFill>
            <a:effectLst/>
          </a:endParaRPr>
        </a:p>
      </xdr:txBody>
    </xdr:sp>
    <xdr:clientData/>
  </xdr:twoCellAnchor>
  <xdr:twoCellAnchor editAs="absolute">
    <xdr:from>
      <xdr:col>14</xdr:col>
      <xdr:colOff>304799</xdr:colOff>
      <xdr:row>35</xdr:row>
      <xdr:rowOff>133351</xdr:rowOff>
    </xdr:from>
    <xdr:to>
      <xdr:col>16</xdr:col>
      <xdr:colOff>104774</xdr:colOff>
      <xdr:row>37</xdr:row>
      <xdr:rowOff>38101</xdr:rowOff>
    </xdr:to>
    <xdr:sp macro="" textlink="">
      <xdr:nvSpPr>
        <xdr:cNvPr id="2083" name="TextBox 2082">
          <a:extLst>
            <a:ext uri="{FF2B5EF4-FFF2-40B4-BE49-F238E27FC236}">
              <a16:creationId xmlns:a16="http://schemas.microsoft.com/office/drawing/2014/main" id="{0D6A33E2-B51A-4171-9182-A8CAF8B895B0}"/>
            </a:ext>
          </a:extLst>
        </xdr:cNvPr>
        <xdr:cNvSpPr txBox="1"/>
      </xdr:nvSpPr>
      <xdr:spPr>
        <a:xfrm>
          <a:off x="8839199"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4</a:t>
          </a:r>
          <a:endParaRPr lang="en-US" sz="1800">
            <a:solidFill>
              <a:schemeClr val="tx1">
                <a:lumMod val="75000"/>
                <a:lumOff val="25000"/>
              </a:schemeClr>
            </a:solidFill>
            <a:effectLst/>
          </a:endParaRPr>
        </a:p>
      </xdr:txBody>
    </xdr:sp>
    <xdr:clientData/>
  </xdr:twoCellAnchor>
  <xdr:twoCellAnchor editAs="absolute">
    <xdr:from>
      <xdr:col>12</xdr:col>
      <xdr:colOff>7936</xdr:colOff>
      <xdr:row>35</xdr:row>
      <xdr:rowOff>133351</xdr:rowOff>
    </xdr:from>
    <xdr:to>
      <xdr:col>13</xdr:col>
      <xdr:colOff>417511</xdr:colOff>
      <xdr:row>37</xdr:row>
      <xdr:rowOff>38101</xdr:rowOff>
    </xdr:to>
    <xdr:sp macro="" textlink="">
      <xdr:nvSpPr>
        <xdr:cNvPr id="2084" name="TextBox 2083">
          <a:extLst>
            <a:ext uri="{FF2B5EF4-FFF2-40B4-BE49-F238E27FC236}">
              <a16:creationId xmlns:a16="http://schemas.microsoft.com/office/drawing/2014/main" id="{DFA80954-67E6-4119-8FD7-2940DFA7AF63}"/>
            </a:ext>
          </a:extLst>
        </xdr:cNvPr>
        <xdr:cNvSpPr txBox="1"/>
      </xdr:nvSpPr>
      <xdr:spPr>
        <a:xfrm>
          <a:off x="7323136" y="6800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solidFill>
                <a:schemeClr val="tx1">
                  <a:lumMod val="75000"/>
                  <a:lumOff val="25000"/>
                </a:schemeClr>
              </a:solidFill>
              <a:latin typeface="+mn-lt"/>
              <a:ea typeface="+mn-ea"/>
              <a:cs typeface="+mn-cs"/>
            </a:rPr>
            <a:t>Quarter</a:t>
          </a:r>
          <a:r>
            <a:rPr lang="en-US" sz="1400" b="1" baseline="0">
              <a:solidFill>
                <a:schemeClr val="tx1">
                  <a:lumMod val="75000"/>
                  <a:lumOff val="25000"/>
                </a:schemeClr>
              </a:solidFill>
              <a:effectLst/>
              <a:latin typeface="+mn-lt"/>
              <a:ea typeface="+mn-ea"/>
              <a:cs typeface="+mn-cs"/>
            </a:rPr>
            <a:t> 3</a:t>
          </a:r>
          <a:endParaRPr lang="en-US" sz="1800">
            <a:solidFill>
              <a:schemeClr val="tx1">
                <a:lumMod val="75000"/>
                <a:lumOff val="25000"/>
              </a:schemeClr>
            </a:solidFill>
            <a:effectLst/>
          </a:endParaRPr>
        </a:p>
      </xdr:txBody>
    </xdr:sp>
    <xdr:clientData/>
  </xdr:twoCellAnchor>
  <xdr:twoCellAnchor editAs="absolute">
    <xdr:from>
      <xdr:col>7</xdr:col>
      <xdr:colOff>19050</xdr:colOff>
      <xdr:row>37</xdr:row>
      <xdr:rowOff>123826</xdr:rowOff>
    </xdr:from>
    <xdr:to>
      <xdr:col>8</xdr:col>
      <xdr:colOff>428625</xdr:colOff>
      <xdr:row>39</xdr:row>
      <xdr:rowOff>28576</xdr:rowOff>
    </xdr:to>
    <xdr:sp macro="" textlink="'Analysis 1 (2)'!$AD$6">
      <xdr:nvSpPr>
        <xdr:cNvPr id="2085" name="TextBox 2084">
          <a:extLst>
            <a:ext uri="{FF2B5EF4-FFF2-40B4-BE49-F238E27FC236}">
              <a16:creationId xmlns:a16="http://schemas.microsoft.com/office/drawing/2014/main" id="{EE852D91-EA97-48F6-836D-7AC2006DC233}"/>
            </a:ext>
          </a:extLst>
        </xdr:cNvPr>
        <xdr:cNvSpPr txBox="1"/>
      </xdr:nvSpPr>
      <xdr:spPr>
        <a:xfrm>
          <a:off x="4286250" y="7172326"/>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5BF2FEB-5AFB-438F-A7E4-B14A1F42937B}" type="TxLink">
            <a:rPr lang="en-US" sz="1400" b="1" i="0" u="none" strike="noStrike">
              <a:solidFill>
                <a:schemeClr val="bg1">
                  <a:lumMod val="95000"/>
                </a:schemeClr>
              </a:solidFill>
              <a:effectLst/>
              <a:latin typeface="Calibri"/>
              <a:ea typeface="+mn-ea"/>
              <a:cs typeface="Calibri"/>
            </a:rPr>
            <a:pPr marL="0" indent="0" algn="ctr"/>
            <a:t>$10.06M</a:t>
          </a:fld>
          <a:endParaRPr lang="en-US" sz="1800" b="1" i="0" u="none" strike="noStrike">
            <a:solidFill>
              <a:schemeClr val="bg1">
                <a:lumMod val="95000"/>
              </a:schemeClr>
            </a:solidFill>
            <a:effectLst/>
            <a:latin typeface="Calibri"/>
            <a:ea typeface="+mn-ea"/>
            <a:cs typeface="Calibri"/>
          </a:endParaRPr>
        </a:p>
      </xdr:txBody>
    </xdr:sp>
    <xdr:clientData/>
  </xdr:twoCellAnchor>
  <xdr:twoCellAnchor editAs="absolute">
    <xdr:from>
      <xdr:col>9</xdr:col>
      <xdr:colOff>314325</xdr:colOff>
      <xdr:row>37</xdr:row>
      <xdr:rowOff>133351</xdr:rowOff>
    </xdr:from>
    <xdr:to>
      <xdr:col>11</xdr:col>
      <xdr:colOff>114300</xdr:colOff>
      <xdr:row>39</xdr:row>
      <xdr:rowOff>38101</xdr:rowOff>
    </xdr:to>
    <xdr:sp macro="" textlink="'Analysis 1 (2)'!$AD$7">
      <xdr:nvSpPr>
        <xdr:cNvPr id="2086" name="TextBox 2085">
          <a:extLst>
            <a:ext uri="{FF2B5EF4-FFF2-40B4-BE49-F238E27FC236}">
              <a16:creationId xmlns:a16="http://schemas.microsoft.com/office/drawing/2014/main" id="{66C3B67A-8542-4DBD-A528-DED3916FBA19}"/>
            </a:ext>
          </a:extLst>
        </xdr:cNvPr>
        <xdr:cNvSpPr txBox="1"/>
      </xdr:nvSpPr>
      <xdr:spPr>
        <a:xfrm>
          <a:off x="580072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EA77B82-52F1-4CFF-82C3-F4657420600A}" type="TxLink">
            <a:rPr lang="en-US" sz="1400" b="1" i="0" u="none" strike="noStrike">
              <a:solidFill>
                <a:srgbClr val="000000"/>
              </a:solidFill>
              <a:effectLst/>
              <a:latin typeface="Calibri"/>
              <a:ea typeface="+mn-ea"/>
              <a:cs typeface="Calibri"/>
            </a:rPr>
            <a:pPr marL="0" indent="0" algn="ctr"/>
            <a:t>$11.40M</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14</xdr:col>
      <xdr:colOff>333375</xdr:colOff>
      <xdr:row>37</xdr:row>
      <xdr:rowOff>133351</xdr:rowOff>
    </xdr:from>
    <xdr:to>
      <xdr:col>16</xdr:col>
      <xdr:colOff>133350</xdr:colOff>
      <xdr:row>39</xdr:row>
      <xdr:rowOff>38101</xdr:rowOff>
    </xdr:to>
    <xdr:sp macro="" textlink="'Analysis 1 (2)'!$AD$9">
      <xdr:nvSpPr>
        <xdr:cNvPr id="2087" name="TextBox 2086">
          <a:extLst>
            <a:ext uri="{FF2B5EF4-FFF2-40B4-BE49-F238E27FC236}">
              <a16:creationId xmlns:a16="http://schemas.microsoft.com/office/drawing/2014/main" id="{098EB374-003E-4DB9-AD61-DE9F1F3A4704}"/>
            </a:ext>
          </a:extLst>
        </xdr:cNvPr>
        <xdr:cNvSpPr txBox="1"/>
      </xdr:nvSpPr>
      <xdr:spPr>
        <a:xfrm>
          <a:off x="8867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543FAEC-3518-477F-BDBD-1E43D12E8E73}" type="TxLink">
            <a:rPr lang="en-US" sz="1400" b="1" i="0" u="none" strike="noStrike">
              <a:solidFill>
                <a:srgbClr val="000000"/>
              </a:solidFill>
              <a:effectLst/>
              <a:latin typeface="Calibri"/>
              <a:ea typeface="+mn-ea"/>
              <a:cs typeface="Calibri"/>
            </a:rPr>
            <a:pPr marL="0" indent="0" algn="ctr"/>
            <a:t>$9.63M</a:t>
          </a:fld>
          <a:endParaRPr lang="en-US" sz="1400" b="1" i="0" u="none" strike="noStrike">
            <a:solidFill>
              <a:srgbClr val="000000"/>
            </a:solidFill>
            <a:effectLst/>
            <a:latin typeface="Calibri"/>
            <a:ea typeface="+mn-ea"/>
            <a:cs typeface="Calibri"/>
          </a:endParaRPr>
        </a:p>
      </xdr:txBody>
    </xdr:sp>
    <xdr:clientData/>
  </xdr:twoCellAnchor>
  <xdr:twoCellAnchor editAs="absolute">
    <xdr:from>
      <xdr:col>12</xdr:col>
      <xdr:colOff>28575</xdr:colOff>
      <xdr:row>37</xdr:row>
      <xdr:rowOff>133351</xdr:rowOff>
    </xdr:from>
    <xdr:to>
      <xdr:col>13</xdr:col>
      <xdr:colOff>438150</xdr:colOff>
      <xdr:row>39</xdr:row>
      <xdr:rowOff>38101</xdr:rowOff>
    </xdr:to>
    <xdr:sp macro="" textlink="'Analysis 1 (2)'!$AD$8">
      <xdr:nvSpPr>
        <xdr:cNvPr id="2088" name="TextBox 2087">
          <a:extLst>
            <a:ext uri="{FF2B5EF4-FFF2-40B4-BE49-F238E27FC236}">
              <a16:creationId xmlns:a16="http://schemas.microsoft.com/office/drawing/2014/main" id="{DBA2435C-8B45-4F24-B873-35912775CF74}"/>
            </a:ext>
          </a:extLst>
        </xdr:cNvPr>
        <xdr:cNvSpPr txBox="1"/>
      </xdr:nvSpPr>
      <xdr:spPr>
        <a:xfrm>
          <a:off x="7343775" y="7181851"/>
          <a:ext cx="10191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CC735A-139F-4E86-94C1-B53ABCD11328}" type="TxLink">
            <a:rPr lang="en-US" sz="1400" b="1" i="0" u="none" strike="noStrike">
              <a:solidFill>
                <a:srgbClr val="000000"/>
              </a:solidFill>
              <a:effectLst/>
              <a:latin typeface="Calibri"/>
              <a:cs typeface="Calibri"/>
            </a:rPr>
            <a:pPr algn="ctr"/>
            <a:t>$7.62M</a:t>
          </a:fld>
          <a:endParaRPr lang="en-US" sz="2400" b="1">
            <a:solidFill>
              <a:schemeClr val="tx1">
                <a:lumMod val="75000"/>
                <a:lumOff val="25000"/>
              </a:schemeClr>
            </a:solidFill>
            <a:effectLst/>
          </a:endParaRPr>
        </a:p>
      </xdr:txBody>
    </xdr:sp>
    <xdr:clientData/>
  </xdr:twoCellAnchor>
  <xdr:twoCellAnchor editAs="absolute">
    <xdr:from>
      <xdr:col>8</xdr:col>
      <xdr:colOff>153987</xdr:colOff>
      <xdr:row>41</xdr:row>
      <xdr:rowOff>38101</xdr:rowOff>
    </xdr:from>
    <xdr:to>
      <xdr:col>9</xdr:col>
      <xdr:colOff>133350</xdr:colOff>
      <xdr:row>42</xdr:row>
      <xdr:rowOff>133351</xdr:rowOff>
    </xdr:to>
    <xdr:sp macro="" textlink="'Analysis 1 (2)'!$AE$6">
      <xdr:nvSpPr>
        <xdr:cNvPr id="2089" name="TextBox 2088">
          <a:extLst>
            <a:ext uri="{FF2B5EF4-FFF2-40B4-BE49-F238E27FC236}">
              <a16:creationId xmlns:a16="http://schemas.microsoft.com/office/drawing/2014/main" id="{D1157962-BE62-4195-AD24-CAFA7C0844B5}"/>
            </a:ext>
          </a:extLst>
        </xdr:cNvPr>
        <xdr:cNvSpPr txBox="1"/>
      </xdr:nvSpPr>
      <xdr:spPr>
        <a:xfrm>
          <a:off x="503078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A009AD5-8A52-48D6-BE1D-9E807AE30932}" type="TxLink">
            <a:rPr lang="en-US" sz="1200" b="1" i="0" u="none" strike="noStrike">
              <a:solidFill>
                <a:srgbClr val="000000"/>
              </a:solidFill>
              <a:effectLst/>
              <a:latin typeface="Calibri"/>
              <a:cs typeface="Calibri"/>
            </a:rPr>
            <a:pPr algn="ctr"/>
            <a:t>26%</a:t>
          </a:fld>
          <a:endParaRPr lang="en-US" sz="2000" b="1">
            <a:solidFill>
              <a:schemeClr val="tx1">
                <a:lumMod val="75000"/>
                <a:lumOff val="25000"/>
              </a:schemeClr>
            </a:solidFill>
            <a:effectLst/>
          </a:endParaRPr>
        </a:p>
      </xdr:txBody>
    </xdr:sp>
    <xdr:clientData/>
  </xdr:twoCellAnchor>
  <xdr:twoCellAnchor editAs="absolute">
    <xdr:from>
      <xdr:col>10</xdr:col>
      <xdr:colOff>363537</xdr:colOff>
      <xdr:row>41</xdr:row>
      <xdr:rowOff>38101</xdr:rowOff>
    </xdr:from>
    <xdr:to>
      <xdr:col>11</xdr:col>
      <xdr:colOff>342900</xdr:colOff>
      <xdr:row>42</xdr:row>
      <xdr:rowOff>133351</xdr:rowOff>
    </xdr:to>
    <xdr:sp macro="" textlink="'Analysis 1 (2)'!$AE$7">
      <xdr:nvSpPr>
        <xdr:cNvPr id="2090" name="TextBox 2089">
          <a:extLst>
            <a:ext uri="{FF2B5EF4-FFF2-40B4-BE49-F238E27FC236}">
              <a16:creationId xmlns:a16="http://schemas.microsoft.com/office/drawing/2014/main" id="{DDDF7275-97F2-4662-8B42-23F71B7D6CA1}"/>
            </a:ext>
          </a:extLst>
        </xdr:cNvPr>
        <xdr:cNvSpPr txBox="1"/>
      </xdr:nvSpPr>
      <xdr:spPr>
        <a:xfrm>
          <a:off x="6459537"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2665EE-1835-4F0D-B044-10DF30E55449}" type="TxLink">
            <a:rPr lang="en-US" sz="1200" b="1" i="0" u="none" strike="noStrike">
              <a:solidFill>
                <a:srgbClr val="000000"/>
              </a:solidFill>
              <a:effectLst/>
              <a:latin typeface="Calibri"/>
              <a:ea typeface="+mn-ea"/>
              <a:cs typeface="Calibri"/>
            </a:rPr>
            <a:pPr marL="0" indent="0" algn="ctr"/>
            <a:t>29%</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13</xdr:col>
      <xdr:colOff>87312</xdr:colOff>
      <xdr:row>41</xdr:row>
      <xdr:rowOff>38101</xdr:rowOff>
    </xdr:from>
    <xdr:to>
      <xdr:col>14</xdr:col>
      <xdr:colOff>66675</xdr:colOff>
      <xdr:row>42</xdr:row>
      <xdr:rowOff>133351</xdr:rowOff>
    </xdr:to>
    <xdr:sp macro="" textlink="'Analysis 1 (2)'!$AE$8">
      <xdr:nvSpPr>
        <xdr:cNvPr id="2091" name="TextBox 2090">
          <a:extLst>
            <a:ext uri="{FF2B5EF4-FFF2-40B4-BE49-F238E27FC236}">
              <a16:creationId xmlns:a16="http://schemas.microsoft.com/office/drawing/2014/main" id="{06478D50-697B-4387-AD3D-86FBEFED200F}"/>
            </a:ext>
          </a:extLst>
        </xdr:cNvPr>
        <xdr:cNvSpPr txBox="1"/>
      </xdr:nvSpPr>
      <xdr:spPr>
        <a:xfrm>
          <a:off x="801211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97BAFBE-B0C4-4431-B4F3-00A943C29AAB}" type="TxLink">
            <a:rPr lang="en-US" sz="1200" b="1" i="0" u="none" strike="noStrike">
              <a:solidFill>
                <a:srgbClr val="000000"/>
              </a:solidFill>
              <a:effectLst/>
              <a:latin typeface="Calibri"/>
              <a:ea typeface="+mn-ea"/>
              <a:cs typeface="Calibri"/>
            </a:rPr>
            <a:pPr marL="0" indent="0" algn="ctr"/>
            <a:t>20%</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15</xdr:col>
      <xdr:colOff>411162</xdr:colOff>
      <xdr:row>41</xdr:row>
      <xdr:rowOff>38101</xdr:rowOff>
    </xdr:from>
    <xdr:to>
      <xdr:col>16</xdr:col>
      <xdr:colOff>390525</xdr:colOff>
      <xdr:row>42</xdr:row>
      <xdr:rowOff>133351</xdr:rowOff>
    </xdr:to>
    <xdr:sp macro="" textlink="'Analysis 1 (2)'!$AE$9">
      <xdr:nvSpPr>
        <xdr:cNvPr id="2092" name="TextBox 2091">
          <a:extLst>
            <a:ext uri="{FF2B5EF4-FFF2-40B4-BE49-F238E27FC236}">
              <a16:creationId xmlns:a16="http://schemas.microsoft.com/office/drawing/2014/main" id="{D60A6839-F7AC-454C-A3AE-8695AFBE1120}"/>
            </a:ext>
          </a:extLst>
        </xdr:cNvPr>
        <xdr:cNvSpPr txBox="1"/>
      </xdr:nvSpPr>
      <xdr:spPr>
        <a:xfrm>
          <a:off x="9555162" y="7848601"/>
          <a:ext cx="588963"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8132C3-4036-4C11-A337-E0DD304CE79D}" type="TxLink">
            <a:rPr lang="en-US" sz="1200" b="1" i="0" u="none" strike="noStrike">
              <a:solidFill>
                <a:srgbClr val="000000"/>
              </a:solidFill>
              <a:effectLst/>
              <a:latin typeface="Calibri"/>
              <a:ea typeface="+mn-ea"/>
              <a:cs typeface="Calibri"/>
            </a:rPr>
            <a:pPr marL="0" indent="0" algn="ctr"/>
            <a:t>25%</a:t>
          </a:fld>
          <a:endParaRPr lang="en-US" sz="1200" b="1" i="0" u="none" strike="noStrike">
            <a:solidFill>
              <a:srgbClr val="000000"/>
            </a:solidFill>
            <a:effectLst/>
            <a:latin typeface="Calibri"/>
            <a:ea typeface="+mn-ea"/>
            <a:cs typeface="Calibri"/>
          </a:endParaRPr>
        </a:p>
      </xdr:txBody>
    </xdr:sp>
    <xdr:clientData/>
  </xdr:twoCellAnchor>
  <xdr:twoCellAnchor editAs="absolute">
    <xdr:from>
      <xdr:col>6</xdr:col>
      <xdr:colOff>390525</xdr:colOff>
      <xdr:row>32</xdr:row>
      <xdr:rowOff>38101</xdr:rowOff>
    </xdr:from>
    <xdr:to>
      <xdr:col>9</xdr:col>
      <xdr:colOff>571500</xdr:colOff>
      <xdr:row>33</xdr:row>
      <xdr:rowOff>133351</xdr:rowOff>
    </xdr:to>
    <xdr:sp macro="" textlink="">
      <xdr:nvSpPr>
        <xdr:cNvPr id="2093" name="TextBox 2092">
          <a:extLst>
            <a:ext uri="{FF2B5EF4-FFF2-40B4-BE49-F238E27FC236}">
              <a16:creationId xmlns:a16="http://schemas.microsoft.com/office/drawing/2014/main" id="{288AEDE6-67CF-4B6B-91BA-AB8CB9009508}"/>
            </a:ext>
          </a:extLst>
        </xdr:cNvPr>
        <xdr:cNvSpPr txBox="1"/>
      </xdr:nvSpPr>
      <xdr:spPr>
        <a:xfrm>
          <a:off x="4048125" y="6134101"/>
          <a:ext cx="2009775" cy="28575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Quarterly View by </a:t>
          </a:r>
          <a:r>
            <a:rPr lang="en-US" sz="1200" b="1"/>
            <a:t>Profit</a:t>
          </a:r>
        </a:p>
      </xdr:txBody>
    </xdr:sp>
    <xdr:clientData/>
  </xdr:twoCellAnchor>
  <xdr:twoCellAnchor editAs="absolute">
    <xdr:from>
      <xdr:col>17</xdr:col>
      <xdr:colOff>142873</xdr:colOff>
      <xdr:row>31</xdr:row>
      <xdr:rowOff>123825</xdr:rowOff>
    </xdr:from>
    <xdr:to>
      <xdr:col>27</xdr:col>
      <xdr:colOff>495301</xdr:colOff>
      <xdr:row>44</xdr:row>
      <xdr:rowOff>0</xdr:rowOff>
    </xdr:to>
    <xdr:sp macro="" textlink="">
      <xdr:nvSpPr>
        <xdr:cNvPr id="2094" name="Rectangle: Rounded Corners 2093">
          <a:extLst>
            <a:ext uri="{FF2B5EF4-FFF2-40B4-BE49-F238E27FC236}">
              <a16:creationId xmlns:a16="http://schemas.microsoft.com/office/drawing/2014/main" id="{11DCDA36-0755-44C0-B2E1-D0FCFABF2F53}"/>
            </a:ext>
          </a:extLst>
        </xdr:cNvPr>
        <xdr:cNvSpPr/>
      </xdr:nvSpPr>
      <xdr:spPr>
        <a:xfrm>
          <a:off x="10506073" y="6029325"/>
          <a:ext cx="6448428" cy="2352675"/>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17</xdr:col>
      <xdr:colOff>533400</xdr:colOff>
      <xdr:row>32</xdr:row>
      <xdr:rowOff>57150</xdr:rowOff>
    </xdr:from>
    <xdr:to>
      <xdr:col>27</xdr:col>
      <xdr:colOff>123825</xdr:colOff>
      <xdr:row>43</xdr:row>
      <xdr:rowOff>123825</xdr:rowOff>
    </xdr:to>
    <mc:AlternateContent xmlns:mc="http://schemas.openxmlformats.org/markup-compatibility/2006" xmlns:a14="http://schemas.microsoft.com/office/drawing/2010/main">
      <mc:Choice Requires="a14">
        <xdr:graphicFrame macro="">
          <xdr:nvGraphicFramePr>
            <xdr:cNvPr id="2095" name="Country">
              <a:extLst>
                <a:ext uri="{FF2B5EF4-FFF2-40B4-BE49-F238E27FC236}">
                  <a16:creationId xmlns:a16="http://schemas.microsoft.com/office/drawing/2014/main" id="{B0E4E292-449B-42FA-99AB-E51C50D254E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896600" y="6153150"/>
              <a:ext cx="5686425" cy="2162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321946</xdr:colOff>
      <xdr:row>0</xdr:row>
      <xdr:rowOff>114299</xdr:rowOff>
    </xdr:from>
    <xdr:to>
      <xdr:col>8</xdr:col>
      <xdr:colOff>19050</xdr:colOff>
      <xdr:row>3</xdr:row>
      <xdr:rowOff>9524</xdr:rowOff>
    </xdr:to>
    <xdr:sp macro="" textlink="">
      <xdr:nvSpPr>
        <xdr:cNvPr id="2096" name="Rectangle: Rounded Corners 2095">
          <a:extLst>
            <a:ext uri="{FF2B5EF4-FFF2-40B4-BE49-F238E27FC236}">
              <a16:creationId xmlns:a16="http://schemas.microsoft.com/office/drawing/2014/main" id="{D4A1B640-F17F-4A8C-ABA4-4142AA7BD617}"/>
            </a:ext>
          </a:extLst>
        </xdr:cNvPr>
        <xdr:cNvSpPr/>
      </xdr:nvSpPr>
      <xdr:spPr>
        <a:xfrm>
          <a:off x="321946" y="114299"/>
          <a:ext cx="4573904" cy="466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rgbClr val="0FBFD6"/>
              </a:solidFill>
              <a:latin typeface="+mn-lt"/>
              <a:ea typeface="+mn-ea"/>
              <a:cs typeface="+mn-cs"/>
            </a:rPr>
            <a:t>Adventure</a:t>
          </a:r>
          <a:r>
            <a:rPr lang="en-US" sz="2400" b="1">
              <a:solidFill>
                <a:schemeClr val="tx1">
                  <a:lumMod val="75000"/>
                  <a:lumOff val="25000"/>
                </a:schemeClr>
              </a:solidFill>
              <a:latin typeface="+mn-lt"/>
              <a:ea typeface="+mn-ea"/>
              <a:cs typeface="+mn-cs"/>
            </a:rPr>
            <a:t> Works</a:t>
          </a:r>
          <a:r>
            <a:rPr lang="en-US" sz="2400" b="1" baseline="0">
              <a:solidFill>
                <a:schemeClr val="tx1">
                  <a:lumMod val="75000"/>
                  <a:lumOff val="25000"/>
                </a:schemeClr>
              </a:solidFill>
              <a:latin typeface="+mn-lt"/>
              <a:ea typeface="+mn-ea"/>
              <a:cs typeface="+mn-cs"/>
            </a:rPr>
            <a:t> </a:t>
          </a:r>
          <a:r>
            <a:rPr lang="en-US" sz="2400" b="0" baseline="0">
              <a:solidFill>
                <a:schemeClr val="tx1">
                  <a:lumMod val="75000"/>
                  <a:lumOff val="25000"/>
                </a:schemeClr>
              </a:solidFill>
              <a:latin typeface="+mn-lt"/>
              <a:ea typeface="+mn-ea"/>
              <a:cs typeface="+mn-cs"/>
            </a:rPr>
            <a:t>Sales Analysis</a:t>
          </a:r>
          <a:endParaRPr lang="en-US" sz="2400" b="0">
            <a:solidFill>
              <a:schemeClr val="tx1">
                <a:lumMod val="75000"/>
                <a:lumOff val="25000"/>
              </a:schemeClr>
            </a:solidFill>
            <a:latin typeface="+mn-lt"/>
            <a:ea typeface="+mn-ea"/>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66675</xdr:rowOff>
    </xdr:from>
    <xdr:to>
      <xdr:col>4</xdr:col>
      <xdr:colOff>238125</xdr:colOff>
      <xdr:row>6</xdr:row>
      <xdr:rowOff>95250</xdr:rowOff>
    </xdr:to>
    <xdr:sp macro="" textlink="">
      <xdr:nvSpPr>
        <xdr:cNvPr id="2" name="Rectangle: Rounded Corners 1">
          <a:extLst>
            <a:ext uri="{FF2B5EF4-FFF2-40B4-BE49-F238E27FC236}">
              <a16:creationId xmlns:a16="http://schemas.microsoft.com/office/drawing/2014/main" id="{2F2FEC11-AC05-67C7-5390-54D269579ADA}"/>
            </a:ext>
          </a:extLst>
        </xdr:cNvPr>
        <xdr:cNvSpPr/>
      </xdr:nvSpPr>
      <xdr:spPr>
        <a:xfrm>
          <a:off x="1219200" y="638175"/>
          <a:ext cx="1457325" cy="600075"/>
        </a:xfrm>
        <a:prstGeom prst="roundRect">
          <a:avLst/>
        </a:prstGeom>
        <a:solidFill>
          <a:srgbClr val="0FBFD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9525</xdr:colOff>
      <xdr:row>3</xdr:row>
      <xdr:rowOff>66675</xdr:rowOff>
    </xdr:from>
    <xdr:to>
      <xdr:col>7</xdr:col>
      <xdr:colOff>247650</xdr:colOff>
      <xdr:row>6</xdr:row>
      <xdr:rowOff>95250</xdr:rowOff>
    </xdr:to>
    <xdr:sp macro="" textlink="">
      <xdr:nvSpPr>
        <xdr:cNvPr id="3" name="Rectangle: Rounded Corners 2">
          <a:extLst>
            <a:ext uri="{FF2B5EF4-FFF2-40B4-BE49-F238E27FC236}">
              <a16:creationId xmlns:a16="http://schemas.microsoft.com/office/drawing/2014/main" id="{6778387D-B93C-4CCE-B441-9520412F37CB}"/>
            </a:ext>
          </a:extLst>
        </xdr:cNvPr>
        <xdr:cNvSpPr/>
      </xdr:nvSpPr>
      <xdr:spPr>
        <a:xfrm>
          <a:off x="3057525" y="638175"/>
          <a:ext cx="1457325" cy="600075"/>
        </a:xfrm>
        <a:prstGeom prst="roundRect">
          <a:avLst/>
        </a:prstGeom>
        <a:solidFill>
          <a:srgbClr val="F28A2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0</xdr:colOff>
      <xdr:row>3</xdr:row>
      <xdr:rowOff>66675</xdr:rowOff>
    </xdr:from>
    <xdr:to>
      <xdr:col>13</xdr:col>
      <xdr:colOff>238125</xdr:colOff>
      <xdr:row>6</xdr:row>
      <xdr:rowOff>95250</xdr:rowOff>
    </xdr:to>
    <xdr:sp macro="" textlink="">
      <xdr:nvSpPr>
        <xdr:cNvPr id="4" name="Rectangle: Rounded Corners 3">
          <a:extLst>
            <a:ext uri="{FF2B5EF4-FFF2-40B4-BE49-F238E27FC236}">
              <a16:creationId xmlns:a16="http://schemas.microsoft.com/office/drawing/2014/main" id="{47DD9696-798D-4723-859B-7DA0BECB937A}"/>
            </a:ext>
          </a:extLst>
        </xdr:cNvPr>
        <xdr:cNvSpPr/>
      </xdr:nvSpPr>
      <xdr:spPr>
        <a:xfrm>
          <a:off x="6705600" y="638175"/>
          <a:ext cx="1457325" cy="600075"/>
        </a:xfrm>
        <a:prstGeom prst="roundRect">
          <a:avLst/>
        </a:prstGeom>
        <a:solidFill>
          <a:srgbClr val="26262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9525</xdr:colOff>
      <xdr:row>3</xdr:row>
      <xdr:rowOff>66675</xdr:rowOff>
    </xdr:from>
    <xdr:to>
      <xdr:col>10</xdr:col>
      <xdr:colOff>247650</xdr:colOff>
      <xdr:row>6</xdr:row>
      <xdr:rowOff>95250</xdr:rowOff>
    </xdr:to>
    <xdr:sp macro="" textlink="">
      <xdr:nvSpPr>
        <xdr:cNvPr id="5" name="Rectangle: Rounded Corners 4">
          <a:extLst>
            <a:ext uri="{FF2B5EF4-FFF2-40B4-BE49-F238E27FC236}">
              <a16:creationId xmlns:a16="http://schemas.microsoft.com/office/drawing/2014/main" id="{3840709C-C5FC-4CA2-879B-4F84376113A7}"/>
            </a:ext>
          </a:extLst>
        </xdr:cNvPr>
        <xdr:cNvSpPr/>
      </xdr:nvSpPr>
      <xdr:spPr>
        <a:xfrm>
          <a:off x="4886325" y="638175"/>
          <a:ext cx="1457325" cy="600075"/>
        </a:xfrm>
        <a:prstGeom prst="roundRect">
          <a:avLst/>
        </a:prstGeom>
        <a:solidFill>
          <a:srgbClr val="EEF26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552448</xdr:colOff>
      <xdr:row>3</xdr:row>
      <xdr:rowOff>161925</xdr:rowOff>
    </xdr:from>
    <xdr:to>
      <xdr:col>9</xdr:col>
      <xdr:colOff>561975</xdr:colOff>
      <xdr:row>22</xdr:row>
      <xdr:rowOff>9525</xdr:rowOff>
    </xdr:to>
    <xdr:sp macro="" textlink="">
      <xdr:nvSpPr>
        <xdr:cNvPr id="4" name="Rectangle: Rounded Corners 3">
          <a:extLst>
            <a:ext uri="{FF2B5EF4-FFF2-40B4-BE49-F238E27FC236}">
              <a16:creationId xmlns:a16="http://schemas.microsoft.com/office/drawing/2014/main" id="{A2794F05-760A-4867-95BE-0F64DCD89455}"/>
            </a:ext>
          </a:extLst>
        </xdr:cNvPr>
        <xdr:cNvSpPr/>
      </xdr:nvSpPr>
      <xdr:spPr>
        <a:xfrm>
          <a:off x="552448" y="733425"/>
          <a:ext cx="5495927"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321946</xdr:colOff>
      <xdr:row>0</xdr:row>
      <xdr:rowOff>114299</xdr:rowOff>
    </xdr:from>
    <xdr:to>
      <xdr:col>8</xdr:col>
      <xdr:colOff>19050</xdr:colOff>
      <xdr:row>3</xdr:row>
      <xdr:rowOff>9524</xdr:rowOff>
    </xdr:to>
    <xdr:sp macro="" textlink="">
      <xdr:nvSpPr>
        <xdr:cNvPr id="4135" name="Rectangle: Rounded Corners 4134">
          <a:extLst>
            <a:ext uri="{FF2B5EF4-FFF2-40B4-BE49-F238E27FC236}">
              <a16:creationId xmlns:a16="http://schemas.microsoft.com/office/drawing/2014/main" id="{3518FE85-27AB-4F06-BB6F-D44C4D9A7E05}"/>
            </a:ext>
          </a:extLst>
        </xdr:cNvPr>
        <xdr:cNvSpPr/>
      </xdr:nvSpPr>
      <xdr:spPr>
        <a:xfrm>
          <a:off x="321946" y="114299"/>
          <a:ext cx="4573904" cy="466725"/>
        </a:xfrm>
        <a:prstGeom prst="round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400" b="1">
              <a:solidFill>
                <a:srgbClr val="0FBFD6"/>
              </a:solidFill>
              <a:latin typeface="+mn-lt"/>
              <a:ea typeface="+mn-ea"/>
              <a:cs typeface="+mn-cs"/>
            </a:rPr>
            <a:t>Adventure</a:t>
          </a:r>
          <a:r>
            <a:rPr lang="en-US" sz="2400" b="1">
              <a:solidFill>
                <a:schemeClr val="tx1">
                  <a:lumMod val="75000"/>
                  <a:lumOff val="25000"/>
                </a:schemeClr>
              </a:solidFill>
              <a:latin typeface="+mn-lt"/>
              <a:ea typeface="+mn-ea"/>
              <a:cs typeface="+mn-cs"/>
            </a:rPr>
            <a:t> Works</a:t>
          </a:r>
          <a:r>
            <a:rPr lang="en-US" sz="2400" b="1" baseline="0">
              <a:solidFill>
                <a:schemeClr val="tx1">
                  <a:lumMod val="75000"/>
                  <a:lumOff val="25000"/>
                </a:schemeClr>
              </a:solidFill>
              <a:latin typeface="+mn-lt"/>
              <a:ea typeface="+mn-ea"/>
              <a:cs typeface="+mn-cs"/>
            </a:rPr>
            <a:t> </a:t>
          </a:r>
          <a:r>
            <a:rPr lang="en-US" sz="2400" b="0" baseline="0">
              <a:solidFill>
                <a:schemeClr val="tx1">
                  <a:lumMod val="75000"/>
                  <a:lumOff val="25000"/>
                </a:schemeClr>
              </a:solidFill>
              <a:latin typeface="+mn-lt"/>
              <a:ea typeface="+mn-ea"/>
              <a:cs typeface="+mn-cs"/>
            </a:rPr>
            <a:t>Sales Analysis</a:t>
          </a:r>
          <a:endParaRPr lang="en-US" sz="2400" b="0">
            <a:solidFill>
              <a:schemeClr val="tx1">
                <a:lumMod val="75000"/>
                <a:lumOff val="25000"/>
              </a:schemeClr>
            </a:solidFill>
            <a:latin typeface="+mn-lt"/>
            <a:ea typeface="+mn-ea"/>
            <a:cs typeface="+mn-cs"/>
          </a:endParaRPr>
        </a:p>
      </xdr:txBody>
    </xdr:sp>
    <xdr:clientData/>
  </xdr:twoCellAnchor>
  <xdr:twoCellAnchor>
    <xdr:from>
      <xdr:col>1</xdr:col>
      <xdr:colOff>257175</xdr:colOff>
      <xdr:row>5</xdr:row>
      <xdr:rowOff>152400</xdr:rowOff>
    </xdr:from>
    <xdr:to>
      <xdr:col>9</xdr:col>
      <xdr:colOff>561975</xdr:colOff>
      <xdr:row>22</xdr:row>
      <xdr:rowOff>57150</xdr:rowOff>
    </xdr:to>
    <xdr:graphicFrame macro="">
      <xdr:nvGraphicFramePr>
        <xdr:cNvPr id="4136" name="Chart 4135">
          <a:extLst>
            <a:ext uri="{FF2B5EF4-FFF2-40B4-BE49-F238E27FC236}">
              <a16:creationId xmlns:a16="http://schemas.microsoft.com/office/drawing/2014/main" id="{8C75059D-64CB-40FA-A051-4CC4E59D36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390525</xdr:colOff>
      <xdr:row>4</xdr:row>
      <xdr:rowOff>19050</xdr:rowOff>
    </xdr:from>
    <xdr:to>
      <xdr:col>6</xdr:col>
      <xdr:colOff>247650</xdr:colOff>
      <xdr:row>5</xdr:row>
      <xdr:rowOff>171450</xdr:rowOff>
    </xdr:to>
    <xdr:sp macro="" textlink="">
      <xdr:nvSpPr>
        <xdr:cNvPr id="4137" name="TextBox 4136">
          <a:extLst>
            <a:ext uri="{FF2B5EF4-FFF2-40B4-BE49-F238E27FC236}">
              <a16:creationId xmlns:a16="http://schemas.microsoft.com/office/drawing/2014/main" id="{20333236-6514-E9D5-62B9-870C648BE639}"/>
            </a:ext>
          </a:extLst>
        </xdr:cNvPr>
        <xdr:cNvSpPr txBox="1"/>
      </xdr:nvSpPr>
      <xdr:spPr>
        <a:xfrm>
          <a:off x="1000125" y="781050"/>
          <a:ext cx="29051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 Profitable </a:t>
          </a:r>
          <a:r>
            <a:rPr lang="en-US" sz="1400" b="1"/>
            <a:t>Products	</a:t>
          </a:r>
        </a:p>
      </xdr:txBody>
    </xdr:sp>
    <xdr:clientData/>
  </xdr:twoCellAnchor>
  <xdr:twoCellAnchor>
    <xdr:from>
      <xdr:col>4</xdr:col>
      <xdr:colOff>409575</xdr:colOff>
      <xdr:row>11</xdr:row>
      <xdr:rowOff>123825</xdr:rowOff>
    </xdr:from>
    <xdr:to>
      <xdr:col>9</xdr:col>
      <xdr:colOff>114300</xdr:colOff>
      <xdr:row>20</xdr:row>
      <xdr:rowOff>0</xdr:rowOff>
    </xdr:to>
    <xdr:grpSp>
      <xdr:nvGrpSpPr>
        <xdr:cNvPr id="4140" name="Group 4139">
          <a:extLst>
            <a:ext uri="{FF2B5EF4-FFF2-40B4-BE49-F238E27FC236}">
              <a16:creationId xmlns:a16="http://schemas.microsoft.com/office/drawing/2014/main" id="{A2F83AAB-B83E-19F5-99A1-0749AFEED591}"/>
            </a:ext>
          </a:extLst>
        </xdr:cNvPr>
        <xdr:cNvGrpSpPr/>
      </xdr:nvGrpSpPr>
      <xdr:grpSpPr>
        <a:xfrm>
          <a:off x="2847975" y="2219325"/>
          <a:ext cx="2752725" cy="1590675"/>
          <a:chOff x="2990850" y="2552700"/>
          <a:chExt cx="2752725" cy="1590675"/>
        </a:xfrm>
      </xdr:grpSpPr>
      <xdr:graphicFrame macro="">
        <xdr:nvGraphicFramePr>
          <xdr:cNvPr id="4138" name="Chart 4137">
            <a:extLst>
              <a:ext uri="{FF2B5EF4-FFF2-40B4-BE49-F238E27FC236}">
                <a16:creationId xmlns:a16="http://schemas.microsoft.com/office/drawing/2014/main" id="{1A610ADE-1041-449A-A8C7-892DDF2CD6D4}"/>
              </a:ext>
            </a:extLst>
          </xdr:cNvPr>
          <xdr:cNvGraphicFramePr>
            <a:graphicFrameLocks/>
          </xdr:cNvGraphicFramePr>
        </xdr:nvGraphicFramePr>
        <xdr:xfrm>
          <a:off x="2990850" y="2552700"/>
          <a:ext cx="2752725" cy="159067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139" name="Oval 4138">
            <a:extLst>
              <a:ext uri="{FF2B5EF4-FFF2-40B4-BE49-F238E27FC236}">
                <a16:creationId xmlns:a16="http://schemas.microsoft.com/office/drawing/2014/main" id="{9FCDD71E-B50C-0EE6-0353-10D6C7462CCA}"/>
              </a:ext>
            </a:extLst>
          </xdr:cNvPr>
          <xdr:cNvSpPr/>
        </xdr:nvSpPr>
        <xdr:spPr>
          <a:xfrm>
            <a:off x="3890962" y="2876551"/>
            <a:ext cx="952500" cy="952500"/>
          </a:xfrm>
          <a:prstGeom prst="ellipse">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grpSp>
    <xdr:clientData/>
  </xdr:twoCellAnchor>
  <xdr:twoCellAnchor>
    <xdr:from>
      <xdr:col>8</xdr:col>
      <xdr:colOff>236220</xdr:colOff>
      <xdr:row>13</xdr:row>
      <xdr:rowOff>0</xdr:rowOff>
    </xdr:from>
    <xdr:to>
      <xdr:col>9</xdr:col>
      <xdr:colOff>571499</xdr:colOff>
      <xdr:row>15</xdr:row>
      <xdr:rowOff>152400</xdr:rowOff>
    </xdr:to>
    <xdr:sp macro="" textlink="'P&amp;C Analysis'!K4">
      <xdr:nvSpPr>
        <xdr:cNvPr id="4141" name="Rectangle: Rounded Corners 4140">
          <a:extLst>
            <a:ext uri="{FF2B5EF4-FFF2-40B4-BE49-F238E27FC236}">
              <a16:creationId xmlns:a16="http://schemas.microsoft.com/office/drawing/2014/main" id="{8C4226E2-8DD6-4B2D-A96A-CE860A17849E}"/>
            </a:ext>
          </a:extLst>
        </xdr:cNvPr>
        <xdr:cNvSpPr/>
      </xdr:nvSpPr>
      <xdr:spPr>
        <a:xfrm>
          <a:off x="5113020" y="247650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6E99327-0E42-492E-96D5-EEB753DE9AA6}" type="TxLink">
            <a:rPr lang="en-US" sz="2000" b="1" i="0" u="none" strike="noStrike">
              <a:solidFill>
                <a:srgbClr val="0FBFD6"/>
              </a:solidFill>
              <a:latin typeface="Calibri"/>
              <a:ea typeface="+mn-ea"/>
              <a:cs typeface="Calibri"/>
            </a:rPr>
            <a:pPr marL="0" indent="0" algn="l"/>
            <a:t>21.9%</a:t>
          </a:fld>
          <a:endParaRPr lang="en-US" sz="2000" b="1" i="0" u="none" strike="noStrike">
            <a:solidFill>
              <a:srgbClr val="0FBFD6"/>
            </a:solidFill>
            <a:latin typeface="Calibri"/>
            <a:ea typeface="+mn-ea"/>
            <a:cs typeface="Calibri"/>
          </a:endParaRPr>
        </a:p>
      </xdr:txBody>
    </xdr:sp>
    <xdr:clientData/>
  </xdr:twoCellAnchor>
  <xdr:twoCellAnchor>
    <xdr:from>
      <xdr:col>8</xdr:col>
      <xdr:colOff>247650</xdr:colOff>
      <xdr:row>11</xdr:row>
      <xdr:rowOff>161925</xdr:rowOff>
    </xdr:from>
    <xdr:to>
      <xdr:col>9</xdr:col>
      <xdr:colOff>276225</xdr:colOff>
      <xdr:row>13</xdr:row>
      <xdr:rowOff>123825</xdr:rowOff>
    </xdr:to>
    <xdr:sp macro="" textlink="">
      <xdr:nvSpPr>
        <xdr:cNvPr id="4142" name="TextBox 4141">
          <a:extLst>
            <a:ext uri="{FF2B5EF4-FFF2-40B4-BE49-F238E27FC236}">
              <a16:creationId xmlns:a16="http://schemas.microsoft.com/office/drawing/2014/main" id="{775C0EE0-E870-4C12-8659-38FB9BFE10F1}"/>
            </a:ext>
          </a:extLst>
        </xdr:cNvPr>
        <xdr:cNvSpPr txBox="1"/>
      </xdr:nvSpPr>
      <xdr:spPr>
        <a:xfrm>
          <a:off x="5124450" y="2257425"/>
          <a:ext cx="63817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Top 5</a:t>
          </a:r>
          <a:r>
            <a:rPr lang="en-US" sz="1400" b="1"/>
            <a:t>	</a:t>
          </a:r>
        </a:p>
      </xdr:txBody>
    </xdr:sp>
    <xdr:clientData/>
  </xdr:twoCellAnchor>
  <xdr:twoCellAnchor>
    <xdr:from>
      <xdr:col>8</xdr:col>
      <xdr:colOff>226695</xdr:colOff>
      <xdr:row>16</xdr:row>
      <xdr:rowOff>95250</xdr:rowOff>
    </xdr:from>
    <xdr:to>
      <xdr:col>9</xdr:col>
      <xdr:colOff>561974</xdr:colOff>
      <xdr:row>19</xdr:row>
      <xdr:rowOff>57150</xdr:rowOff>
    </xdr:to>
    <xdr:sp macro="" textlink="'P&amp;C Analysis'!K5">
      <xdr:nvSpPr>
        <xdr:cNvPr id="4144" name="Rectangle: Rounded Corners 4143">
          <a:extLst>
            <a:ext uri="{FF2B5EF4-FFF2-40B4-BE49-F238E27FC236}">
              <a16:creationId xmlns:a16="http://schemas.microsoft.com/office/drawing/2014/main" id="{0BE80CF2-8AE2-45B5-B6DA-C6A4008479E1}"/>
            </a:ext>
          </a:extLst>
        </xdr:cNvPr>
        <xdr:cNvSpPr/>
      </xdr:nvSpPr>
      <xdr:spPr>
        <a:xfrm>
          <a:off x="5103495" y="314325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5F8D4659-BE48-4B6F-995A-0B011103F415}" type="TxLink">
            <a:rPr lang="en-US" sz="2000" b="1" i="0" u="none" strike="noStrike">
              <a:solidFill>
                <a:schemeClr val="bg1">
                  <a:lumMod val="75000"/>
                </a:schemeClr>
              </a:solidFill>
              <a:latin typeface="Calibri"/>
              <a:ea typeface="+mn-ea"/>
              <a:cs typeface="Calibri"/>
            </a:rPr>
            <a:pPr marL="0" indent="0" algn="l"/>
            <a:t>78.1%</a:t>
          </a:fld>
          <a:endParaRPr lang="en-US" sz="4000" b="1" i="0" u="none" strike="noStrike">
            <a:solidFill>
              <a:schemeClr val="bg1">
                <a:lumMod val="75000"/>
              </a:schemeClr>
            </a:solidFill>
            <a:latin typeface="Calibri"/>
            <a:ea typeface="+mn-ea"/>
            <a:cs typeface="Calibri"/>
          </a:endParaRPr>
        </a:p>
      </xdr:txBody>
    </xdr:sp>
    <xdr:clientData/>
  </xdr:twoCellAnchor>
  <xdr:twoCellAnchor>
    <xdr:from>
      <xdr:col>8</xdr:col>
      <xdr:colOff>257175</xdr:colOff>
      <xdr:row>15</xdr:row>
      <xdr:rowOff>95250</xdr:rowOff>
    </xdr:from>
    <xdr:to>
      <xdr:col>9</xdr:col>
      <xdr:colOff>447675</xdr:colOff>
      <xdr:row>17</xdr:row>
      <xdr:rowOff>57150</xdr:rowOff>
    </xdr:to>
    <xdr:sp macro="" textlink="">
      <xdr:nvSpPr>
        <xdr:cNvPr id="4145" name="TextBox 4144">
          <a:extLst>
            <a:ext uri="{FF2B5EF4-FFF2-40B4-BE49-F238E27FC236}">
              <a16:creationId xmlns:a16="http://schemas.microsoft.com/office/drawing/2014/main" id="{5584BDD8-5E36-4788-8778-7BB639C07507}"/>
            </a:ext>
          </a:extLst>
        </xdr:cNvPr>
        <xdr:cNvSpPr txBox="1"/>
      </xdr:nvSpPr>
      <xdr:spPr>
        <a:xfrm>
          <a:off x="5133975" y="2952750"/>
          <a:ext cx="800100"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Others</a:t>
          </a:r>
          <a:endParaRPr lang="en-US" sz="1400" b="1"/>
        </a:p>
      </xdr:txBody>
    </xdr:sp>
    <xdr:clientData/>
  </xdr:twoCellAnchor>
  <xdr:twoCellAnchor>
    <xdr:from>
      <xdr:col>8</xdr:col>
      <xdr:colOff>276225</xdr:colOff>
      <xdr:row>12</xdr:row>
      <xdr:rowOff>9525</xdr:rowOff>
    </xdr:from>
    <xdr:to>
      <xdr:col>8</xdr:col>
      <xdr:colOff>276225</xdr:colOff>
      <xdr:row>14</xdr:row>
      <xdr:rowOff>177165</xdr:rowOff>
    </xdr:to>
    <xdr:cxnSp macro="">
      <xdr:nvCxnSpPr>
        <xdr:cNvPr id="4147" name="Straight Connector 4146">
          <a:extLst>
            <a:ext uri="{FF2B5EF4-FFF2-40B4-BE49-F238E27FC236}">
              <a16:creationId xmlns:a16="http://schemas.microsoft.com/office/drawing/2014/main" id="{C9646C5F-0DE7-9ABC-CDB2-30C826DA610C}"/>
            </a:ext>
          </a:extLst>
        </xdr:cNvPr>
        <xdr:cNvCxnSpPr/>
      </xdr:nvCxnSpPr>
      <xdr:spPr>
        <a:xfrm>
          <a:off x="5153025" y="2295525"/>
          <a:ext cx="0" cy="548640"/>
        </a:xfrm>
        <a:prstGeom prst="line">
          <a:avLst/>
        </a:prstGeom>
        <a:ln w="38100">
          <a:solidFill>
            <a:srgbClr val="0FBFD6"/>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266700</xdr:colOff>
      <xdr:row>15</xdr:row>
      <xdr:rowOff>180974</xdr:rowOff>
    </xdr:from>
    <xdr:to>
      <xdr:col>8</xdr:col>
      <xdr:colOff>266700</xdr:colOff>
      <xdr:row>18</xdr:row>
      <xdr:rowOff>66674</xdr:rowOff>
    </xdr:to>
    <xdr:cxnSp macro="">
      <xdr:nvCxnSpPr>
        <xdr:cNvPr id="4149" name="Straight Connector 4148">
          <a:extLst>
            <a:ext uri="{FF2B5EF4-FFF2-40B4-BE49-F238E27FC236}">
              <a16:creationId xmlns:a16="http://schemas.microsoft.com/office/drawing/2014/main" id="{0F068B90-E04A-4027-8EC2-64352B93AB71}"/>
            </a:ext>
          </a:extLst>
        </xdr:cNvPr>
        <xdr:cNvCxnSpPr/>
      </xdr:nvCxnSpPr>
      <xdr:spPr>
        <a:xfrm>
          <a:off x="5143500" y="3038474"/>
          <a:ext cx="0" cy="457200"/>
        </a:xfrm>
        <a:prstGeom prst="line">
          <a:avLst/>
        </a:prstGeom>
        <a:ln w="381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314326</xdr:colOff>
      <xdr:row>8</xdr:row>
      <xdr:rowOff>66674</xdr:rowOff>
    </xdr:from>
    <xdr:to>
      <xdr:col>9</xdr:col>
      <xdr:colOff>504826</xdr:colOff>
      <xdr:row>11</xdr:row>
      <xdr:rowOff>104775</xdr:rowOff>
    </xdr:to>
    <xdr:sp macro="" textlink="">
      <xdr:nvSpPr>
        <xdr:cNvPr id="4150" name="TextBox 4149">
          <a:extLst>
            <a:ext uri="{FF2B5EF4-FFF2-40B4-BE49-F238E27FC236}">
              <a16:creationId xmlns:a16="http://schemas.microsoft.com/office/drawing/2014/main" id="{4AEFB4BD-A50B-40FA-BC55-3F892F2EDC84}"/>
            </a:ext>
          </a:extLst>
        </xdr:cNvPr>
        <xdr:cNvSpPr txBox="1"/>
      </xdr:nvSpPr>
      <xdr:spPr>
        <a:xfrm>
          <a:off x="3971926" y="1590674"/>
          <a:ext cx="2019300"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Profit share of</a:t>
          </a:r>
          <a:r>
            <a:rPr lang="en-US" sz="1400" b="0" baseline="0"/>
            <a:t> the </a:t>
          </a:r>
        </a:p>
        <a:p>
          <a:pPr algn="l"/>
          <a:r>
            <a:rPr lang="en-US" sz="1400" b="1" baseline="0">
              <a:solidFill>
                <a:srgbClr val="0FBFD6"/>
              </a:solidFill>
            </a:rPr>
            <a:t>Top 5 </a:t>
          </a:r>
          <a:r>
            <a:rPr lang="en-US" sz="1400" b="0" baseline="0">
              <a:solidFill>
                <a:schemeClr val="dk1"/>
              </a:solidFill>
            </a:rPr>
            <a:t>P</a:t>
          </a:r>
          <a:r>
            <a:rPr lang="en-US" sz="1400" b="0" baseline="0"/>
            <a:t>roducts vs Others</a:t>
          </a:r>
          <a:endParaRPr lang="en-US" sz="1400" b="1"/>
        </a:p>
      </xdr:txBody>
    </xdr:sp>
    <xdr:clientData/>
  </xdr:twoCellAnchor>
  <xdr:twoCellAnchor editAs="oneCell">
    <xdr:from>
      <xdr:col>6</xdr:col>
      <xdr:colOff>371475</xdr:colOff>
      <xdr:row>14</xdr:row>
      <xdr:rowOff>85725</xdr:rowOff>
    </xdr:from>
    <xdr:to>
      <xdr:col>7</xdr:col>
      <xdr:colOff>200024</xdr:colOff>
      <xdr:row>16</xdr:row>
      <xdr:rowOff>142874</xdr:rowOff>
    </xdr:to>
    <xdr:pic>
      <xdr:nvPicPr>
        <xdr:cNvPr id="4152" name="Picture 4151">
          <a:extLst>
            <a:ext uri="{FF2B5EF4-FFF2-40B4-BE49-F238E27FC236}">
              <a16:creationId xmlns:a16="http://schemas.microsoft.com/office/drawing/2014/main" id="{DB411C91-4620-8F2C-4323-96A9B547EB1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029075" y="2752725"/>
          <a:ext cx="438149" cy="438149"/>
        </a:xfrm>
        <a:prstGeom prst="rect">
          <a:avLst/>
        </a:prstGeom>
      </xdr:spPr>
    </xdr:pic>
    <xdr:clientData/>
  </xdr:twoCellAnchor>
  <xdr:twoCellAnchor editAs="absolute">
    <xdr:from>
      <xdr:col>10</xdr:col>
      <xdr:colOff>209549</xdr:colOff>
      <xdr:row>3</xdr:row>
      <xdr:rowOff>161925</xdr:rowOff>
    </xdr:from>
    <xdr:to>
      <xdr:col>13</xdr:col>
      <xdr:colOff>476250</xdr:colOff>
      <xdr:row>22</xdr:row>
      <xdr:rowOff>9525</xdr:rowOff>
    </xdr:to>
    <xdr:sp macro="" textlink="">
      <xdr:nvSpPr>
        <xdr:cNvPr id="4153" name="Rectangle: Rounded Corners 4152">
          <a:extLst>
            <a:ext uri="{FF2B5EF4-FFF2-40B4-BE49-F238E27FC236}">
              <a16:creationId xmlns:a16="http://schemas.microsoft.com/office/drawing/2014/main" id="{F884C2EF-A789-4A32-9E4B-1BA914D57904}"/>
            </a:ext>
          </a:extLst>
        </xdr:cNvPr>
        <xdr:cNvSpPr/>
      </xdr:nvSpPr>
      <xdr:spPr>
        <a:xfrm>
          <a:off x="6305549" y="733425"/>
          <a:ext cx="2095501"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552450</xdr:colOff>
      <xdr:row>4</xdr:row>
      <xdr:rowOff>66674</xdr:rowOff>
    </xdr:from>
    <xdr:to>
      <xdr:col>13</xdr:col>
      <xdr:colOff>228599</xdr:colOff>
      <xdr:row>7</xdr:row>
      <xdr:rowOff>104775</xdr:rowOff>
    </xdr:to>
    <xdr:sp macro="" textlink="">
      <xdr:nvSpPr>
        <xdr:cNvPr id="4154" name="TextBox 4153">
          <a:extLst>
            <a:ext uri="{FF2B5EF4-FFF2-40B4-BE49-F238E27FC236}">
              <a16:creationId xmlns:a16="http://schemas.microsoft.com/office/drawing/2014/main" id="{0A014975-FC13-4CDC-A509-1266DB4809D8}"/>
            </a:ext>
          </a:extLst>
        </xdr:cNvPr>
        <xdr:cNvSpPr txBox="1"/>
      </xdr:nvSpPr>
      <xdr:spPr>
        <a:xfrm>
          <a:off x="7258050" y="828674"/>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Available </a:t>
          </a:r>
        </a:p>
        <a:p>
          <a:pPr algn="l"/>
          <a:r>
            <a:rPr lang="en-US" sz="1400" b="1"/>
            <a:t>Products</a:t>
          </a:r>
        </a:p>
      </xdr:txBody>
    </xdr:sp>
    <xdr:clientData/>
  </xdr:twoCellAnchor>
  <xdr:twoCellAnchor>
    <xdr:from>
      <xdr:col>11</xdr:col>
      <xdr:colOff>552450</xdr:colOff>
      <xdr:row>10</xdr:row>
      <xdr:rowOff>23811</xdr:rowOff>
    </xdr:from>
    <xdr:to>
      <xdr:col>13</xdr:col>
      <xdr:colOff>228599</xdr:colOff>
      <xdr:row>13</xdr:row>
      <xdr:rowOff>61912</xdr:rowOff>
    </xdr:to>
    <xdr:sp macro="" textlink="">
      <xdr:nvSpPr>
        <xdr:cNvPr id="4155" name="TextBox 4154">
          <a:extLst>
            <a:ext uri="{FF2B5EF4-FFF2-40B4-BE49-F238E27FC236}">
              <a16:creationId xmlns:a16="http://schemas.microsoft.com/office/drawing/2014/main" id="{FDB668C4-EDA3-4B19-B87A-EBC446629F36}"/>
            </a:ext>
          </a:extLst>
        </xdr:cNvPr>
        <xdr:cNvSpPr txBox="1"/>
      </xdr:nvSpPr>
      <xdr:spPr>
        <a:xfrm>
          <a:off x="7258050" y="1928811"/>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Sold</a:t>
          </a:r>
        </a:p>
        <a:p>
          <a:pPr algn="l"/>
          <a:r>
            <a:rPr lang="en-US" sz="1400" b="1"/>
            <a:t>Products</a:t>
          </a:r>
        </a:p>
      </xdr:txBody>
    </xdr:sp>
    <xdr:clientData/>
  </xdr:twoCellAnchor>
  <xdr:twoCellAnchor>
    <xdr:from>
      <xdr:col>11</xdr:col>
      <xdr:colOff>552450</xdr:colOff>
      <xdr:row>15</xdr:row>
      <xdr:rowOff>171449</xdr:rowOff>
    </xdr:from>
    <xdr:to>
      <xdr:col>13</xdr:col>
      <xdr:colOff>228599</xdr:colOff>
      <xdr:row>19</xdr:row>
      <xdr:rowOff>19050</xdr:rowOff>
    </xdr:to>
    <xdr:sp macro="" textlink="">
      <xdr:nvSpPr>
        <xdr:cNvPr id="4156" name="TextBox 4155">
          <a:extLst>
            <a:ext uri="{FF2B5EF4-FFF2-40B4-BE49-F238E27FC236}">
              <a16:creationId xmlns:a16="http://schemas.microsoft.com/office/drawing/2014/main" id="{C55B0054-182F-4B59-AB14-1AC169C801DD}"/>
            </a:ext>
          </a:extLst>
        </xdr:cNvPr>
        <xdr:cNvSpPr txBox="1"/>
      </xdr:nvSpPr>
      <xdr:spPr>
        <a:xfrm>
          <a:off x="7258050" y="3028949"/>
          <a:ext cx="895349" cy="609601"/>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a:t>Unsold</a:t>
          </a:r>
        </a:p>
        <a:p>
          <a:pPr algn="l"/>
          <a:r>
            <a:rPr lang="en-US" sz="1400" b="1"/>
            <a:t>Products</a:t>
          </a:r>
        </a:p>
      </xdr:txBody>
    </xdr:sp>
    <xdr:clientData/>
  </xdr:twoCellAnchor>
  <xdr:twoCellAnchor>
    <xdr:from>
      <xdr:col>11</xdr:col>
      <xdr:colOff>502920</xdr:colOff>
      <xdr:row>7</xdr:row>
      <xdr:rowOff>9524</xdr:rowOff>
    </xdr:from>
    <xdr:to>
      <xdr:col>12</xdr:col>
      <xdr:colOff>600074</xdr:colOff>
      <xdr:row>9</xdr:row>
      <xdr:rowOff>66675</xdr:rowOff>
    </xdr:to>
    <xdr:sp macro="" textlink="'P&amp;C Analysis'!P4">
      <xdr:nvSpPr>
        <xdr:cNvPr id="4157" name="Rectangle: Rounded Corners 4156">
          <a:extLst>
            <a:ext uri="{FF2B5EF4-FFF2-40B4-BE49-F238E27FC236}">
              <a16:creationId xmlns:a16="http://schemas.microsoft.com/office/drawing/2014/main" id="{0ABEE35B-07D1-4ADE-8987-75AC61A5FC3C}"/>
            </a:ext>
          </a:extLst>
        </xdr:cNvPr>
        <xdr:cNvSpPr/>
      </xdr:nvSpPr>
      <xdr:spPr>
        <a:xfrm>
          <a:off x="7208520" y="1343024"/>
          <a:ext cx="706754" cy="438151"/>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0A3ED51-F613-488F-92CC-3A9B5C8EEDD9}" type="TxLink">
            <a:rPr lang="en-US" sz="2000" b="1" i="0" u="none" strike="noStrike">
              <a:solidFill>
                <a:srgbClr val="0FBFD6"/>
              </a:solidFill>
              <a:latin typeface="Calibri"/>
              <a:ea typeface="+mn-ea"/>
              <a:cs typeface="Calibri"/>
            </a:rPr>
            <a:pPr marL="0" indent="0" algn="l"/>
            <a:t> 606 </a:t>
          </a:fld>
          <a:endParaRPr lang="en-US" sz="2000" b="1" i="0" u="none" strike="noStrike">
            <a:solidFill>
              <a:srgbClr val="0FBFD6"/>
            </a:solidFill>
            <a:latin typeface="Calibri"/>
            <a:ea typeface="+mn-ea"/>
            <a:cs typeface="Calibri"/>
          </a:endParaRPr>
        </a:p>
      </xdr:txBody>
    </xdr:sp>
    <xdr:clientData/>
  </xdr:twoCellAnchor>
  <xdr:twoCellAnchor>
    <xdr:from>
      <xdr:col>11</xdr:col>
      <xdr:colOff>502920</xdr:colOff>
      <xdr:row>12</xdr:row>
      <xdr:rowOff>80962</xdr:rowOff>
    </xdr:from>
    <xdr:to>
      <xdr:col>13</xdr:col>
      <xdr:colOff>228599</xdr:colOff>
      <xdr:row>15</xdr:row>
      <xdr:rowOff>42862</xdr:rowOff>
    </xdr:to>
    <xdr:sp macro="" textlink="'P&amp;C Analysis'!Q4">
      <xdr:nvSpPr>
        <xdr:cNvPr id="4158" name="Rectangle: Rounded Corners 4157">
          <a:extLst>
            <a:ext uri="{FF2B5EF4-FFF2-40B4-BE49-F238E27FC236}">
              <a16:creationId xmlns:a16="http://schemas.microsoft.com/office/drawing/2014/main" id="{288D6C53-FEC6-4E8C-A08F-FB093E387296}"/>
            </a:ext>
          </a:extLst>
        </xdr:cNvPr>
        <xdr:cNvSpPr/>
      </xdr:nvSpPr>
      <xdr:spPr>
        <a:xfrm>
          <a:off x="7208520" y="2366962"/>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B9E5C49-C30F-4B31-87EA-07408FC17DDB}" type="TxLink">
            <a:rPr lang="en-US" sz="2000" b="1" i="0" u="none" strike="noStrike">
              <a:solidFill>
                <a:srgbClr val="0FBFD6"/>
              </a:solidFill>
              <a:latin typeface="Calibri"/>
              <a:ea typeface="+mn-ea"/>
              <a:cs typeface="Calibri"/>
            </a:rPr>
            <a:pPr marL="0" indent="0" algn="l"/>
            <a:t> 158 </a:t>
          </a:fld>
          <a:endParaRPr lang="en-US" sz="2000" b="1" i="0" u="none" strike="noStrike">
            <a:solidFill>
              <a:srgbClr val="0FBFD6"/>
            </a:solidFill>
            <a:latin typeface="Calibri"/>
            <a:ea typeface="+mn-ea"/>
            <a:cs typeface="Calibri"/>
          </a:endParaRPr>
        </a:p>
      </xdr:txBody>
    </xdr:sp>
    <xdr:clientData/>
  </xdr:twoCellAnchor>
  <xdr:twoCellAnchor>
    <xdr:from>
      <xdr:col>11</xdr:col>
      <xdr:colOff>502920</xdr:colOff>
      <xdr:row>18</xdr:row>
      <xdr:rowOff>57150</xdr:rowOff>
    </xdr:from>
    <xdr:to>
      <xdr:col>13</xdr:col>
      <xdr:colOff>228599</xdr:colOff>
      <xdr:row>21</xdr:row>
      <xdr:rowOff>19050</xdr:rowOff>
    </xdr:to>
    <xdr:sp macro="" textlink="'P&amp;C Analysis'!R4">
      <xdr:nvSpPr>
        <xdr:cNvPr id="4159" name="Rectangle: Rounded Corners 4158">
          <a:extLst>
            <a:ext uri="{FF2B5EF4-FFF2-40B4-BE49-F238E27FC236}">
              <a16:creationId xmlns:a16="http://schemas.microsoft.com/office/drawing/2014/main" id="{3F93F26A-307F-49A6-9865-72587637B6B6}"/>
            </a:ext>
          </a:extLst>
        </xdr:cNvPr>
        <xdr:cNvSpPr/>
      </xdr:nvSpPr>
      <xdr:spPr>
        <a:xfrm>
          <a:off x="7208520" y="3486150"/>
          <a:ext cx="944879" cy="533400"/>
        </a:xfrm>
        <a:prstGeom prst="round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ED72765-18F5-4CE4-91F5-D51E6E9EDAE3}" type="TxLink">
            <a:rPr lang="en-US" sz="2000" b="1" i="0" u="none" strike="noStrike">
              <a:solidFill>
                <a:schemeClr val="bg1">
                  <a:lumMod val="65000"/>
                </a:schemeClr>
              </a:solidFill>
              <a:latin typeface="Calibri"/>
              <a:ea typeface="+mn-ea"/>
              <a:cs typeface="Calibri"/>
            </a:rPr>
            <a:pPr marL="0" indent="0" algn="l"/>
            <a:t> 448 </a:t>
          </a:fld>
          <a:endParaRPr lang="en-US" sz="2000" b="1" i="0" u="none" strike="noStrike">
            <a:solidFill>
              <a:schemeClr val="bg1">
                <a:lumMod val="65000"/>
              </a:schemeClr>
            </a:solidFill>
            <a:latin typeface="Calibri"/>
            <a:ea typeface="+mn-ea"/>
            <a:cs typeface="Calibri"/>
          </a:endParaRPr>
        </a:p>
      </xdr:txBody>
    </xdr:sp>
    <xdr:clientData/>
  </xdr:twoCellAnchor>
  <xdr:twoCellAnchor>
    <xdr:from>
      <xdr:col>10</xdr:col>
      <xdr:colOff>371475</xdr:colOff>
      <xdr:row>5</xdr:row>
      <xdr:rowOff>38100</xdr:rowOff>
    </xdr:from>
    <xdr:to>
      <xdr:col>11</xdr:col>
      <xdr:colOff>542925</xdr:colOff>
      <xdr:row>8</xdr:row>
      <xdr:rowOff>66675</xdr:rowOff>
    </xdr:to>
    <xdr:sp macro="" textlink="">
      <xdr:nvSpPr>
        <xdr:cNvPr id="4160" name="Rectangle: Rounded Corners 4159">
          <a:extLst>
            <a:ext uri="{FF2B5EF4-FFF2-40B4-BE49-F238E27FC236}">
              <a16:creationId xmlns:a16="http://schemas.microsoft.com/office/drawing/2014/main" id="{2098B1FF-5897-1318-5B34-0DD0DBCB022D}"/>
            </a:ext>
          </a:extLst>
        </xdr:cNvPr>
        <xdr:cNvSpPr/>
      </xdr:nvSpPr>
      <xdr:spPr>
        <a:xfrm>
          <a:off x="6467475" y="990600"/>
          <a:ext cx="781050" cy="600075"/>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371475</xdr:colOff>
      <xdr:row>10</xdr:row>
      <xdr:rowOff>161925</xdr:rowOff>
    </xdr:from>
    <xdr:to>
      <xdr:col>11</xdr:col>
      <xdr:colOff>542925</xdr:colOff>
      <xdr:row>14</xdr:row>
      <xdr:rowOff>0</xdr:rowOff>
    </xdr:to>
    <xdr:sp macro="" textlink="">
      <xdr:nvSpPr>
        <xdr:cNvPr id="4162" name="Rectangle: Rounded Corners 4161">
          <a:extLst>
            <a:ext uri="{FF2B5EF4-FFF2-40B4-BE49-F238E27FC236}">
              <a16:creationId xmlns:a16="http://schemas.microsoft.com/office/drawing/2014/main" id="{AA8DEDE8-6EC2-48DA-B482-72511E9E943F}"/>
            </a:ext>
          </a:extLst>
        </xdr:cNvPr>
        <xdr:cNvSpPr/>
      </xdr:nvSpPr>
      <xdr:spPr>
        <a:xfrm>
          <a:off x="6467475" y="2066925"/>
          <a:ext cx="781050" cy="600075"/>
        </a:xfrm>
        <a:prstGeom prst="roundRect">
          <a:avLst/>
        </a:prstGeom>
        <a:solidFill>
          <a:srgbClr val="0FBFD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371475</xdr:colOff>
      <xdr:row>16</xdr:row>
      <xdr:rowOff>95250</xdr:rowOff>
    </xdr:from>
    <xdr:to>
      <xdr:col>11</xdr:col>
      <xdr:colOff>542925</xdr:colOff>
      <xdr:row>19</xdr:row>
      <xdr:rowOff>123825</xdr:rowOff>
    </xdr:to>
    <xdr:sp macro="" textlink="">
      <xdr:nvSpPr>
        <xdr:cNvPr id="4163" name="Rectangle: Rounded Corners 4162">
          <a:extLst>
            <a:ext uri="{FF2B5EF4-FFF2-40B4-BE49-F238E27FC236}">
              <a16:creationId xmlns:a16="http://schemas.microsoft.com/office/drawing/2014/main" id="{D615B538-B46D-4B0E-AB1E-7C5010DF010E}"/>
            </a:ext>
          </a:extLst>
        </xdr:cNvPr>
        <xdr:cNvSpPr/>
      </xdr:nvSpPr>
      <xdr:spPr>
        <a:xfrm>
          <a:off x="6467475" y="3143250"/>
          <a:ext cx="781050" cy="600075"/>
        </a:xfrm>
        <a:prstGeom prst="roundRect">
          <a:avLst/>
        </a:prstGeom>
        <a:solidFill>
          <a:schemeClr val="tx1">
            <a:lumMod val="85000"/>
            <a:lumOff val="1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10</xdr:col>
      <xdr:colOff>540526</xdr:colOff>
      <xdr:row>11</xdr:row>
      <xdr:rowOff>42002</xdr:rowOff>
    </xdr:from>
    <xdr:to>
      <xdr:col>11</xdr:col>
      <xdr:colOff>400050</xdr:colOff>
      <xdr:row>13</xdr:row>
      <xdr:rowOff>130126</xdr:rowOff>
    </xdr:to>
    <xdr:pic>
      <xdr:nvPicPr>
        <xdr:cNvPr id="4167" name="Picture 4166">
          <a:extLst>
            <a:ext uri="{FF2B5EF4-FFF2-40B4-BE49-F238E27FC236}">
              <a16:creationId xmlns:a16="http://schemas.microsoft.com/office/drawing/2014/main" id="{82BA770A-13D7-B2EE-F145-3A6E6C5A625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36526" y="2137502"/>
          <a:ext cx="469124" cy="469124"/>
        </a:xfrm>
        <a:prstGeom prst="rect">
          <a:avLst/>
        </a:prstGeom>
      </xdr:spPr>
    </xdr:pic>
    <xdr:clientData/>
  </xdr:twoCellAnchor>
  <xdr:twoCellAnchor editAs="oneCell">
    <xdr:from>
      <xdr:col>10</xdr:col>
      <xdr:colOff>509551</xdr:colOff>
      <xdr:row>5</xdr:row>
      <xdr:rowOff>57149</xdr:rowOff>
    </xdr:from>
    <xdr:to>
      <xdr:col>11</xdr:col>
      <xdr:colOff>410182</xdr:colOff>
      <xdr:row>7</xdr:row>
      <xdr:rowOff>186380</xdr:rowOff>
    </xdr:to>
    <xdr:pic>
      <xdr:nvPicPr>
        <xdr:cNvPr id="4169" name="Picture 4168">
          <a:extLst>
            <a:ext uri="{FF2B5EF4-FFF2-40B4-BE49-F238E27FC236}">
              <a16:creationId xmlns:a16="http://schemas.microsoft.com/office/drawing/2014/main" id="{4082D119-2DBF-C38A-56FA-B1E7BE8B90BB}"/>
            </a:ext>
          </a:extLst>
        </xdr:cNvPr>
        <xdr:cNvPicPr>
          <a:picLocks noChangeAspect="1"/>
        </xdr:cNvPicPr>
      </xdr:nvPicPr>
      <xdr:blipFill>
        <a:blip xmlns:r="http://schemas.openxmlformats.org/officeDocument/2006/relationships" r:embed="rId5"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605551" y="1009649"/>
          <a:ext cx="510231" cy="510231"/>
        </a:xfrm>
        <a:prstGeom prst="rect">
          <a:avLst/>
        </a:prstGeom>
      </xdr:spPr>
    </xdr:pic>
    <xdr:clientData/>
  </xdr:twoCellAnchor>
  <xdr:twoCellAnchor editAs="oneCell">
    <xdr:from>
      <xdr:col>10</xdr:col>
      <xdr:colOff>552451</xdr:colOff>
      <xdr:row>16</xdr:row>
      <xdr:rowOff>162606</xdr:rowOff>
    </xdr:from>
    <xdr:to>
      <xdr:col>11</xdr:col>
      <xdr:colOff>361951</xdr:colOff>
      <xdr:row>19</xdr:row>
      <xdr:rowOff>10206</xdr:rowOff>
    </xdr:to>
    <xdr:pic>
      <xdr:nvPicPr>
        <xdr:cNvPr id="4174" name="Picture 4173">
          <a:extLst>
            <a:ext uri="{FF2B5EF4-FFF2-40B4-BE49-F238E27FC236}">
              <a16:creationId xmlns:a16="http://schemas.microsoft.com/office/drawing/2014/main" id="{9517D223-617A-574A-1AA8-B93D5E9A7134}"/>
            </a:ext>
          </a:extLst>
        </xdr:cNvPr>
        <xdr:cNvPicPr>
          <a:picLocks noChangeAspect="1"/>
        </xdr:cNvPicPr>
      </xdr:nvPicPr>
      <xdr:blipFill>
        <a:blip xmlns:r="http://schemas.openxmlformats.org/officeDocument/2006/relationships" r:embed="rId6"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6648451" y="3210606"/>
          <a:ext cx="419100" cy="419100"/>
        </a:xfrm>
        <a:prstGeom prst="rect">
          <a:avLst/>
        </a:prstGeom>
      </xdr:spPr>
    </xdr:pic>
    <xdr:clientData/>
  </xdr:twoCellAnchor>
  <xdr:twoCellAnchor editAs="absolute">
    <xdr:from>
      <xdr:col>14</xdr:col>
      <xdr:colOff>38099</xdr:colOff>
      <xdr:row>3</xdr:row>
      <xdr:rowOff>161925</xdr:rowOff>
    </xdr:from>
    <xdr:to>
      <xdr:col>19</xdr:col>
      <xdr:colOff>428625</xdr:colOff>
      <xdr:row>22</xdr:row>
      <xdr:rowOff>9525</xdr:rowOff>
    </xdr:to>
    <xdr:sp macro="" textlink="">
      <xdr:nvSpPr>
        <xdr:cNvPr id="4175" name="Rectangle: Rounded Corners 4174">
          <a:extLst>
            <a:ext uri="{FF2B5EF4-FFF2-40B4-BE49-F238E27FC236}">
              <a16:creationId xmlns:a16="http://schemas.microsoft.com/office/drawing/2014/main" id="{5FF1AE3B-BDDE-4C6F-83C7-3EB701911007}"/>
            </a:ext>
          </a:extLst>
        </xdr:cNvPr>
        <xdr:cNvSpPr/>
      </xdr:nvSpPr>
      <xdr:spPr>
        <a:xfrm>
          <a:off x="8572499" y="733425"/>
          <a:ext cx="3438526"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85725</xdr:colOff>
      <xdr:row>5</xdr:row>
      <xdr:rowOff>171450</xdr:rowOff>
    </xdr:from>
    <xdr:to>
      <xdr:col>21</xdr:col>
      <xdr:colOff>390525</xdr:colOff>
      <xdr:row>20</xdr:row>
      <xdr:rowOff>57150</xdr:rowOff>
    </xdr:to>
    <xdr:graphicFrame macro="">
      <xdr:nvGraphicFramePr>
        <xdr:cNvPr id="4176" name="Chart 4175">
          <a:extLst>
            <a:ext uri="{FF2B5EF4-FFF2-40B4-BE49-F238E27FC236}">
              <a16:creationId xmlns:a16="http://schemas.microsoft.com/office/drawing/2014/main" id="{FA956529-4705-4AC1-9FB7-41B3005FD9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190500</xdr:colOff>
      <xdr:row>4</xdr:row>
      <xdr:rowOff>19050</xdr:rowOff>
    </xdr:from>
    <xdr:to>
      <xdr:col>19</xdr:col>
      <xdr:colOff>47625</xdr:colOff>
      <xdr:row>5</xdr:row>
      <xdr:rowOff>171450</xdr:rowOff>
    </xdr:to>
    <xdr:sp macro="" textlink="">
      <xdr:nvSpPr>
        <xdr:cNvPr id="4177" name="TextBox 4176">
          <a:extLst>
            <a:ext uri="{FF2B5EF4-FFF2-40B4-BE49-F238E27FC236}">
              <a16:creationId xmlns:a16="http://schemas.microsoft.com/office/drawing/2014/main" id="{915A063F-477F-4548-8DD0-8A9C51561C13}"/>
            </a:ext>
          </a:extLst>
        </xdr:cNvPr>
        <xdr:cNvSpPr txBox="1"/>
      </xdr:nvSpPr>
      <xdr:spPr>
        <a:xfrm>
          <a:off x="8724900" y="781050"/>
          <a:ext cx="2905125" cy="34290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a:t>Profit by Product </a:t>
          </a:r>
          <a:r>
            <a:rPr lang="en-US" sz="1400" b="1"/>
            <a:t>Colors</a:t>
          </a:r>
        </a:p>
      </xdr:txBody>
    </xdr:sp>
    <xdr:clientData/>
  </xdr:twoCellAnchor>
  <xdr:twoCellAnchor editAs="absolute">
    <xdr:from>
      <xdr:col>20</xdr:col>
      <xdr:colOff>57149</xdr:colOff>
      <xdr:row>3</xdr:row>
      <xdr:rowOff>161925</xdr:rowOff>
    </xdr:from>
    <xdr:to>
      <xdr:col>27</xdr:col>
      <xdr:colOff>523875</xdr:colOff>
      <xdr:row>22</xdr:row>
      <xdr:rowOff>9525</xdr:rowOff>
    </xdr:to>
    <xdr:sp macro="" textlink="">
      <xdr:nvSpPr>
        <xdr:cNvPr id="4178" name="Rectangle: Rounded Corners 4177">
          <a:extLst>
            <a:ext uri="{FF2B5EF4-FFF2-40B4-BE49-F238E27FC236}">
              <a16:creationId xmlns:a16="http://schemas.microsoft.com/office/drawing/2014/main" id="{1FA32ED9-87FE-4E64-889A-4E9E6C2FB821}"/>
            </a:ext>
          </a:extLst>
        </xdr:cNvPr>
        <xdr:cNvSpPr/>
      </xdr:nvSpPr>
      <xdr:spPr>
        <a:xfrm>
          <a:off x="12249149" y="733425"/>
          <a:ext cx="4733926" cy="3467100"/>
        </a:xfrm>
        <a:prstGeom prst="round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04398145" backgroundQuery="1" createdVersion="8" refreshedVersion="8" minRefreshableVersion="3" recordCount="0" supportSubquery="1" supportAdvancedDrill="1" xr:uid="{67E17A81-321A-4D70-BC56-98B4ECDC3756}">
  <cacheSource type="external" connectionId="8"/>
  <cacheFields count="11">
    <cacheField name="[Measures].[#Transactions]" caption="#Transactions" numFmtId="0" hierarchy="47" level="32767"/>
    <cacheField name="[Measures].[Sum of COGs]" caption="Sum of COGs" numFmtId="0" hierarchy="43" level="32767"/>
    <cacheField name="[Measures].[Sum of Total Revenue]" caption="Sum of Total Revenue" numFmtId="0" hierarchy="44" level="32767"/>
    <cacheField name="[Measures].[Sum of Total Profit]" caption="Sum of Total Profit" numFmtId="0" hierarchy="45" level="32767"/>
    <cacheField name="[Measures].[Sum of OrderQuantity]" caption="Sum of OrderQuantity" numFmtId="0" hierarchy="46" level="32767"/>
    <cacheField name="[Measures].[All Products]" caption="All Products" numFmtId="0" hierarchy="48" level="32767"/>
    <cacheField name="[Measures].[Sold Products]" caption="Sold Products" numFmtId="0" hierarchy="49" level="32767"/>
    <cacheField name="[Measures].[Unsold Products]" caption="Unsold Products" numFmtId="0" hierarchy="50" level="32767"/>
    <cacheField name="[Measures].[% Profit Margin]" caption="% Profit Margin" numFmtId="0" hierarchy="51" level="32767"/>
    <cacheField name="[DimDate].[Year].[Year]" caption="Year" numFmtId="0" hierarchy="8"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 Profit Margin]" caption="% Profit Marg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06365738" backgroundQuery="1" createdVersion="8" refreshedVersion="8" minRefreshableVersion="3" recordCount="0" supportSubquery="1" supportAdvancedDrill="1" xr:uid="{CF8E346C-DB85-4E92-AD05-3446825312F6}">
  <cacheSource type="external" connectionId="8"/>
  <cacheFields count="2">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0"/>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08564816" backgroundQuery="1" createdVersion="8" refreshedVersion="8" minRefreshableVersion="3" recordCount="0" supportSubquery="1" supportAdvancedDrill="1" xr:uid="{9D3B5645-AE34-4033-8A14-CCCE59ACB4A4}">
  <cacheSource type="external" connectionId="8"/>
  <cacheFields count="4">
    <cacheField name="[Measures].[Sum of Total Profit]" caption="Sum of Total Profit" numFmtId="0" hierarchy="45" level="32767"/>
    <cacheField name="[DimDate].[Year].[Year]" caption="Year" numFmtId="0" hierarchy="8" level="1">
      <sharedItems containsSemiMixedTypes="0" containsNonDate="0" containsString="0"/>
    </cacheField>
    <cacheField name="[DimDate].[Month Name].[Month Name]" caption="Month Name" numFmtId="0" hierarchy="10" level="1">
      <sharedItems count="12">
        <s v="Jan"/>
        <s v="Feb"/>
        <s v="Mar"/>
        <s v="Apr"/>
        <s v="May"/>
        <s v="Jun"/>
        <s v="Jul"/>
        <s v="Aug"/>
        <s v="Sep"/>
        <s v="Oct"/>
        <s v="Nov"/>
        <s v="Dec"/>
      </sharedItems>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2"/>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10185187" backgroundQuery="1" createdVersion="8" refreshedVersion="8" minRefreshableVersion="3" recordCount="0" supportSubquery="1" supportAdvancedDrill="1" xr:uid="{C0157EE5-2C91-4162-A470-F53401C02556}">
  <cacheSource type="external" connectionId="8"/>
  <cacheFields count="4">
    <cacheField name="[Measures].[Sum of Total Profit]" caption="Sum of Total Profit" numFmtId="0" hierarchy="45" level="32767"/>
    <cacheField name="[DimDate].[Year].[Year]" caption="Year" numFmtId="0" hierarchy="8" level="1">
      <sharedItems containsSemiMixedTypes="0" containsNonDate="0" containsString="0"/>
    </cacheField>
    <cacheField name="[DimDate].[Day Name].[Day Name]" caption="Day Name" numFmtId="0" hierarchy="11" level="1">
      <sharedItems count="7">
        <s v="Sun"/>
        <s v="Mon"/>
        <s v="Tue"/>
        <s v="Wed"/>
        <s v="Thu"/>
        <s v="Fri"/>
        <s v="Sat"/>
      </sharedItems>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2" memberValueDatatype="130" unbalanced="0">
      <fieldsUsage count="2">
        <fieldUsage x="-1"/>
        <fieldUsage x="2"/>
      </fieldsUsage>
    </cacheHierarchy>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11805557" backgroundQuery="1" createdVersion="8" refreshedVersion="8" minRefreshableVersion="3" recordCount="0" supportSubquery="1" supportAdvancedDrill="1" xr:uid="{BD5537FE-7F38-4FAF-8D09-AA449C6901FB}">
  <cacheSource type="external" connectionId="8"/>
  <cacheFields count="4">
    <cacheField name="[Measures].[Sum of Total Profit]" caption="Sum of Total Profit" numFmtId="0" hierarchy="45" level="32767"/>
    <cacheField name="[DimDate].[Year].[Year]" caption="Year" numFmtId="0" hierarchy="8" level="1">
      <sharedItems containsSemiMixedTypes="0" containsNonDate="0" containsString="0"/>
    </cacheField>
    <cacheField name="[DimDate].[WeekType].[WeekType]" caption="WeekType" numFmtId="0" hierarchy="12" level="1">
      <sharedItems count="2">
        <s v="Weekday"/>
        <s v="Weekend"/>
      </sharedItems>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2" memberValueDatatype="130" unbalanced="0">
      <fieldsUsage count="2">
        <fieldUsage x="-1"/>
        <fieldUsage x="2"/>
      </fieldsUsage>
    </cacheHierarchy>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13425927" backgroundQuery="1" createdVersion="8" refreshedVersion="8" minRefreshableVersion="3" recordCount="0" supportSubquery="1" supportAdvancedDrill="1" xr:uid="{DC9AFB9E-3580-4A9B-9956-8172046FE96B}">
  <cacheSource type="external" connectionId="8"/>
  <cacheFields count="4">
    <cacheField name="[Measures].[Sum of Total Profit]" caption="Sum of Total Profit" numFmtId="0" hierarchy="45" level="32767"/>
    <cacheField name="[DimGeography].[Country].[Country]" caption="Country" numFmtId="0" hierarchy="17" level="1">
      <sharedItems containsSemiMixedTypes="0" containsNonDate="0" containsString="0"/>
    </cacheField>
    <cacheField name="[DimProduct].[Product Name].[Product Name]" caption="Product Name" numFmtId="0" hierarchy="20" level="1">
      <sharedItems count="504">
        <s v="Adjustable Race"/>
        <s v="All-Purpose Bike Stand"/>
        <s v="AWC Logo Cap"/>
        <s v="BB Ball Bearing"/>
        <s v="Bearing Ball"/>
        <s v="Bike Wash - Dissolver"/>
        <s v="Blade"/>
        <s v="Cable Lock"/>
        <s v="Chain"/>
        <s v="Chain Stays"/>
        <s v="Chainring"/>
        <s v="Chainring Bolts"/>
        <s v="Chainring Nut"/>
        <s v="Classic Vest, L"/>
        <s v="Classic Vest, M"/>
        <s v="Classic Vest, S"/>
        <s v="Cone-Shaped Race"/>
        <s v="Crown Race"/>
        <s v="Cup-Shaped Race"/>
        <s v="Decal 1"/>
        <s v="Decal 2"/>
        <s v="Down Tube"/>
        <s v="External Lock Washer 1"/>
        <s v="External Lock Washer 2"/>
        <s v="External Lock Washer 3"/>
        <s v="External Lock Washer 4"/>
        <s v="External Lock Washer 5"/>
        <s v="External Lock Washer 6"/>
        <s v="External Lock Washer 7"/>
        <s v="External Lock Washer 8"/>
        <s v="External Lock Washer 9"/>
        <s v="Fender Set - Mountain"/>
        <s v="Flat Washer 1"/>
        <s v="Flat Washer 2"/>
        <s v="Flat Washer 3"/>
        <s v="Flat Washer 4"/>
        <s v="Flat Washer 5"/>
        <s v="Flat Washer 6"/>
        <s v="Flat Washer 7"/>
        <s v="Flat Washer 8"/>
        <s v="Flat Washer 9"/>
        <s v="Fork Crown"/>
        <s v="Fork End"/>
        <s v="Freewheel"/>
        <s v="Front Brakes"/>
        <s v="Front Derailleur"/>
        <s v="Front Derailleur Cage"/>
        <s v="Front Derailleur Linkage"/>
        <s v="Full-Finger Gloves, L"/>
        <s v="Full-Finger Gloves, M"/>
        <s v="Full-Finger Gloves, S"/>
        <s v="Guide Pulley"/>
        <s v="Half-Finger Gloves, L"/>
        <s v="Half-Finger Gloves, M"/>
        <s v="Half-Finger Gloves, S"/>
        <s v="Handlebar Tube"/>
        <s v="Head Tube"/>
        <s v="Headlights - Dual-Beam"/>
        <s v="Headlights - Weatherproof"/>
        <s v="Headset Ball Bearings"/>
        <s v="Hex Nut 1"/>
        <s v="Hex Nut 10"/>
        <s v="Hex Nut 11"/>
        <s v="Hex Nut 12"/>
        <s v="Hex Nut 13"/>
        <s v="Hex Nut 14"/>
        <s v="Hex Nut 15"/>
        <s v="Hex Nut 16"/>
        <s v="Hex Nut 17"/>
        <s v="Hex Nut 18"/>
        <s v="Hex Nut 19"/>
        <s v="Hex Nut 2"/>
        <s v="Hex Nut 20"/>
        <s v="Hex Nut 21"/>
        <s v="Hex Nut 22"/>
        <s v="Hex Nut 23"/>
        <s v="Hex Nut 3"/>
        <s v="Hex Nut 4"/>
        <s v="Hex Nut 5"/>
        <s v="Hex Nut 6"/>
        <s v="Hex Nut 7"/>
        <s v="Hex Nut 8"/>
        <s v="Hex Nut 9"/>
        <s v="Hitch Rack - 4-Bike"/>
        <s v="HL Bottom Bracket"/>
        <s v="HL Crankarm"/>
        <s v="HL Crankset"/>
        <s v="HL Fork"/>
        <s v="HL Grip Tape"/>
        <s v="HL Headset"/>
        <s v="HL Hub"/>
        <s v="HL Mountain Frame - Black, 38"/>
        <s v="HL Mountain Frame - Black, 42"/>
        <s v="HL Mountain Frame - Black, 44"/>
        <s v="HL Mountain Frame - Black, 46"/>
        <s v="HL Mountain Frame - Black, 48"/>
        <s v="HL Mountain Frame - Silver, 38"/>
        <s v="HL Mountain Frame - Silver, 42"/>
        <s v="HL Mountain Frame - Silver, 44"/>
        <s v="HL Mountain Frame - Silver, 46"/>
        <s v="HL Mountain Frame - Silver, 48"/>
        <s v="HL Mountain Front Wheel"/>
        <s v="HL Mountain Handlebars"/>
        <s v="HL Mountain Pedal"/>
        <s v="HL Mountain Rear Wheel"/>
        <s v="HL Mountain Rim"/>
        <s v="HL Mountain Seat Assembly"/>
        <s v="HL Mountain Seat/Saddle"/>
        <s v="HL Mountain Tire"/>
        <s v="HL Nipple"/>
        <s v="HL Road Frame - Black, 44"/>
        <s v="HL Road Frame - Black, 48"/>
        <s v="HL Road Frame - Black, 52"/>
        <s v="HL Road Frame - Black, 58"/>
        <s v="HL Road Frame - Black, 62"/>
        <s v="HL Road Frame - Red, 44"/>
        <s v="HL Road Frame - Red, 48"/>
        <s v="HL Road Frame - Red, 52"/>
        <s v="HL Road Frame - Red, 56"/>
        <s v="HL Road Frame - Red, 58"/>
        <s v="HL Road Frame - Red, 62"/>
        <s v="HL Road Front Wheel"/>
        <s v="HL Road Handlebars"/>
        <s v="HL Road Pedal"/>
        <s v="HL Road Rear Wheel"/>
        <s v="HL Road Rim"/>
        <s v="HL Road Seat Assembly"/>
        <s v="HL Road Seat/Saddle"/>
        <s v="HL Road Tire"/>
        <s v="HL Shell"/>
        <s v="HL Spindle/Axle"/>
        <s v="HL Touring Frame - Blue, 46"/>
        <s v="HL Touring Frame - Blue, 50"/>
        <s v="HL Touring Frame - Blue, 54"/>
        <s v="HL Touring Frame - Blue, 60"/>
        <s v="HL Touring Frame - Yellow, 46"/>
        <s v="HL Touring Frame - Yellow, 50"/>
        <s v="HL Touring Frame - Yellow, 54"/>
        <s v="HL Touring Frame - Yellow, 60"/>
        <s v="HL Touring Handlebars"/>
        <s v="HL Touring Seat Assembly"/>
        <s v="HL Touring Seat/Saddle"/>
        <s v="Hydration Pack - 70 oz."/>
        <s v="Internal Lock Washer 1"/>
        <s v="Internal Lock Washer 10"/>
        <s v="Internal Lock Washer 2"/>
        <s v="Internal Lock Washer 3"/>
        <s v="Internal Lock Washer 4"/>
        <s v="Internal Lock Washer 5"/>
        <s v="Internal Lock Washer 6"/>
        <s v="Internal Lock Washer 7"/>
        <s v="Internal Lock Washer 8"/>
        <s v="Internal Lock Washer 9"/>
        <s v="Keyed Washer"/>
        <s v="LL Bottom Bracket"/>
        <s v="LL Crankarm"/>
        <s v="LL Crankset"/>
        <s v="LL Fork"/>
        <s v="LL Grip Tape"/>
        <s v="LL Headset"/>
        <s v="LL Hub"/>
        <s v="LL Mountain Frame - Black, 40"/>
        <s v="LL Mountain Frame - Black, 42"/>
        <s v="LL Mountain Frame - Black, 44"/>
        <s v="LL Mountain Frame - Black, 48"/>
        <s v="LL Mountain Frame - Black, 52"/>
        <s v="LL Mountain Frame - Silver, 40"/>
        <s v="LL Mountain Frame - Silver, 42"/>
        <s v="LL Mountain Frame - Silver, 44"/>
        <s v="LL Mountain Frame - Silver, 48"/>
        <s v="LL Mountain Frame - Silver, 52"/>
        <s v="LL Mountain Front Wheel"/>
        <s v="LL Mountain Handlebars"/>
        <s v="LL Mountain Pedal"/>
        <s v="LL Mountain Rear Wheel"/>
        <s v="LL Mountain Rim"/>
        <s v="LL Mountain Seat Assembly"/>
        <s v="LL Mountain Seat/Saddle"/>
        <s v="LL Mountain Tire"/>
        <s v="LL Nipple"/>
        <s v="LL Road Frame - Black, 44"/>
        <s v="LL Road Frame - Black, 48"/>
        <s v="LL Road Frame - Black, 52"/>
        <s v="LL Road Frame - Black, 58"/>
        <s v="LL Road Frame - Black, 60"/>
        <s v="LL Road Frame - Black, 62"/>
        <s v="LL Road Frame - Red, 44"/>
        <s v="LL Road Frame - Red, 48"/>
        <s v="LL Road Frame - Red, 52"/>
        <s v="LL Road Frame - Red, 58"/>
        <s v="LL Road Frame - Red, 60"/>
        <s v="LL Road Frame - Red, 62"/>
        <s v="LL Road Front Wheel"/>
        <s v="LL Road Handlebars"/>
        <s v="LL Road Pedal"/>
        <s v="LL Road Rear Wheel"/>
        <s v="LL Road Rim"/>
        <s v="LL Road Seat Assembly"/>
        <s v="LL Road Seat/Saddle"/>
        <s v="LL Road Tire"/>
        <s v="LL Shell"/>
        <s v="LL Spindle/Axle"/>
        <s v="LL Touring Frame - Blue, 44"/>
        <s v="LL Touring Frame - Blue, 50"/>
        <s v="LL Touring Frame - Blue, 54"/>
        <s v="LL Touring Frame - Blue, 58"/>
        <s v="LL Touring Frame - Blue, 62"/>
        <s v="LL Touring Frame - Yellow, 44"/>
        <s v="LL Touring Frame - Yellow, 50"/>
        <s v="LL Touring Frame - Yellow, 54"/>
        <s v="LL Touring Frame - Yellow, 58"/>
        <s v="LL Touring Frame - Yellow, 62"/>
        <s v="LL Touring Handlebars"/>
        <s v="LL Touring Seat Assembly"/>
        <s v="LL Touring Seat/Saddle"/>
        <s v="Lock Nut 1"/>
        <s v="Lock Nut 10"/>
        <s v="Lock Nut 11"/>
        <s v="Lock Nut 12"/>
        <s v="Lock Nut 13"/>
        <s v="Lock Nut 14"/>
        <s v="Lock Nut 15"/>
        <s v="Lock Nut 16"/>
        <s v="Lock Nut 17"/>
        <s v="Lock Nut 18"/>
        <s v="Lock Nut 19"/>
        <s v="Lock Nut 2"/>
        <s v="Lock Nut 20"/>
        <s v="Lock Nut 21"/>
        <s v="Lock Nut 22"/>
        <s v="Lock Nut 23"/>
        <s v="Lock Nut 3"/>
        <s v="Lock Nut 4"/>
        <s v="Lock Nut 5"/>
        <s v="Lock Nut 6"/>
        <s v="Lock Nut 7"/>
        <s v="Lock Nut 8"/>
        <s v="Lock Nut 9"/>
        <s v="Lock Ring"/>
        <s v="Lock Washer 1"/>
        <s v="Lock Washer 10"/>
        <s v="Lock Washer 11"/>
        <s v="Lock Washer 12"/>
        <s v="Lock Washer 13"/>
        <s v="Lock Washer 2"/>
        <s v="Lock Washer 3"/>
        <s v="Lock Washer 4"/>
        <s v="Lock Washer 5"/>
        <s v="Lock Washer 6"/>
        <s v="Lock Washer 7"/>
        <s v="Lock Washer 8"/>
        <s v="Lock Washer 9"/>
        <s v="Long-Sleeve Logo Jersey, L"/>
        <s v="Long-Sleeve Logo Jersey, M"/>
        <s v="Long-Sleeve Logo Jersey, S"/>
        <s v="Long-Sleeve Logo Jersey, XL"/>
        <s v="Lower Head Race"/>
        <s v="Men's Bib-Shorts, L"/>
        <s v="Men's Bib-Shorts, M"/>
        <s v="Men's Bib-Shorts, S"/>
        <s v="Men's Sports Shorts, L"/>
        <s v="Men's Sports Shorts, M"/>
        <s v="Men's Sports Shorts, S"/>
        <s v="Men's Sports Shorts, XL"/>
        <s v="Metal Angle"/>
        <s v="Metal Bar 1"/>
        <s v="Metal Bar 2"/>
        <s v="Metal Plate 1"/>
        <s v="Metal Plate 2"/>
        <s v="Metal Plate 3"/>
        <s v="Metal Sheet 1"/>
        <s v="Metal Sheet 2"/>
        <s v="Metal Sheet 3"/>
        <s v="Metal Sheet 4"/>
        <s v="Metal Sheet 5"/>
        <s v="Metal Sheet 6"/>
        <s v="Metal Sheet 7"/>
        <s v="Metal Tread Plate"/>
        <s v="Minipump"/>
        <s v="ML Bottom Bracket"/>
        <s v="ML Crankarm"/>
        <s v="ML Crankset"/>
        <s v="ML Fork"/>
        <s v="ML Grip Tape"/>
        <s v="ML Headset"/>
        <s v="ML Mountain Frame - Black, 38"/>
        <s v="ML Mountain Frame - Black, 40"/>
        <s v="ML Mountain Frame - Black, 44"/>
        <s v="ML Mountain Frame - Black, 48"/>
        <s v="ML Mountain Frame-W - Silver, 38"/>
        <s v="ML Mountain Frame-W - Silver, 40"/>
        <s v="ML Mountain Frame-W - Silver, 42"/>
        <s v="ML Mountain Frame-W - Silver, 46"/>
        <s v="ML Mountain Front Wheel"/>
        <s v="ML Mountain Handlebars"/>
        <s v="ML Mountain Pedal"/>
        <s v="ML Mountain Rear Wheel"/>
        <s v="ML Mountain Rim"/>
        <s v="ML Mountain Seat Assembly"/>
        <s v="ML Mountain Seat/Saddle"/>
        <s v="ML Mountain Tire"/>
        <s v="ML Road Frame - Red, 44"/>
        <s v="ML Road Frame - Red, 48"/>
        <s v="ML Road Frame - Red, 52"/>
        <s v="ML Road Frame - Red, 58"/>
        <s v="ML Road Frame - Red, 60"/>
        <s v="ML Road Frame-W - Yellow, 38"/>
        <s v="ML Road Frame-W - Yellow, 40"/>
        <s v="ML Road Frame-W - Yellow, 42"/>
        <s v="ML Road Frame-W - Yellow, 44"/>
        <s v="ML Road Frame-W - Yellow, 48"/>
        <s v="ML Road Front Wheel"/>
        <s v="ML Road Handlebars"/>
        <s v="ML Road Pedal"/>
        <s v="ML Road Rear Wheel"/>
        <s v="ML Road Rim"/>
        <s v="ML Road Seat Assembly"/>
        <s v="ML Road Seat/Saddle"/>
        <s v="ML Road Tire"/>
        <s v="ML Touring Seat Assembly"/>
        <s v="ML Touring Seat/Saddle"/>
        <s v="Mountain Bike Socks, L"/>
        <s v="Mountain Bike Socks, M"/>
        <s v="Mountain Bottle Cage"/>
        <s v="Mountain End Caps"/>
        <s v="Mountain Pump"/>
        <s v="Mountain Tire Tube"/>
        <s v="Mountain-100 Black, 38"/>
        <s v="Mountain-100 Black, 42"/>
        <s v="Mountain-100 Black, 44"/>
        <s v="Mountain-100 Black, 48"/>
        <s v="Mountain-100 Silver, 38"/>
        <s v="Mountain-100 Silver, 42"/>
        <s v="Mountain-100 Silver, 44"/>
        <s v="Mountain-100 Silver, 48"/>
        <s v="Mountain-200 Black, 38"/>
        <s v="Mountain-200 Black, 42"/>
        <s v="Mountain-200 Black, 46"/>
        <s v="Mountain-200 Silver, 38"/>
        <s v="Mountain-200 Silver, 42"/>
        <s v="Mountain-200 Silver, 46"/>
        <s v="Mountain-300 Black, 38"/>
        <s v="Mountain-300 Black, 40"/>
        <s v="Mountain-300 Black, 44"/>
        <s v="Mountain-300 Black, 48"/>
        <s v="Mountain-400-W Silver, 38"/>
        <s v="Mountain-400-W Silver, 40"/>
        <s v="Mountain-400-W Silver, 42"/>
        <s v="Mountain-400-W Silver, 46"/>
        <s v="Mountain-500 Black, 40"/>
        <s v="Mountain-500 Black, 42"/>
        <s v="Mountain-500 Black, 44"/>
        <s v="Mountain-500 Black, 48"/>
        <s v="Mountain-500 Black, 52"/>
        <s v="Mountain-500 Silver, 40"/>
        <s v="Mountain-500 Silver, 42"/>
        <s v="Mountain-500 Silver, 44"/>
        <s v="Mountain-500 Silver, 48"/>
        <s v="Mountain-500 Silver, 52"/>
        <s v="Paint - Black"/>
        <s v="Paint - Blue"/>
        <s v="Paint - Red"/>
        <s v="Paint - Silver"/>
        <s v="Paint - Yellow"/>
        <s v="Patch Kit/8 Patches"/>
        <s v="Pinch Bolt"/>
        <s v="Racing Socks, L"/>
        <s v="Racing Socks, M"/>
        <s v="Rear Brakes"/>
        <s v="Rear Derailleur"/>
        <s v="Rear Derailleur Cage"/>
        <s v="Reflector"/>
        <s v="Road Bottle Cage"/>
        <s v="Road End Caps"/>
        <s v="Road Tire Tube"/>
        <s v="Road-150 Red, 44"/>
        <s v="Road-150 Red, 48"/>
        <s v="Road-150 Red, 52"/>
        <s v="Road-150 Red, 56"/>
        <s v="Road-150 Red, 62"/>
        <s v="Road-250 Black, 44"/>
        <s v="Road-250 Black, 48"/>
        <s v="Road-250 Black, 52"/>
        <s v="Road-250 Black, 58"/>
        <s v="Road-250 Red, 44"/>
        <s v="Road-250 Red, 48"/>
        <s v="Road-250 Red, 52"/>
        <s v="Road-250 Red, 58"/>
        <s v="Road-350-W Yellow, 40"/>
        <s v="Road-350-W Yellow, 42"/>
        <s v="Road-350-W Yellow, 44"/>
        <s v="Road-350-W Yellow, 48"/>
        <s v="Road-450 Red, 44"/>
        <s v="Road-450 Red, 48"/>
        <s v="Road-450 Red, 52"/>
        <s v="Road-450 Red, 58"/>
        <s v="Road-450 Red, 60"/>
        <s v="Road-550-W Yellow, 38"/>
        <s v="Road-550-W Yellow, 40"/>
        <s v="Road-550-W Yellow, 42"/>
        <s v="Road-550-W Yellow, 44"/>
        <s v="Road-550-W Yellow, 48"/>
        <s v="Road-650 Black, 44"/>
        <s v="Road-650 Black, 48"/>
        <s v="Road-650 Black, 52"/>
        <s v="Road-650 Black, 58"/>
        <s v="Road-650 Black, 60"/>
        <s v="Road-650 Black, 62"/>
        <s v="Road-650 Red, 44"/>
        <s v="Road-650 Red, 48"/>
        <s v="Road-650 Red, 52"/>
        <s v="Road-650 Red, 58"/>
        <s v="Road-650 Red, 60"/>
        <s v="Road-650 Red, 62"/>
        <s v="Road-750 Black, 44"/>
        <s v="Road-750 Black, 48"/>
        <s v="Road-750 Black, 52"/>
        <s v="Road-750 Black, 58"/>
        <s v="Seat Lug"/>
        <s v="Seat Post"/>
        <s v="Seat Stays"/>
        <s v="Seat Tube"/>
        <s v="Short-Sleeve Classic Jersey, L"/>
        <s v="Short-Sleeve Classic Jersey, M"/>
        <s v="Short-Sleeve Classic Jersey, S"/>
        <s v="Short-Sleeve Classic Jersey, XL"/>
        <s v="Spokes"/>
        <s v="Sport-100 Helmet, Black"/>
        <s v="Sport-100 Helmet, Blue"/>
        <s v="Sport-100 Helmet, Red"/>
        <s v="Steerer"/>
        <s v="Stem"/>
        <s v="Taillights - Battery-Powered"/>
        <s v="Tension Pulley"/>
        <s v="Thin-Jam Hex Nut 1"/>
        <s v="Thin-Jam Hex Nut 10"/>
        <s v="Thin-Jam Hex Nut 11"/>
        <s v="Thin-Jam Hex Nut 12"/>
        <s v="Thin-Jam Hex Nut 13"/>
        <s v="Thin-Jam Hex Nut 14"/>
        <s v="Thin-Jam Hex Nut 15"/>
        <s v="Thin-Jam Hex Nut 16"/>
        <s v="Thin-Jam Hex Nut 2"/>
        <s v="Thin-Jam Hex Nut 3"/>
        <s v="Thin-Jam Hex Nut 4"/>
        <s v="Thin-Jam Hex Nut 5"/>
        <s v="Thin-Jam Hex Nut 6"/>
        <s v="Thin-Jam Hex Nut 7"/>
        <s v="Thin-Jam Hex Nut 8"/>
        <s v="Thin-Jam Hex Nut 9"/>
        <s v="Thin-Jam Lock Nut 1"/>
        <s v="Thin-Jam Lock Nut 10"/>
        <s v="Thin-Jam Lock Nut 11"/>
        <s v="Thin-Jam Lock Nut 12"/>
        <s v="Thin-Jam Lock Nut 13"/>
        <s v="Thin-Jam Lock Nut 14"/>
        <s v="Thin-Jam Lock Nut 15"/>
        <s v="Thin-Jam Lock Nut 16"/>
        <s v="Thin-Jam Lock Nut 2"/>
        <s v="Thin-Jam Lock Nut 3"/>
        <s v="Thin-Jam Lock Nut 4"/>
        <s v="Thin-Jam Lock Nut 5"/>
        <s v="Thin-Jam Lock Nut 6"/>
        <s v="Thin-Jam Lock Nut 7"/>
        <s v="Thin-Jam Lock Nut 8"/>
        <s v="Thin-Jam Lock Nut 9"/>
        <s v="Top Tube"/>
        <s v="Touring End Caps"/>
        <s v="Touring Front Wheel"/>
        <s v="Touring Pedal"/>
        <s v="Touring Rear Wheel"/>
        <s v="Touring Rim"/>
        <s v="Touring Tire"/>
        <s v="Touring Tire Tube"/>
        <s v="Touring-1000 Blue, 46"/>
        <s v="Touring-1000 Blue, 50"/>
        <s v="Touring-1000 Blue, 54"/>
        <s v="Touring-1000 Blue, 60"/>
        <s v="Touring-1000 Yellow, 46"/>
        <s v="Touring-1000 Yellow, 50"/>
        <s v="Touring-1000 Yellow, 54"/>
        <s v="Touring-1000 Yellow, 60"/>
        <s v="Touring-2000 Blue, 46"/>
        <s v="Touring-2000 Blue, 50"/>
        <s v="Touring-2000 Blue, 54"/>
        <s v="Touring-2000 Blue, 60"/>
        <s v="Touring-3000 Blue, 44"/>
        <s v="Touring-3000 Blue, 50"/>
        <s v="Touring-3000 Blue, 54"/>
        <s v="Touring-3000 Blue, 58"/>
        <s v="Touring-3000 Blue, 62"/>
        <s v="Touring-3000 Yellow, 44"/>
        <s v="Touring-3000 Yellow, 50"/>
        <s v="Touring-3000 Yellow, 54"/>
        <s v="Touring-3000 Yellow, 58"/>
        <s v="Touring-3000 Yellow, 62"/>
        <s v="Touring-Panniers, Large"/>
        <s v="Water Bottle - 30 oz."/>
        <s v="Women's Mountain Shorts, L"/>
        <s v="Women's Mountain Shorts, M"/>
        <s v="Women's Mountain Shorts, S"/>
        <s v="Women's Tights, L"/>
        <s v="Women's Tights, M"/>
        <s v="Women's Tights, S"/>
      </sharedItems>
    </cacheField>
    <cacheField name="[DimDate].[Year].[Year]" caption="Year" numFmtId="0" hierarchy="8"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1"/>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2" memberValueDatatype="130" unbalanced="0">
      <fieldsUsage count="2">
        <fieldUsage x="-1"/>
        <fieldUsage x="2"/>
      </fieldsUsage>
    </cacheHierarchy>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14930559" backgroundQuery="1" createdVersion="8" refreshedVersion="8" minRefreshableVersion="3" recordCount="0" supportSubquery="1" supportAdvancedDrill="1" xr:uid="{ECD6EC9C-8ADA-4D19-901F-1BA195C43D49}">
  <cacheSource type="external" connectionId="8"/>
  <cacheFields count="5">
    <cacheField name="[DimGeography].[Country].[Country]" caption="Country" numFmtId="0" hierarchy="17" level="1">
      <sharedItems containsSemiMixedTypes="0" containsNonDate="0" containsString="0"/>
    </cacheField>
    <cacheField name="[Measures].[All Products]" caption="All Products" numFmtId="0" hierarchy="48" level="32767"/>
    <cacheField name="[Measures].[Sold Products]" caption="Sold Products" numFmtId="0" hierarchy="49" level="32767"/>
    <cacheField name="[Measures].[Unsold Products]" caption="Unsold Products" numFmtId="0" hierarchy="50" level="32767"/>
    <cacheField name="[DimDate].[Year].[Year]" caption="Year" numFmtId="0" hierarchy="8"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4"/>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oneField="1">
      <fieldsUsage count="1">
        <fieldUsage x="1"/>
      </fieldsUsage>
    </cacheHierarchy>
    <cacheHierarchy uniqueName="[Measures].[Sold Products]" caption="Sold Products" measure="1" displayFolder="" measureGroup="All Measures" count="0" oneField="1">
      <fieldsUsage count="1">
        <fieldUsage x="2"/>
      </fieldsUsage>
    </cacheHierarchy>
    <cacheHierarchy uniqueName="[Measures].[Unsold Products]" caption="Unsold Products" measure="1" displayFolder="" measureGroup="All Measures" count="0" oneField="1">
      <fieldsUsage count="1">
        <fieldUsage x="3"/>
      </fieldsUsage>
    </cacheHierarchy>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16550929" backgroundQuery="1" createdVersion="8" refreshedVersion="8" minRefreshableVersion="3" recordCount="0" supportSubquery="1" supportAdvancedDrill="1" xr:uid="{E9D9AE4E-CED4-47B4-9E6E-86689BE5A07F}">
  <cacheSource type="external" connectionId="8"/>
  <cacheFields count="4">
    <cacheField name="[DimGeography].[Country].[Country]" caption="Country" numFmtId="0" hierarchy="17" level="1">
      <sharedItems containsSemiMixedTypes="0" containsNonDate="0" containsString="0"/>
    </cacheField>
    <cacheField name="[DimProduct].[Color].[Color]" caption="Color" numFmtId="0" hierarchy="21" level="1">
      <sharedItems count="10">
        <s v="Black"/>
        <s v="Blue"/>
        <s v="Grey"/>
        <s v="Multi"/>
        <s v="Red"/>
        <s v="Silver"/>
        <s v="Silver/Black"/>
        <s v="Unspecified"/>
        <s v="White"/>
        <s v="Yellow"/>
      </sharedItems>
    </cacheField>
    <cacheField name="[Measures].[Sum of Total Profit]" caption="Sum of Total Profit" numFmtId="0" hierarchy="45" level="32767"/>
    <cacheField name="[DimDate].[Year].[Year]" caption="Year" numFmtId="0" hierarchy="8"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19560185" backgroundQuery="1" createdVersion="8" refreshedVersion="8" minRefreshableVersion="3" recordCount="0" supportSubquery="1" supportAdvancedDrill="1" xr:uid="{41E88649-6DF5-4FAA-9DDC-23D67A75C045}">
  <cacheSource type="external" connectionId="8"/>
  <cacheFields count="5">
    <cacheField name="[Measures].[#Transactions]" caption="#Transactions" numFmtId="0" hierarchy="47" level="32767"/>
    <cacheField name="[Measures].[Sum of Total Revenue]" caption="Sum of Total Revenue" numFmtId="0" hierarchy="44" level="32767"/>
    <cacheField name="[Measures].[Sum of Total Profit]" caption="Sum of Total Profit" numFmtId="0" hierarchy="45"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4"/>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21875002" backgroundQuery="1" createdVersion="8" refreshedVersion="8" minRefreshableVersion="3" recordCount="0" supportSubquery="1" supportAdvancedDrill="1" xr:uid="{51053B0A-3FE5-4DED-ABEE-74824E2AC43D}">
  <cacheSource type="external" connectionId="8"/>
  <cacheFields count="9">
    <cacheField name="[Measures].[#Transactions]" caption="#Transactions" numFmtId="0" hierarchy="47" level="32767"/>
    <cacheField name="[Measures].[Sum of COGs]" caption="Sum of COGs" numFmtId="0" hierarchy="43" level="32767"/>
    <cacheField name="[Measures].[Sum of Total Revenue]" caption="Sum of Total Revenue" numFmtId="0" hierarchy="44" level="32767"/>
    <cacheField name="[Measures].[Sum of Total Profit]" caption="Sum of Total Profit" numFmtId="0" hierarchy="45" level="32767"/>
    <cacheField name="[Measures].[Sum of OrderQuantity]" caption="Sum of OrderQuantity" numFmtId="0" hierarchy="46" level="32767"/>
    <cacheField name="[Measures].[% Profit Margin]" caption="% Profit Margin" numFmtId="0" hierarchy="51" level="32767"/>
    <cacheField name="[DimDate].[Year].[Year]" caption="Year" numFmtId="0" hierarchy="8" level="1">
      <sharedItems containsSemiMixedTypes="0" containsString="0" containsNumber="1" containsInteger="1" minValue="2005" maxValue="2007" count="3">
        <n v="2005"/>
        <n v="2006"/>
        <n v="2007"/>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s>
        </ext>
      </extLst>
    </cacheField>
    <cacheField name="[DimDate].[Month Name].[Month Name]" caption="Month Name" numFmtId="0" hierarchy="10" level="1">
      <sharedItems containsSemiMixedTypes="0" containsNonDate="0" containsString="0"/>
    </cacheField>
    <cacheField name="[DimGeography].[Country].[Country]" caption="Country" numFmtId="0" hierarchy="17" level="1">
      <sharedItems containsSemiMixedTypes="0" containsNonDate="0" containsString="0"/>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6"/>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fieldsUsage count="2">
        <fieldUsage x="-1"/>
        <fieldUsage x="7"/>
      </fieldsUsage>
    </cacheHierarchy>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8"/>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oneField="1">
      <fieldsUsage count="1">
        <fieldUsage x="5"/>
      </fieldsUsage>
    </cacheHierarchy>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23842596" backgroundQuery="1" createdVersion="8" refreshedVersion="8" minRefreshableVersion="3" recordCount="0" supportSubquery="1" supportAdvancedDrill="1" xr:uid="{8F03E57E-4F10-40D3-9E60-82260F985584}">
  <cacheSource type="external" connectionId="8"/>
  <cacheFields count="5">
    <cacheField name="[Measures].[Sum of Total Profit]" caption="Sum of Total Profit" numFmtId="0" hierarchy="45" level="32767"/>
    <cacheField name="[DimDate].[Year].[Year]" caption="Year" numFmtId="0" hierarchy="8" level="1">
      <sharedItems containsSemiMixedTypes="0" containsNonDate="0" containsString="0"/>
    </cacheField>
    <cacheField name="[DimDate].[Quarter].[Quarter]" caption="Quarter" numFmtId="0" hierarchy="13" level="1">
      <sharedItems count="4">
        <s v="Q1"/>
        <s v="Q2"/>
        <s v="Q3"/>
        <s v="Q4"/>
      </sharedItems>
    </cacheField>
    <cacheField name="[DimGeography].[Country].[Country]" caption="Country" numFmtId="0" hierarchy="17" level="1">
      <sharedItems containsSemiMixedTypes="0" containsNonDate="0" containsString="0"/>
    </cacheField>
    <cacheField name="Dummy0" numFmtId="0" hierarchy="60" level="32767">
      <extLst>
        <ext xmlns:x14="http://schemas.microsoft.com/office/spreadsheetml/2009/9/main" uri="{63CAB8AC-B538-458d-9737-405883B0398D}">
          <x14:cacheField ignore="1"/>
        </ext>
      </extLst>
    </cacheField>
  </cacheFields>
  <cacheHierarchies count="61">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1"/>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2" memberValueDatatype="130" unbalanced="0">
      <fieldsUsage count="2">
        <fieldUsage x="-1"/>
        <fieldUsage x="2"/>
      </fieldsUsage>
    </cacheHierarchy>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3"/>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0"/>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y uniqueName="Dummy0" caption="All Measures" measure="1" count="0">
      <extLst>
        <ext xmlns:x14="http://schemas.microsoft.com/office/spreadsheetml/2009/9/main" uri="{8CF416AD-EC4C-4aba-99F5-12A058AE0983}">
          <x14:cacheHierarchy ignore="1"/>
        </ext>
      </extLst>
    </cacheHierarchy>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8014930554" backgroundQuery="1" createdVersion="8" refreshedVersion="8" minRefreshableVersion="3" recordCount="0" supportSubquery="1" supportAdvancedDrill="1" xr:uid="{BA4BF0FC-0242-4C11-BF9A-50C954C4DA36}">
  <cacheSource type="external" connectionId="8"/>
  <cacheFields count="4">
    <cacheField name="[DimGeography].[Country].[Country]" caption="Country" numFmtId="0" hierarchy="17" level="1">
      <sharedItems containsSemiMixedTypes="0" containsNonDate="0" containsString="0"/>
    </cacheField>
    <cacheField name="[DimProduct].[Color].[Color]" caption="Color" numFmtId="0" hierarchy="21" level="1">
      <sharedItems count="10">
        <s v="Black"/>
        <s v="Blue"/>
        <s v="Grey"/>
        <s v="Multi"/>
        <s v="Red"/>
        <s v="Silver"/>
        <s v="Silver/Black"/>
        <s v="Unspecified"/>
        <s v="White"/>
        <s v="Yellow"/>
      </sharedItems>
    </cacheField>
    <cacheField name="[Measures].[Sum of Total Profit]" caption="Sum of Total Profit" numFmtId="0" hierarchy="45" level="32767"/>
    <cacheField name="[FactInternetSales].[Product Price Type].[Product Price Type]" caption="Product Price Type" numFmtId="0" hierarchy="40" level="1">
      <sharedItems count="2">
        <s v="Expensive"/>
        <s v="Less Expensive"/>
      </sharedItems>
    </cacheField>
  </cacheFields>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fieldsUsage count="2">
        <fieldUsage x="-1"/>
        <fieldUsage x="0"/>
      </fieldsUsage>
    </cacheHierarchy>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2" memberValueDatatype="130" unbalanced="0">
      <fieldsUsage count="2">
        <fieldUsage x="-1"/>
        <fieldUsage x="1"/>
      </fieldsUsage>
    </cacheHierarchy>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2" memberValueDatatype="130" unbalanced="0">
      <fieldsUsage count="2">
        <fieldUsage x="-1"/>
        <fieldUsage x="3"/>
      </fieldsUsage>
    </cacheHierarchy>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Ghanaym" refreshedDate="45696.737503009259" backgroundQuery="1" createdVersion="3" refreshedVersion="8" minRefreshableVersion="3" recordCount="0" supportSubquery="1" supportAdvancedDrill="1" xr:uid="{D44D66EF-AD4B-4785-B04C-3A9D1A333078}">
  <cacheSource type="external" connectionId="8">
    <extLst>
      <ext xmlns:x14="http://schemas.microsoft.com/office/spreadsheetml/2009/9/main" uri="{F057638F-6D5F-4e77-A914-E7F072B9BCA8}">
        <x14:sourceConnection name="ThisWorkbookDataModel"/>
      </ext>
    </extLst>
  </cacheSource>
  <cacheFields count="0"/>
  <cacheHierarchies count="60">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2"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 caption="WeekType" attribute="1" defaultMemberUniqueName="[DimDate].[WeekType].[All]" allUniqueName="[DimDate].[WeekType].[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Date].[Day Number]" caption="Day Number" attribute="1" defaultMemberUniqueName="[DimDate].[Day Number].[All]" allUniqueName="[DimDate].[Day Number].[All]" dimensionUniqueName="[DimDate]" displayFolder="" count="0" memberValueDatatype="2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2"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FactInternetSales].[Product Price Type]" caption="Product Price Type" attribute="1" defaultMemberUniqueName="[FactInternetSales].[Product Price Type].[All]" allUniqueName="[FactInternetSales].[Product Price Type].[All]" dimensionUniqueName="[FactInternetSales]" displayFolder="" count="0" memberValueDatatype="130" unbalanced="0"/>
    <cacheHierarchy uniqueName="[Measures].[Sum of ProductKey]" caption="Sum of ProductKey" measure="1" displayFolder="" measureGroup="FactInternetSales" count="0">
      <extLst>
        <ext xmlns:x15="http://schemas.microsoft.com/office/spreadsheetml/2010/11/main" uri="{B97F6D7D-B522-45F9-BDA1-12C45D357490}">
          <x15:cacheHierarchy aggregatedColumn="27"/>
        </ext>
      </extLst>
    </cacheHierarchy>
    <cacheHierarchy uniqueName="[Measures].[Count of ProductKey]" caption="Count of ProductKey" measure="1" displayFolder="" measureGroup="FactInternetSales" count="0">
      <extLst>
        <ext xmlns:x15="http://schemas.microsoft.com/office/spreadsheetml/2010/11/main" uri="{B97F6D7D-B522-45F9-BDA1-12C45D357490}">
          <x15:cacheHierarchy aggregatedColumn="27"/>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8"/>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7"/>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9"/>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3"/>
        </ext>
      </extLst>
    </cacheHierarchy>
    <cacheHierarchy uniqueName="[Measures].[#Transactions]" caption="#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 Profit Margin]" caption="% Profit Margin" measure="1" displayFolder="" measureGroup="All Measures" count="0"/>
    <cacheHierarchy uniqueName="[Measures].[__XL_Count FactInternetSales]" caption="__XL_Count FactInternetSales" measure="1" displayFolder="" measureGroup="FactInternetSales" count="0" hidden="1"/>
    <cacheHierarchy uniqueName="[Measures].[__XL_Count DimCustomer]" caption="__XL_Count DimCustomer" measure="1" displayFolder="" measureGroup="DimCustomer" count="0" hidden="1"/>
    <cacheHierarchy uniqueName="[Measures].[__XL_Count DimDate]" caption="__XL_Count DimDate" measure="1" displayFolder="" measureGroup="DimDate" count="0" hidden="1"/>
    <cacheHierarchy uniqueName="[Measures].[__XL_Count DimGeography]" caption="__XL_Count DimGeography" measure="1" displayFolder="" measureGroup="DimGeography" count="0" hidden="1"/>
    <cacheHierarchy uniqueName="[Measures].[__XL_Count DimProduct]" caption="__XL_Count DimProduct" measure="1" displayFolder="" measureGroup="DimProduct" count="0" hidden="1"/>
    <cacheHierarchy uniqueName="[Measures].[__XL_Count DimSalesTerritory]" caption="__XL_Count DimSalesTerritory" measure="1" displayFolder="" measureGroup="DimSalesTerritory"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9912869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8566B4-7EDD-43E8-B3B5-3700D77B4C9F}" name="PivotTable2" cacheId="8"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B10:E14" firstHeaderRow="0" firstDataRow="1" firstDataCol="1"/>
  <pivotFields count="5">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3"/>
  </rowFields>
  <rowItems count="4">
    <i>
      <x/>
    </i>
    <i>
      <x v="1"/>
    </i>
    <i>
      <x v="2"/>
    </i>
    <i>
      <x v="3"/>
    </i>
  </rowItems>
  <colFields count="1">
    <field x="-2"/>
  </colFields>
  <colItems count="3">
    <i>
      <x/>
    </i>
    <i i="1">
      <x v="1"/>
    </i>
    <i i="2">
      <x v="2"/>
    </i>
  </colItems>
  <dataFields count="3">
    <dataField name="Revenue" fld="1" baseField="0" baseItem="0" numFmtId="166"/>
    <dataField name="Profit" fld="2" baseField="0" baseItem="0" numFmtId="166"/>
    <dataField fld="0" subtotal="count" baseField="0" baseItem="0" numFmtId="165"/>
  </dataFields>
  <formats count="10">
    <format dxfId="45">
      <pivotArea outline="0" fieldPosition="0">
        <references count="1">
          <reference field="4294967294" count="1">
            <x v="1"/>
          </reference>
        </references>
      </pivotArea>
    </format>
    <format dxfId="44">
      <pivotArea outline="0" fieldPosition="0">
        <references count="1">
          <reference field="4294967294" count="1">
            <x v="2"/>
          </reference>
        </references>
      </pivotArea>
    </format>
    <format dxfId="43">
      <pivotArea outline="0" collapsedLevelsAreSubtotals="1" fieldPosition="0">
        <references count="1">
          <reference field="4294967294" count="1" selected="0">
            <x v="2"/>
          </reference>
        </references>
      </pivotArea>
    </format>
    <format dxfId="42">
      <pivotArea outline="0" collapsedLevelsAreSubtotals="1" fieldPosition="0">
        <references count="1">
          <reference field="4294967294" count="1" selected="0">
            <x v="0"/>
          </reference>
        </references>
      </pivotArea>
    </format>
    <format dxfId="41">
      <pivotArea outline="0" collapsedLevelsAreSubtotals="1" fieldPosition="0">
        <references count="1">
          <reference field="4294967294" count="1" selected="0">
            <x v="1"/>
          </reference>
        </references>
      </pivotArea>
    </format>
    <format dxfId="40">
      <pivotArea type="all" dataOnly="0" outline="0" fieldPosition="0"/>
    </format>
    <format dxfId="39">
      <pivotArea outline="0" collapsedLevelsAreSubtotals="1" fieldPosition="0"/>
    </format>
    <format dxfId="38">
      <pivotArea field="3" type="button" dataOnly="0" labelOnly="1" outline="0" axis="axisRow" fieldPosition="0"/>
    </format>
    <format dxfId="37">
      <pivotArea dataOnly="0" labelOnly="1" outline="0" fieldPosition="0">
        <references count="1">
          <reference field="3" count="0"/>
        </references>
      </pivotArea>
    </format>
    <format dxfId="36">
      <pivotArea dataOnly="0" labelOnly="1" outline="0" fieldPosition="0">
        <references count="1">
          <reference field="4294967294" count="3">
            <x v="0"/>
            <x v="1"/>
            <x v="2"/>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E3B866-3AD2-4B69-891F-4017DE271A22}" name="PivotTable1" cacheId="0" applyNumberFormats="0" applyBorderFormats="0" applyFontFormats="0" applyPatternFormats="0" applyAlignmentFormats="0" applyWidthHeightFormats="1" dataCaption="Values" tag="a5778bcf-e7ec-43a9-99d5-5cb0ee33da8d" updatedVersion="8" minRefreshableVersion="3" useAutoFormatting="1" itemPrintTitles="1" createdVersion="8" indent="0" outline="1" outlineData="1" multipleFieldFilters="0">
  <location ref="B4:J5" firstHeaderRow="0" firstDataRow="1" firstDataCol="0"/>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COGs" fld="1" baseField="0" baseItem="0" numFmtId="166"/>
    <dataField name="Total Revenue" fld="2" baseField="0" baseItem="0" numFmtId="166"/>
    <dataField fld="8" subtotal="count" baseField="0" baseItem="0"/>
    <dataField name="Total Profit" fld="3" baseField="0" baseItem="0" numFmtId="166"/>
    <dataField name="OrderQuantity" fld="4" baseField="0" baseItem="0" numFmtId="165"/>
    <dataField fld="5" subtotal="count" baseField="0" baseItem="0"/>
    <dataField fld="6" subtotal="count" baseField="0" baseItem="0"/>
    <dataField fld="7" subtotal="count" baseField="0" baseItem="0"/>
  </dataFields>
  <formats count="11">
    <format dxfId="56">
      <pivotArea outline="0" fieldPosition="0">
        <references count="1">
          <reference field="4294967294" count="1">
            <x v="4"/>
          </reference>
        </references>
      </pivotArea>
    </format>
    <format dxfId="55">
      <pivotArea outline="0" collapsedLevelsAreSubtotals="1" fieldPosition="0">
        <references count="1">
          <reference field="4294967294" count="1" selected="0">
            <x v="1"/>
          </reference>
        </references>
      </pivotArea>
    </format>
    <format dxfId="54">
      <pivotArea outline="0" fieldPosition="0">
        <references count="1">
          <reference field="4294967294" count="1">
            <x v="0"/>
          </reference>
        </references>
      </pivotArea>
    </format>
    <format dxfId="53">
      <pivotArea outline="0" collapsedLevelsAreSubtotals="1" fieldPosition="0">
        <references count="1">
          <reference field="4294967294" count="1" selected="0">
            <x v="0"/>
          </reference>
        </references>
      </pivotArea>
    </format>
    <format dxfId="52">
      <pivotArea outline="0" collapsedLevelsAreSubtotals="1" fieldPosition="0">
        <references count="1">
          <reference field="4294967294" count="1" selected="0">
            <x v="5"/>
          </reference>
        </references>
      </pivotArea>
    </format>
    <format dxfId="51">
      <pivotArea outline="0" fieldPosition="0">
        <references count="1">
          <reference field="4294967294" count="1">
            <x v="1"/>
          </reference>
        </references>
      </pivotArea>
    </format>
    <format dxfId="50">
      <pivotArea outline="0" collapsedLevelsAreSubtotals="1" fieldPosition="0">
        <references count="1">
          <reference field="4294967294" count="1" selected="0">
            <x v="2"/>
          </reference>
        </references>
      </pivotArea>
    </format>
    <format dxfId="49">
      <pivotArea outline="0" collapsedLevelsAreSubtotals="1" fieldPosition="0">
        <references count="1">
          <reference field="4294967294" count="1" selected="0">
            <x v="4"/>
          </reference>
        </references>
      </pivotArea>
    </format>
    <format dxfId="48">
      <pivotArea type="all" dataOnly="0" outline="0" fieldPosition="0"/>
    </format>
    <format dxfId="47">
      <pivotArea outline="0" collapsedLevelsAreSubtotals="1" fieldPosition="0"/>
    </format>
    <format dxfId="46">
      <pivotArea dataOnly="0" labelOnly="1" outline="0" fieldPosition="0">
        <references count="1">
          <reference field="4294967294" count="9">
            <x v="0"/>
            <x v="1"/>
            <x v="2"/>
            <x v="3"/>
            <x v="4"/>
            <x v="5"/>
            <x v="6"/>
            <x v="7"/>
            <x v="8"/>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A6481F-D7D8-487D-8FC6-EC1B30B27457}" name="PivotTable5" cacheId="9" applyNumberFormats="0" applyBorderFormats="0" applyFontFormats="0" applyPatternFormats="0" applyAlignmentFormats="0" applyWidthHeightFormats="1" dataCaption="Values" tag="2c3ccdda-ceb0-4d90-9514-d3b6a34d6799" updatedVersion="8" minRefreshableVersion="3" useAutoFormatting="1" subtotalHiddenItems="1" rowGrandTotals="0" colGrandTotals="0" itemPrintTitles="1" createdVersion="8" indent="0" compact="0" compactData="0" multipleFieldFilters="0">
  <location ref="O4:U7" firstHeaderRow="0" firstDataRow="1" firstDataCol="1"/>
  <pivotFields count="9">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3">
        <item x="0"/>
        <item x="1"/>
        <item x="2"/>
      </items>
    </pivotField>
    <pivotField compact="0" allDrilled="1" outline="0" subtotalTop="0" showAll="0" dataSourceSort="1" defaultSubtotal="0" defaultAttributeDrillState="1"/>
    <pivotField compact="0" allDrilled="1" outline="0" subtotalTop="0" showAll="0" dataSourceSort="1" defaultSubtotal="0" defaultAttributeDrillState="1"/>
  </pivotFields>
  <rowFields count="1">
    <field x="6"/>
  </rowFields>
  <rowItems count="3">
    <i>
      <x/>
    </i>
    <i>
      <x v="1"/>
    </i>
    <i>
      <x v="2"/>
    </i>
  </rowItems>
  <colFields count="1">
    <field x="-2"/>
  </colFields>
  <colItems count="6">
    <i>
      <x/>
    </i>
    <i i="1">
      <x v="1"/>
    </i>
    <i i="2">
      <x v="2"/>
    </i>
    <i i="3">
      <x v="3"/>
    </i>
    <i i="4">
      <x v="4"/>
    </i>
    <i i="5">
      <x v="5"/>
    </i>
  </colItems>
  <dataFields count="6">
    <dataField fld="0" subtotal="count" baseField="0" baseItem="0" numFmtId="165"/>
    <dataField name="COGs" fld="1" baseField="0" baseItem="0" numFmtId="166"/>
    <dataField name="Total Revenue" fld="2" baseField="0" baseItem="0" numFmtId="166"/>
    <dataField fld="5" subtotal="count" baseField="0" baseItem="0"/>
    <dataField name="Total Profit" fld="3" baseField="0" baseItem="0" numFmtId="166"/>
    <dataField name="OrderQuantity" fld="4" baseField="0" baseItem="0" numFmtId="165"/>
  </dataFields>
  <formats count="11">
    <format dxfId="67">
      <pivotArea outline="0" fieldPosition="0">
        <references count="1">
          <reference field="4294967294" count="1">
            <x v="4"/>
          </reference>
        </references>
      </pivotArea>
    </format>
    <format dxfId="66">
      <pivotArea outline="0" collapsedLevelsAreSubtotals="1" fieldPosition="0">
        <references count="1">
          <reference field="4294967294" count="1" selected="0">
            <x v="1"/>
          </reference>
        </references>
      </pivotArea>
    </format>
    <format dxfId="65">
      <pivotArea outline="0" fieldPosition="0">
        <references count="1">
          <reference field="4294967294" count="1">
            <x v="0"/>
          </reference>
        </references>
      </pivotArea>
    </format>
    <format dxfId="64">
      <pivotArea outline="0" collapsedLevelsAreSubtotals="1" fieldPosition="0">
        <references count="1">
          <reference field="4294967294" count="1" selected="0">
            <x v="0"/>
          </reference>
        </references>
      </pivotArea>
    </format>
    <format dxfId="63">
      <pivotArea outline="0" collapsedLevelsAreSubtotals="1" fieldPosition="0">
        <references count="1">
          <reference field="4294967294" count="1" selected="0">
            <x v="5"/>
          </reference>
        </references>
      </pivotArea>
    </format>
    <format dxfId="62">
      <pivotArea outline="0" fieldPosition="0">
        <references count="1">
          <reference field="4294967294" count="1">
            <x v="1"/>
          </reference>
        </references>
      </pivotArea>
    </format>
    <format dxfId="61">
      <pivotArea outline="0" collapsedLevelsAreSubtotals="1" fieldPosition="0">
        <references count="1">
          <reference field="4294967294" count="1" selected="0">
            <x v="2"/>
          </reference>
        </references>
      </pivotArea>
    </format>
    <format dxfId="60">
      <pivotArea outline="0" collapsedLevelsAreSubtotals="1" fieldPosition="0">
        <references count="1">
          <reference field="4294967294" count="1" selected="0">
            <x v="4"/>
          </reference>
        </references>
      </pivotArea>
    </format>
    <format dxfId="59">
      <pivotArea type="all" dataOnly="0" outline="0" fieldPosition="0"/>
    </format>
    <format dxfId="58">
      <pivotArea outline="0" collapsedLevelsAreSubtotals="1" fieldPosition="0"/>
    </format>
    <format dxfId="57">
      <pivotArea dataOnly="0" labelOnly="1" outline="0" fieldPosition="0">
        <references count="1">
          <reference field="4294967294" count="6">
            <x v="0"/>
            <x v="1"/>
            <x v="2"/>
            <x v="3"/>
            <x v="4"/>
            <x v="5"/>
          </reference>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DimDate].[Month Name].&amp;[Aug]"/>
      </members>
    </pivotHierarchy>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2334E-0B4A-4372-B6D3-AB589B6E1070}" name="PivotTable4" cacheId="1" applyNumberFormats="0" applyBorderFormats="0" applyFontFormats="0" applyPatternFormats="0" applyAlignmentFormats="0" applyWidthHeightFormats="1" dataCaption="Values" tag="aa647277-0f93-4c0c-a078-655578951448" updatedVersion="8" minRefreshableVersion="3" useAutoFormatting="1" rowGrandTotals="0" colGrandTotals="0" itemPrintTitles="1" createdVersion="8" indent="0" compact="0" compactData="0" multipleFieldFilters="0">
  <location ref="W4:W8" firstHeaderRow="1" firstDataRow="1" firstDataCol="1"/>
  <pivotFields count="2">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s>
  <rowFields count="1">
    <field x="0"/>
  </rowFields>
  <rowItems count="4">
    <i>
      <x/>
    </i>
    <i>
      <x v="1"/>
    </i>
    <i>
      <x v="2"/>
    </i>
    <i>
      <x v="3"/>
    </i>
  </rowItems>
  <formats count="4">
    <format dxfId="71">
      <pivotArea type="all" dataOnly="0" outline="0" fieldPosition="0"/>
    </format>
    <format dxfId="70">
      <pivotArea outline="0" collapsedLevelsAreSubtotals="1" fieldPosition="0"/>
    </format>
    <format dxfId="69">
      <pivotArea field="0" type="button" dataOnly="0" labelOnly="1" outline="0" axis="axisRow" fieldPosition="0"/>
    </format>
    <format dxfId="68">
      <pivotArea dataOnly="0" labelOnly="1" outline="0" fieldPosition="0">
        <references count="1">
          <reference field="0" count="0"/>
        </references>
      </pivotArea>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Revenue"/>
    <pivotHierarchy dragToData="1" caption="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D8316A4-19DA-40AB-A24A-A816AA544A74}" name="PivotTable4" cacheId="10" applyNumberFormats="0" applyBorderFormats="0" applyFontFormats="0" applyPatternFormats="0" applyAlignmentFormats="0" applyWidthHeightFormats="1" dataCaption="Values" missingCaption="0" tag="2c8ced35-ca61-4347-bc57-3c7a7909a1f5" updatedVersion="8" minRefreshableVersion="3" useAutoFormatting="1" rowGrandTotals="0" colGrandTotals="0" itemPrintTitles="1" createdVersion="8" indent="0" showEmptyRow="1" showEmptyCol="1" compact="0" compactData="0" multipleFieldFilters="0" chartFormat="18">
  <location ref="AC5:AE9" firstHeaderRow="0" firstDataRow="1" firstDataCol="1"/>
  <pivotFields count="5">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4">
        <item x="0"/>
        <item x="1"/>
        <item x="2"/>
        <item x="3"/>
      </items>
    </pivotField>
    <pivotField compact="0" allDrilled="1" outline="0"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2"/>
  </rowFields>
  <rowItems count="4">
    <i>
      <x/>
    </i>
    <i>
      <x v="1"/>
    </i>
    <i>
      <x v="2"/>
    </i>
    <i>
      <x v="3"/>
    </i>
  </rowItems>
  <colFields count="1">
    <field x="-2"/>
  </colFields>
  <colItems count="2">
    <i>
      <x/>
    </i>
    <i i="1">
      <x v="1"/>
    </i>
  </colItems>
  <dataFields count="2">
    <dataField name="Total Profit" fld="0" baseField="0" baseItem="0" numFmtId="166"/>
    <dataField name="Sum of Total Profit" fld="4" showDataAs="percentOfTotal" baseField="0" baseItem="0" numFmtId="9">
      <extLst>
        <ext xmlns:x14="http://schemas.microsoft.com/office/spreadsheetml/2009/9/main" uri="{E15A36E0-9728-4e99-A89B-3F7291B0FE68}">
          <x14:dataField sourceField="0" uniqueName="[__Xl2].[Measures].[Sum of Total Profit]"/>
        </ext>
      </extLst>
    </dataField>
  </dataFields>
  <formats count="7">
    <format dxfId="20">
      <pivotArea outline="0" fieldPosition="0">
        <references count="1">
          <reference field="4294967294" count="1">
            <x v="0"/>
          </reference>
        </references>
      </pivotArea>
    </format>
    <format dxfId="19">
      <pivotArea outline="0" collapsedLevelsAreSubtotals="1" fieldPosition="0">
        <references count="1">
          <reference field="4294967294" count="1" selected="0">
            <x v="0"/>
          </reference>
        </references>
      </pivotArea>
    </format>
    <format dxfId="18">
      <pivotArea type="all" dataOnly="0" outline="0" fieldPosition="0"/>
    </format>
    <format dxfId="17">
      <pivotArea outline="0" collapsedLevelsAreSubtotals="1" fieldPosition="0"/>
    </format>
    <format dxfId="16">
      <pivotArea dataOnly="0" labelOnly="1" outline="0" fieldPosition="0">
        <references count="1">
          <reference field="4294967294" count="1">
            <x v="0"/>
          </reference>
        </references>
      </pivotArea>
    </format>
    <format dxfId="15">
      <pivotArea outline="0" fieldPosition="0">
        <references count="1">
          <reference field="4294967294" count="1">
            <x v="1"/>
          </reference>
        </references>
      </pivotArea>
    </format>
    <format dxfId="14">
      <pivotArea outline="0" fieldPosition="0">
        <references count="1">
          <reference field="4294967294" count="1" selected="0">
            <x v="1"/>
          </reference>
        </references>
      </pivotArea>
    </format>
  </formats>
  <chartFormats count="2">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DDB23F4-B580-4183-B98C-3626A10A817E}" name="PivotTable3" cacheId="4"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20">
  <location ref="W5:X7"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2">
        <item x="0"/>
        <item x="1"/>
      </items>
    </pivotField>
    <pivotField compact="0" allDrilled="1" outline="0" subtotalTop="0" showAll="0" dataSourceSort="1" defaultSubtotal="0" defaultAttributeDrillState="1"/>
  </pivotFields>
  <rowFields count="1">
    <field x="2"/>
  </rowFields>
  <rowItems count="2">
    <i>
      <x/>
    </i>
    <i>
      <x v="1"/>
    </i>
  </rowItems>
  <colItems count="1">
    <i/>
  </colItems>
  <dataFields count="1">
    <dataField name="Total Profit" fld="0" baseField="0" baseItem="0" numFmtId="166"/>
  </dataFields>
  <formats count="5">
    <format dxfId="25">
      <pivotArea outline="0" fieldPosition="0">
        <references count="1">
          <reference field="4294967294" count="1">
            <x v="0"/>
          </reference>
        </references>
      </pivotArea>
    </format>
    <format dxfId="24">
      <pivotArea outline="0" collapsedLevelsAreSubtotals="1" fieldPosition="0">
        <references count="1">
          <reference field="4294967294" count="1" selected="0">
            <x v="0"/>
          </reference>
        </references>
      </pivotArea>
    </format>
    <format dxfId="23">
      <pivotArea type="all" dataOnly="0" outline="0" fieldPosition="0"/>
    </format>
    <format dxfId="22">
      <pivotArea outline="0" collapsedLevelsAreSubtotals="1" fieldPosition="0"/>
    </format>
    <format dxfId="21">
      <pivotArea dataOnly="0" labelOnly="1" outline="0" fieldPosition="0">
        <references count="1">
          <reference field="4294967294" count="1">
            <x v="0"/>
          </reference>
        </references>
      </pivotArea>
    </format>
  </formats>
  <chartFormats count="4">
    <chartFormat chart="2" format="2"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17" format="7">
      <pivotArea type="data" outline="0" fieldPosition="0">
        <references count="2">
          <reference field="4294967294" count="1" selected="0">
            <x v="0"/>
          </reference>
          <reference field="2" count="1" selected="0">
            <x v="0"/>
          </reference>
        </references>
      </pivotArea>
    </chartFormat>
    <chartFormat chart="17" format="8">
      <pivotArea type="data" outline="0" fieldPosition="0">
        <references count="2">
          <reference field="4294967294" count="1" selected="0">
            <x v="0"/>
          </reference>
          <reference field="2" count="1" selected="0">
            <x v="1"/>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337E3D-3C3E-4D19-85CF-D96D1655E0F5}" name="PivotTable2" cacheId="3" applyNumberFormats="0" applyBorderFormats="0" applyFontFormats="0" applyPatternFormats="0" applyAlignmentFormats="0" applyWidthHeightFormats="1" dataCaption="Values" tag="2c8ced35-ca61-4347-bc57-3c7a7909a1f5" updatedVersion="8" minRefreshableVersion="3" useAutoFormatting="1" rowGrandTotals="0" colGrandTotals="0" itemPrintTitles="1" createdVersion="8" indent="0" compact="0" compactData="0" multipleFieldFilters="0" chartFormat="3">
  <location ref="K5:L12"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7">
        <item x="0"/>
        <item x="1"/>
        <item x="2"/>
        <item x="3"/>
        <item x="4"/>
        <item x="5"/>
        <item x="6"/>
      </items>
    </pivotField>
    <pivotField compact="0" allDrilled="1" outline="0" subtotalTop="0" showAll="0" dataSourceSort="1" defaultSubtotal="0" defaultAttributeDrillState="1"/>
  </pivotFields>
  <rowFields count="1">
    <field x="2"/>
  </rowFields>
  <rowItems count="7">
    <i>
      <x/>
    </i>
    <i>
      <x v="1"/>
    </i>
    <i>
      <x v="2"/>
    </i>
    <i>
      <x v="3"/>
    </i>
    <i>
      <x v="4"/>
    </i>
    <i>
      <x v="5"/>
    </i>
    <i>
      <x v="6"/>
    </i>
  </rowItems>
  <colItems count="1">
    <i/>
  </colItems>
  <dataFields count="1">
    <dataField name="Total Profit" fld="0" baseField="0" baseItem="0" numFmtId="166"/>
  </dataFields>
  <formats count="5">
    <format dxfId="30">
      <pivotArea outline="0" fieldPosition="0">
        <references count="1">
          <reference field="4294967294" count="1">
            <x v="0"/>
          </reference>
        </references>
      </pivotArea>
    </format>
    <format dxfId="29">
      <pivotArea outline="0" collapsedLevelsAreSubtotals="1" fieldPosition="0">
        <references count="1">
          <reference field="4294967294" count="1" selected="0">
            <x v="0"/>
          </reference>
        </references>
      </pivotArea>
    </format>
    <format dxfId="28">
      <pivotArea type="all" dataOnly="0" outline="0" fieldPosition="0"/>
    </format>
    <format dxfId="27">
      <pivotArea outline="0" collapsedLevelsAreSubtotals="1" fieldPosition="0"/>
    </format>
    <format dxfId="26">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D6692F-FACE-47AE-8145-8BF95806E4B8}" name="PivotTable1" cacheId="2" applyNumberFormats="0" applyBorderFormats="0" applyFontFormats="0" applyPatternFormats="0" applyAlignmentFormats="0" applyWidthHeightFormats="1" dataCaption="Values" tag="9f178194-1782-4ce2-b1c0-31d225d6de17" updatedVersion="8" minRefreshableVersion="3" useAutoFormatting="1" rowGrandTotals="0" colGrandTotals="0" itemPrintTitles="1" createdVersion="8" indent="0" compact="0" compactData="0" multipleFieldFilters="0" chartFormat="5">
  <location ref="B4:C16"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2"/>
  </rowFields>
  <rowItems count="12">
    <i>
      <x/>
    </i>
    <i>
      <x v="1"/>
    </i>
    <i>
      <x v="2"/>
    </i>
    <i>
      <x v="3"/>
    </i>
    <i>
      <x v="4"/>
    </i>
    <i>
      <x v="5"/>
    </i>
    <i>
      <x v="6"/>
    </i>
    <i>
      <x v="7"/>
    </i>
    <i>
      <x v="8"/>
    </i>
    <i>
      <x v="9"/>
    </i>
    <i>
      <x v="10"/>
    </i>
    <i>
      <x v="11"/>
    </i>
  </rowItems>
  <colItems count="1">
    <i/>
  </colItems>
  <dataFields count="1">
    <dataField name="Total Profit" fld="0" baseField="0" baseItem="0" numFmtId="166"/>
  </dataFields>
  <formats count="5">
    <format dxfId="35">
      <pivotArea outline="0" fieldPosition="0">
        <references count="1">
          <reference field="4294967294" count="1">
            <x v="0"/>
          </reference>
        </references>
      </pivotArea>
    </format>
    <format dxfId="34">
      <pivotArea outline="0" collapsedLevelsAreSubtotals="1" fieldPosition="0">
        <references count="1">
          <reference field="4294967294" count="1" selected="0">
            <x v="0"/>
          </reference>
        </references>
      </pivotArea>
    </format>
    <format dxfId="33">
      <pivotArea type="all" dataOnly="0" outline="0" fieldPosition="0"/>
    </format>
    <format dxfId="32">
      <pivotArea outline="0" collapsedLevelsAreSubtotals="1" fieldPosition="0"/>
    </format>
    <format dxfId="31">
      <pivotArea dataOnly="0" labelOnly="1" outline="0" fieldPosition="0">
        <references count="1">
          <reference field="4294967294" count="1">
            <x v="0"/>
          </reference>
        </references>
      </pivotArea>
    </format>
  </formats>
  <chartFormats count="1">
    <chartFormat chart="2" format="2"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906BB75-6BED-4436-B5F0-5133120549BF}" name="PivotTable1" cacheId="5" applyNumberFormats="0" applyBorderFormats="0" applyFontFormats="0" applyPatternFormats="0" applyAlignmentFormats="0" applyWidthHeightFormats="1" dataCaption="Values" missingCaption="0" tag="9f178194-1782-4ce2-b1c0-31d225d6de17" updatedVersion="8" minRefreshableVersion="3" useAutoFormatting="1" rowGrandTotals="0" colGrandTotals="0" itemPrintTitles="1" createdVersion="8" indent="0" showEmptyRow="1" showEmptyCol="1" compact="0" compactData="0" multipleFieldFilters="0" chartFormat="5">
  <location ref="B4:C508" firstHeaderRow="1" firstDataRow="1" firstDataCol="1"/>
  <pivotFields count="4">
    <pivotField dataField="1" compact="0" outline="0" subtotalTop="0" showAll="0" defaultSubtotal="0"/>
    <pivotField compact="0" allDrilled="1" outline="0" subtotalTop="0" showAll="0" dataSourceSort="1" defaultSubtotal="0" defaultAttributeDrillState="1"/>
    <pivotField axis="axisRow" compact="0" allDrilled="1" outline="0" subtotalTop="0" showAll="0" sortType="descending" defaultSubtotal="0" defaultAttributeDrillState="1">
      <items count="5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s>
      <autoSortScope>
        <pivotArea dataOnly="0" outline="0" fieldPosition="0">
          <references count="1">
            <reference field="4294967294" count="1" selected="0">
              <x v="0"/>
            </reference>
          </references>
        </pivotArea>
      </autoSortScope>
    </pivotField>
    <pivotField compact="0" allDrilled="1" outline="0" subtotalTop="0" showAll="0" dataSourceSort="1" defaultSubtotal="0" defaultAttributeDrillState="1"/>
  </pivotFields>
  <rowFields count="1">
    <field x="2"/>
  </rowFields>
  <rowItems count="504">
    <i>
      <x v="336"/>
    </i>
    <i>
      <x v="338"/>
    </i>
    <i>
      <x v="378"/>
    </i>
    <i>
      <x v="339"/>
    </i>
    <i>
      <x v="377"/>
    </i>
    <i>
      <x v="379"/>
    </i>
    <i>
      <x v="335"/>
    </i>
    <i>
      <x v="337"/>
    </i>
    <i>
      <x v="340"/>
    </i>
    <i>
      <x v="376"/>
    </i>
    <i>
      <x v="382"/>
    </i>
    <i>
      <x v="387"/>
    </i>
    <i>
      <x v="383"/>
    </i>
    <i>
      <x v="375"/>
    </i>
    <i>
      <x v="381"/>
    </i>
    <i>
      <x v="380"/>
    </i>
    <i>
      <x v="385"/>
    </i>
    <i>
      <x v="330"/>
    </i>
    <i>
      <x v="474"/>
    </i>
    <i>
      <x v="478"/>
    </i>
    <i>
      <x v="391"/>
    </i>
    <i>
      <x v="329"/>
    </i>
    <i>
      <x v="386"/>
    </i>
    <i>
      <x v="481"/>
    </i>
    <i>
      <x v="479"/>
    </i>
    <i>
      <x v="333"/>
    </i>
    <i>
      <x v="476"/>
    </i>
    <i>
      <x v="384"/>
    </i>
    <i>
      <x v="389"/>
    </i>
    <i>
      <x v="477"/>
    </i>
    <i>
      <x v="390"/>
    </i>
    <i>
      <x v="331"/>
    </i>
    <i>
      <x v="401"/>
    </i>
    <i>
      <x v="327"/>
    </i>
    <i>
      <x v="399"/>
    </i>
    <i>
      <x v="397"/>
    </i>
    <i>
      <x v="400"/>
    </i>
    <i>
      <x v="388"/>
    </i>
    <i>
      <x v="398"/>
    </i>
    <i>
      <x v="332"/>
    </i>
    <i>
      <x v="328"/>
    </i>
    <i>
      <x v="480"/>
    </i>
    <i>
      <x v="334"/>
    </i>
    <i>
      <x v="475"/>
    </i>
    <i>
      <x v="417"/>
    </i>
    <i>
      <x v="416"/>
    </i>
    <i>
      <x v="414"/>
    </i>
    <i>
      <x v="415"/>
    </i>
    <i>
      <x v="348"/>
    </i>
    <i>
      <x v="484"/>
    </i>
    <i>
      <x v="411"/>
    </i>
    <i>
      <x v="347"/>
    </i>
    <i>
      <x v="429"/>
    </i>
    <i>
      <x v="428"/>
    </i>
    <i>
      <x v="404"/>
    </i>
    <i>
      <x v="482"/>
    </i>
    <i>
      <x v="427"/>
    </i>
    <i>
      <x v="409"/>
    </i>
    <i>
      <x v="485"/>
    </i>
    <i>
      <x v="346"/>
    </i>
    <i>
      <x v="483"/>
    </i>
    <i>
      <x v="345"/>
    </i>
    <i>
      <x v="142"/>
    </i>
    <i>
      <x v="1"/>
    </i>
    <i>
      <x v="406"/>
    </i>
    <i>
      <x v="408"/>
    </i>
    <i>
      <x v="413"/>
    </i>
    <i>
      <x v="488"/>
    </i>
    <i>
      <x v="490"/>
    </i>
    <i>
      <x v="108"/>
    </i>
    <i>
      <x v="486"/>
    </i>
    <i>
      <x v="402"/>
    </i>
    <i>
      <x v="410"/>
    </i>
    <i>
      <x v="489"/>
    </i>
    <i>
      <x v="403"/>
    </i>
    <i>
      <x v="491"/>
    </i>
    <i>
      <x v="318"/>
    </i>
    <i>
      <x v="31"/>
    </i>
    <i>
      <x v="495"/>
    </i>
    <i>
      <x v="487"/>
    </i>
    <i>
      <x v="407"/>
    </i>
    <i>
      <x v="83"/>
    </i>
    <i>
      <x v="128"/>
    </i>
    <i>
      <x v="494"/>
    </i>
    <i>
      <x v="492"/>
    </i>
    <i>
      <x v="300"/>
    </i>
    <i>
      <x v="352"/>
    </i>
    <i>
      <x v="178"/>
    </i>
    <i>
      <x v="493"/>
    </i>
    <i>
      <x v="358"/>
    </i>
    <i>
      <x v="351"/>
    </i>
    <i>
      <x v="405"/>
    </i>
    <i>
      <x v="199"/>
    </i>
    <i>
      <x v="372"/>
    </i>
    <i>
      <x v="498"/>
    </i>
    <i>
      <x v="412"/>
    </i>
    <i>
      <x v="497"/>
    </i>
    <i>
      <x v="499"/>
    </i>
    <i>
      <x v="349"/>
    </i>
    <i>
      <x v="357"/>
    </i>
    <i>
      <x v="423"/>
    </i>
    <i>
      <x v="425"/>
    </i>
    <i>
      <x v="472"/>
    </i>
    <i>
      <x v="53"/>
    </i>
    <i>
      <x v="353"/>
    </i>
    <i>
      <x v="54"/>
    </i>
    <i>
      <x v="13"/>
    </i>
    <i>
      <x v="424"/>
    </i>
    <i>
      <x v="323"/>
    </i>
    <i>
      <x v="326"/>
    </i>
    <i>
      <x v="14"/>
    </i>
    <i>
      <x v="422"/>
    </i>
    <i>
      <x v="355"/>
    </i>
    <i>
      <x v="52"/>
    </i>
    <i>
      <x v="500"/>
    </i>
    <i>
      <x v="350"/>
    </i>
    <i>
      <x v="15"/>
    </i>
    <i>
      <x v="354"/>
    </i>
    <i>
      <x v="374"/>
    </i>
    <i>
      <x v="356"/>
    </i>
    <i>
      <x v="5"/>
    </i>
    <i>
      <x v="364"/>
    </i>
    <i>
      <x v="2"/>
    </i>
    <i>
      <x v="255"/>
    </i>
    <i>
      <x v="473"/>
    </i>
    <i>
      <x v="252"/>
    </i>
    <i>
      <x v="253"/>
    </i>
    <i>
      <x v="254"/>
    </i>
    <i>
      <x v="366"/>
    </i>
    <i>
      <x v="367"/>
    </i>
    <i>
      <x v="392"/>
    </i>
    <i>
      <x v="322"/>
    </i>
    <i>
      <x v="456"/>
    </i>
    <i>
      <x v="131"/>
    </i>
    <i>
      <x v="120"/>
    </i>
    <i>
      <x v="132"/>
    </i>
    <i>
      <x v="85"/>
    </i>
    <i>
      <x v="133"/>
    </i>
    <i>
      <x v="114"/>
    </i>
    <i>
      <x v="134"/>
    </i>
    <i>
      <x v="30"/>
    </i>
    <i>
      <x v="135"/>
    </i>
    <i>
      <x v="373"/>
    </i>
    <i>
      <x v="136"/>
    </i>
    <i>
      <x v="73"/>
    </i>
    <i>
      <x v="137"/>
    </i>
    <i>
      <x v="440"/>
    </i>
    <i>
      <x v="138"/>
    </i>
    <i>
      <x v="125"/>
    </i>
    <i>
      <x v="139"/>
    </i>
    <i>
      <x v="314"/>
    </i>
    <i>
      <x v="140"/>
    </i>
    <i>
      <x v="22"/>
    </i>
    <i>
      <x v="141"/>
    </i>
    <i>
      <x v="34"/>
    </i>
    <i>
      <x v="11"/>
    </i>
    <i>
      <x v="362"/>
    </i>
    <i>
      <x v="143"/>
    </i>
    <i>
      <x v="51"/>
    </i>
    <i>
      <x v="144"/>
    </i>
    <i>
      <x v="65"/>
    </i>
    <i>
      <x v="145"/>
    </i>
    <i>
      <x v="81"/>
    </i>
    <i>
      <x v="146"/>
    </i>
    <i>
      <x v="432"/>
    </i>
    <i>
      <x v="147"/>
    </i>
    <i>
      <x v="448"/>
    </i>
    <i>
      <x v="148"/>
    </i>
    <i>
      <x v="464"/>
    </i>
    <i>
      <x v="149"/>
    </i>
    <i>
      <x v="107"/>
    </i>
    <i>
      <x v="150"/>
    </i>
    <i>
      <x v="310"/>
    </i>
    <i>
      <x v="151"/>
    </i>
    <i>
      <x v="16"/>
    </i>
    <i>
      <x v="152"/>
    </i>
    <i>
      <x v="18"/>
    </i>
    <i>
      <x v="153"/>
    </i>
    <i>
      <x v="26"/>
    </i>
    <i>
      <x v="154"/>
    </i>
    <i>
      <x v="342"/>
    </i>
    <i>
      <x v="155"/>
    </i>
    <i>
      <x v="116"/>
    </i>
    <i>
      <x v="156"/>
    </i>
    <i>
      <x v="43"/>
    </i>
    <i>
      <x v="157"/>
    </i>
    <i>
      <x v="369"/>
    </i>
    <i>
      <x v="158"/>
    </i>
    <i>
      <x v="47"/>
    </i>
    <i>
      <x v="159"/>
    </i>
    <i>
      <x v="10"/>
    </i>
    <i>
      <x v="160"/>
    </i>
    <i>
      <x v="396"/>
    </i>
    <i>
      <x v="161"/>
    </i>
    <i>
      <x v="69"/>
    </i>
    <i>
      <x v="162"/>
    </i>
    <i>
      <x v="77"/>
    </i>
    <i>
      <x v="163"/>
    </i>
    <i>
      <x v="420"/>
    </i>
    <i>
      <x v="164"/>
    </i>
    <i>
      <x v="88"/>
    </i>
    <i>
      <x v="165"/>
    </i>
    <i>
      <x v="436"/>
    </i>
    <i>
      <x v="166"/>
    </i>
    <i>
      <x v="444"/>
    </i>
    <i>
      <x v="167"/>
    </i>
    <i>
      <x v="452"/>
    </i>
    <i>
      <x v="168"/>
    </i>
    <i>
      <x v="460"/>
    </i>
    <i>
      <x v="169"/>
    </i>
    <i>
      <x v="468"/>
    </i>
    <i>
      <x v="170"/>
    </i>
    <i>
      <x v="101"/>
    </i>
    <i>
      <x v="171"/>
    </i>
    <i>
      <x v="111"/>
    </i>
    <i>
      <x v="172"/>
    </i>
    <i>
      <x v="308"/>
    </i>
    <i>
      <x v="173"/>
    </i>
    <i>
      <x v="312"/>
    </i>
    <i>
      <x v="174"/>
    </i>
    <i>
      <x v="316"/>
    </i>
    <i>
      <x v="175"/>
    </i>
    <i>
      <x v="320"/>
    </i>
    <i>
      <x v="176"/>
    </i>
    <i>
      <x v="324"/>
    </i>
    <i>
      <x v="177"/>
    </i>
    <i>
      <x v="20"/>
    </i>
    <i>
      <x v="12"/>
    </i>
    <i>
      <x v="24"/>
    </i>
    <i>
      <x v="179"/>
    </i>
    <i>
      <x v="28"/>
    </i>
    <i>
      <x v="180"/>
    </i>
    <i>
      <x v="32"/>
    </i>
    <i>
      <x v="181"/>
    </i>
    <i>
      <x v="344"/>
    </i>
    <i>
      <x v="182"/>
    </i>
    <i>
      <x v="36"/>
    </i>
    <i>
      <x v="183"/>
    </i>
    <i>
      <x v="39"/>
    </i>
    <i>
      <x v="184"/>
    </i>
    <i>
      <x v="121"/>
    </i>
    <i>
      <x v="185"/>
    </i>
    <i>
      <x v="360"/>
    </i>
    <i>
      <x v="186"/>
    </i>
    <i>
      <x v="130"/>
    </i>
    <i>
      <x v="122"/>
    </i>
    <i>
      <x v="187"/>
    </i>
    <i>
      <x v="371"/>
    </i>
    <i>
      <x v="188"/>
    </i>
    <i>
      <x v="45"/>
    </i>
    <i>
      <x v="189"/>
    </i>
    <i>
      <x v="49"/>
    </i>
    <i>
      <x v="190"/>
    </i>
    <i>
      <x v="6"/>
    </i>
    <i>
      <x v="191"/>
    </i>
    <i>
      <x v="60"/>
    </i>
    <i>
      <x v="192"/>
    </i>
    <i>
      <x v="394"/>
    </i>
    <i>
      <x v="193"/>
    </i>
    <i>
      <x v="63"/>
    </i>
    <i>
      <x v="194"/>
    </i>
    <i>
      <x v="67"/>
    </i>
    <i>
      <x v="195"/>
    </i>
    <i>
      <x v="71"/>
    </i>
    <i>
      <x v="196"/>
    </i>
    <i>
      <x v="75"/>
    </i>
    <i>
      <x v="197"/>
    </i>
    <i>
      <x v="79"/>
    </i>
    <i>
      <x v="198"/>
    </i>
    <i>
      <x v="418"/>
    </i>
    <i>
      <x v="118"/>
    </i>
    <i>
      <x v="8"/>
    </i>
    <i>
      <x v="200"/>
    </i>
    <i>
      <x v="426"/>
    </i>
    <i>
      <x v="201"/>
    </i>
    <i>
      <x v="430"/>
    </i>
    <i>
      <x v="202"/>
    </i>
    <i>
      <x v="434"/>
    </i>
    <i>
      <x v="203"/>
    </i>
    <i>
      <x v="438"/>
    </i>
    <i>
      <x v="204"/>
    </i>
    <i>
      <x v="442"/>
    </i>
    <i>
      <x v="205"/>
    </i>
    <i>
      <x v="446"/>
    </i>
    <i>
      <x v="206"/>
    </i>
    <i>
      <x v="450"/>
    </i>
    <i>
      <x v="207"/>
    </i>
    <i>
      <x v="454"/>
    </i>
    <i>
      <x v="208"/>
    </i>
    <i>
      <x v="458"/>
    </i>
    <i>
      <x v="209"/>
    </i>
    <i>
      <x v="462"/>
    </i>
    <i>
      <x v="210"/>
    </i>
    <i>
      <x v="466"/>
    </i>
    <i>
      <x v="211"/>
    </i>
    <i>
      <x v="470"/>
    </i>
    <i>
      <x v="212"/>
    </i>
    <i>
      <x v="99"/>
    </i>
    <i>
      <x v="213"/>
    </i>
    <i>
      <x v="103"/>
    </i>
    <i>
      <x v="214"/>
    </i>
    <i>
      <x v="109"/>
    </i>
    <i>
      <x v="215"/>
    </i>
    <i>
      <x v="496"/>
    </i>
    <i>
      <x v="216"/>
    </i>
    <i>
      <x v="307"/>
    </i>
    <i>
      <x v="217"/>
    </i>
    <i>
      <x v="309"/>
    </i>
    <i>
      <x v="218"/>
    </i>
    <i>
      <x v="311"/>
    </i>
    <i>
      <x v="219"/>
    </i>
    <i>
      <x v="313"/>
    </i>
    <i>
      <x v="220"/>
    </i>
    <i>
      <x v="315"/>
    </i>
    <i>
      <x v="221"/>
    </i>
    <i>
      <x v="317"/>
    </i>
    <i>
      <x v="222"/>
    </i>
    <i>
      <x v="319"/>
    </i>
    <i>
      <x v="223"/>
    </i>
    <i>
      <x v="321"/>
    </i>
    <i>
      <x v="224"/>
    </i>
    <i>
      <x v="17"/>
    </i>
    <i>
      <x v="225"/>
    </i>
    <i>
      <x v="325"/>
    </i>
    <i>
      <x v="226"/>
    </i>
    <i>
      <x v="19"/>
    </i>
    <i>
      <x v="227"/>
    </i>
    <i>
      <x v="21"/>
    </i>
    <i>
      <x v="228"/>
    </i>
    <i>
      <x v="23"/>
    </i>
    <i>
      <x v="229"/>
    </i>
    <i>
      <x v="25"/>
    </i>
    <i>
      <x v="230"/>
    </i>
    <i>
      <x v="27"/>
    </i>
    <i>
      <x v="231"/>
    </i>
    <i>
      <x v="29"/>
    </i>
    <i>
      <x v="232"/>
    </i>
    <i>
      <x v="4"/>
    </i>
    <i>
      <x v="233"/>
    </i>
    <i>
      <x v="341"/>
    </i>
    <i>
      <x v="234"/>
    </i>
    <i>
      <x v="343"/>
    </i>
    <i>
      <x v="235"/>
    </i>
    <i>
      <x v="33"/>
    </i>
    <i>
      <x v="236"/>
    </i>
    <i>
      <x v="35"/>
    </i>
    <i>
      <x v="237"/>
    </i>
    <i>
      <x v="37"/>
    </i>
    <i>
      <x v="238"/>
    </i>
    <i>
      <x v="38"/>
    </i>
    <i>
      <x v="239"/>
    </i>
    <i>
      <x v="40"/>
    </i>
    <i>
      <x v="240"/>
    </i>
    <i>
      <x v="41"/>
    </i>
    <i>
      <x v="241"/>
    </i>
    <i>
      <x v="42"/>
    </i>
    <i>
      <x v="242"/>
    </i>
    <i>
      <x v="359"/>
    </i>
    <i>
      <x v="243"/>
    </i>
    <i>
      <x v="361"/>
    </i>
    <i>
      <x v="244"/>
    </i>
    <i>
      <x v="363"/>
    </i>
    <i>
      <x v="245"/>
    </i>
    <i>
      <x v="129"/>
    </i>
    <i>
      <x v="365"/>
    </i>
    <i>
      <x v="246"/>
    </i>
    <i>
      <x v="368"/>
    </i>
    <i>
      <x v="247"/>
    </i>
    <i>
      <x v="370"/>
    </i>
    <i>
      <x v="248"/>
    </i>
    <i>
      <x v="44"/>
    </i>
    <i>
      <x v="3"/>
    </i>
    <i>
      <x v="123"/>
    </i>
    <i>
      <x v="501"/>
    </i>
    <i>
      <x v="46"/>
    </i>
    <i>
      <x v="503"/>
    </i>
    <i>
      <x v="48"/>
    </i>
    <i>
      <x v="126"/>
    </i>
    <i>
      <x v="50"/>
    </i>
    <i>
      <x v="127"/>
    </i>
    <i>
      <x v="124"/>
    </i>
    <i>
      <x v="55"/>
    </i>
    <i>
      <x v="7"/>
    </i>
    <i>
      <x v="56"/>
    </i>
    <i>
      <x v="58"/>
    </i>
    <i>
      <x v="57"/>
    </i>
    <i>
      <x v="119"/>
    </i>
    <i>
      <x v="59"/>
    </i>
    <i>
      <x v="256"/>
    </i>
    <i>
      <x v="61"/>
    </i>
    <i>
      <x v="257"/>
    </i>
    <i>
      <x v="393"/>
    </i>
    <i>
      <x v="258"/>
    </i>
    <i>
      <x v="395"/>
    </i>
    <i>
      <x v="259"/>
    </i>
    <i>
      <x v="62"/>
    </i>
    <i>
      <x v="260"/>
    </i>
    <i>
      <x v="64"/>
    </i>
    <i>
      <x v="261"/>
    </i>
    <i>
      <x v="66"/>
    </i>
    <i>
      <x v="262"/>
    </i>
    <i>
      <x v="68"/>
    </i>
    <i>
      <x v="263"/>
    </i>
    <i>
      <x v="70"/>
    </i>
    <i>
      <x v="264"/>
    </i>
    <i>
      <x v="72"/>
    </i>
    <i>
      <x v="265"/>
    </i>
    <i>
      <x v="74"/>
    </i>
    <i>
      <x v="266"/>
    </i>
    <i>
      <x v="76"/>
    </i>
    <i>
      <x v="267"/>
    </i>
    <i>
      <x v="78"/>
    </i>
    <i>
      <x v="268"/>
    </i>
    <i>
      <x v="80"/>
    </i>
    <i>
      <x v="269"/>
    </i>
    <i>
      <x v="82"/>
    </i>
    <i>
      <x v="270"/>
    </i>
    <i>
      <x v="419"/>
    </i>
    <i>
      <x v="271"/>
    </i>
    <i>
      <x v="421"/>
    </i>
    <i>
      <x v="272"/>
    </i>
    <i>
      <x v="84"/>
    </i>
    <i>
      <x v="273"/>
    </i>
    <i>
      <x v="86"/>
    </i>
    <i>
      <x v="274"/>
    </i>
    <i>
      <x v="87"/>
    </i>
    <i>
      <x v="275"/>
    </i>
    <i>
      <x v="89"/>
    </i>
    <i>
      <x v="276"/>
    </i>
    <i>
      <x v="431"/>
    </i>
    <i>
      <x v="277"/>
    </i>
    <i>
      <x v="433"/>
    </i>
    <i>
      <x v="278"/>
    </i>
    <i>
      <x v="435"/>
    </i>
    <i>
      <x v="279"/>
    </i>
    <i>
      <x v="437"/>
    </i>
    <i>
      <x v="280"/>
    </i>
    <i>
      <x v="439"/>
    </i>
    <i>
      <x v="281"/>
    </i>
    <i>
      <x v="441"/>
    </i>
    <i>
      <x v="282"/>
    </i>
    <i>
      <x v="443"/>
    </i>
    <i>
      <x v="283"/>
    </i>
    <i>
      <x v="445"/>
    </i>
    <i>
      <x v="284"/>
    </i>
    <i>
      <x v="447"/>
    </i>
    <i>
      <x v="285"/>
    </i>
    <i>
      <x v="449"/>
    </i>
    <i>
      <x v="286"/>
    </i>
    <i>
      <x v="451"/>
    </i>
    <i>
      <x v="287"/>
    </i>
    <i>
      <x v="453"/>
    </i>
    <i>
      <x v="288"/>
    </i>
    <i>
      <x v="455"/>
    </i>
    <i>
      <x v="289"/>
    </i>
    <i>
      <x v="457"/>
    </i>
    <i>
      <x v="290"/>
    </i>
    <i>
      <x v="459"/>
    </i>
    <i>
      <x v="291"/>
    </i>
    <i>
      <x v="461"/>
    </i>
    <i>
      <x v="292"/>
    </i>
    <i>
      <x v="463"/>
    </i>
    <i>
      <x v="293"/>
    </i>
    <i>
      <x v="465"/>
    </i>
    <i>
      <x v="90"/>
    </i>
    <i>
      <x v="467"/>
    </i>
    <i>
      <x v="91"/>
    </i>
    <i>
      <x v="469"/>
    </i>
    <i>
      <x v="93"/>
    </i>
    <i>
      <x v="471"/>
    </i>
    <i>
      <x v="95"/>
    </i>
    <i>
      <x v="97"/>
    </i>
    <i>
      <x v="294"/>
    </i>
    <i>
      <x v="92"/>
    </i>
    <i>
      <x v="295"/>
    </i>
    <i>
      <x v="94"/>
    </i>
    <i>
      <x v="296"/>
    </i>
    <i>
      <x v="96"/>
    </i>
    <i>
      <x v="297"/>
    </i>
    <i>
      <x v="98"/>
    </i>
    <i>
      <x v="298"/>
    </i>
    <i>
      <x v="100"/>
    </i>
    <i>
      <x v="299"/>
    </i>
    <i>
      <x v="102"/>
    </i>
    <i>
      <x v="104"/>
    </i>
    <i>
      <x v="117"/>
    </i>
    <i>
      <x v="105"/>
    </i>
    <i>
      <x v="106"/>
    </i>
    <i>
      <x v="301"/>
    </i>
    <i>
      <x v="9"/>
    </i>
    <i>
      <x v="302"/>
    </i>
    <i>
      <x v="110"/>
    </i>
    <i>
      <x v="303"/>
    </i>
    <i>
      <x v="112"/>
    </i>
    <i>
      <x v="304"/>
    </i>
    <i>
      <x v="113"/>
    </i>
    <i>
      <x v="305"/>
    </i>
    <i>
      <x v="115"/>
    </i>
    <i>
      <x v="306"/>
    </i>
    <i>
      <x v="249"/>
    </i>
    <i>
      <x v="502"/>
    </i>
    <i>
      <x v="250"/>
    </i>
    <i>
      <x/>
    </i>
    <i>
      <x v="251"/>
    </i>
  </rowItems>
  <colItems count="1">
    <i/>
  </colItems>
  <dataFields count="1">
    <dataField name="Total Profit" fld="0" baseField="0" baseItem="0" numFmtId="166"/>
  </dataFields>
  <formats count="5">
    <format dxfId="4">
      <pivotArea outline="0" fieldPosition="0">
        <references count="1">
          <reference field="4294967294" count="1">
            <x v="0"/>
          </reference>
        </references>
      </pivotArea>
    </format>
    <format dxfId="3">
      <pivotArea outline="0" collapsedLevelsAreSubtotals="1" fieldPosition="0">
        <references count="1">
          <reference field="4294967294" count="1" selected="0">
            <x v="0"/>
          </reference>
        </references>
      </pivotArea>
    </format>
    <format dxfId="2">
      <pivotArea type="all" dataOnly="0" outline="0" fieldPosition="0"/>
    </format>
    <format dxfId="1">
      <pivotArea outline="0" collapsedLevelsAreSubtotals="1" fieldPosition="0"/>
    </format>
    <format dxfId="0">
      <pivotArea dataOnly="0" labelOnly="1" outline="0" fieldPosition="0">
        <references count="1">
          <reference field="4294967294" count="1">
            <x v="0"/>
          </reference>
        </references>
      </pivotArea>
    </format>
  </formats>
  <chartFormats count="2">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547164-A19D-4AC8-ADE3-07F11238A9E0}" name="PivotTable9" cacheId="11" applyNumberFormats="0" applyBorderFormats="0" applyFontFormats="0" applyPatternFormats="0" applyAlignmentFormats="0" applyWidthHeightFormats="1" dataCaption="Values" missingCaption="0" tag="9f178194-1782-4ce2-b1c0-31d225d6de17" updatedVersion="8" minRefreshableVersion="3" useAutoFormatting="1" rowGrandTotals="0" colGrandTotals="0" itemPrintTitles="1" createdVersion="8" indent="0" showEmptyRow="1" showEmptyCol="1" compact="0" compactData="0" multipleFieldFilters="0" chartFormat="5">
  <location ref="AC3:AD5" firstHeaderRow="1" firstDataRow="1" firstDataCol="1"/>
  <pivotFields count="4">
    <pivotField compact="0" allDrilled="1" outline="0" subtotalTop="0" showAll="0" dataSourceSort="1" defaultSubtotal="0" defaultAttributeDrillState="1"/>
    <pivotField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dataSourceSort="1" defaultSubtotal="0" defaultAttributeDrillState="1">
      <items count="2">
        <item x="0"/>
        <item x="1"/>
      </items>
    </pivotField>
  </pivotFields>
  <rowFields count="1">
    <field x="3"/>
  </rowFields>
  <rowItems count="2">
    <i>
      <x/>
    </i>
    <i>
      <x v="1"/>
    </i>
  </rowItems>
  <colItems count="1">
    <i/>
  </colItems>
  <dataFields count="1">
    <dataField name="Total Profit" fld="2" baseField="0" baseItem="0"/>
  </dataFields>
  <formats count="3">
    <format dxfId="7">
      <pivotArea type="all" dataOnly="0" outline="0" fieldPosition="0"/>
    </format>
    <format dxfId="6">
      <pivotArea outline="0" collapsedLevelsAreSubtotals="1" fieldPosition="0"/>
    </format>
    <format dxfId="5">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8B54343-CCF2-4F12-9B38-694710CAA8EB}" name="PivotTable6" cacheId="7" applyNumberFormats="0" applyBorderFormats="0" applyFontFormats="0" applyPatternFormats="0" applyAlignmentFormats="0" applyWidthHeightFormats="1" dataCaption="Values" missingCaption="0" tag="9f178194-1782-4ce2-b1c0-31d225d6de17" updatedVersion="8" minRefreshableVersion="3" useAutoFormatting="1" rowGrandTotals="0" colGrandTotals="0" itemPrintTitles="1" createdVersion="8" indent="0" showEmptyRow="1" showEmptyCol="1" compact="0" compactData="0" multipleFieldFilters="0" chartFormat="5">
  <location ref="T3:U13" firstHeaderRow="1" firstDataRow="1" firstDataCol="1"/>
  <pivotFields count="4">
    <pivotField compact="0" allDrilled="1" outline="0" subtotalTop="0" showAll="0" dataSourceSort="1" defaultSubtotal="0" defaultAttributeDrillState="1"/>
    <pivotField axis="axisRow" compact="0" allDrilled="1" outline="0"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compact="0" outline="0" subtotalTop="0" showAll="0" defaultSubtotal="0"/>
    <pivotField compact="0" allDrilled="1" outline="0" subtotalTop="0" showAll="0" dataSourceSort="1" defaultSubtotal="0" defaultAttributeDrillState="1"/>
  </pivotFields>
  <rowFields count="1">
    <field x="1"/>
  </rowFields>
  <rowItems count="10">
    <i>
      <x/>
    </i>
    <i>
      <x v="4"/>
    </i>
    <i>
      <x v="5"/>
    </i>
    <i>
      <x v="9"/>
    </i>
    <i>
      <x v="1"/>
    </i>
    <i>
      <x v="7"/>
    </i>
    <i>
      <x v="3"/>
    </i>
    <i>
      <x v="8"/>
    </i>
    <i>
      <x v="2"/>
    </i>
    <i>
      <x v="6"/>
    </i>
  </rowItems>
  <colItems count="1">
    <i/>
  </colItems>
  <dataFields count="1">
    <dataField name="Total Profit" fld="2" baseField="0" baseItem="0"/>
  </dataFields>
  <formats count="3">
    <format dxfId="10">
      <pivotArea type="all" dataOnly="0" outline="0" fieldPosition="0"/>
    </format>
    <format dxfId="9">
      <pivotArea outline="0" collapsedLevelsAreSubtotals="1" fieldPosition="0"/>
    </format>
    <format dxfId="8">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4590EA-E6B1-493F-8B40-31AD737AA16F}" name="PivotTable5" cacheId="6" applyNumberFormats="0" applyBorderFormats="0" applyFontFormats="0" applyPatternFormats="0" applyAlignmentFormats="0" applyWidthHeightFormats="1" dataCaption="Values" missingCaption="0" tag="9f178194-1782-4ce2-b1c0-31d225d6de17" updatedVersion="8" minRefreshableVersion="3" useAutoFormatting="1" rowGrandTotals="0" colGrandTotals="0" itemPrintTitles="1" createdVersion="8" indent="0" showEmptyRow="1" showEmptyCol="1" compact="0" compactData="0" multipleFieldFilters="0" chartFormat="5">
  <location ref="P3:R4" firstHeaderRow="0" firstDataRow="1" firstDataCol="0"/>
  <pivotFields count="5">
    <pivotField compact="0" allDrilled="1" outline="0" subtotalTop="0" showAll="0" dataSourceSort="1" defaultSubtotal="0" defaultAttributeDrillState="1"/>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s>
  <rowItems count="1">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3">
    <format dxfId="13">
      <pivotArea type="all" dataOnly="0" outline="0" fieldPosition="0"/>
    </format>
    <format dxfId="12">
      <pivotArea outline="0" collapsedLevelsAreSubtotals="1" fieldPosition="0"/>
    </format>
    <format dxfId="11">
      <pivotArea outline="0" collapsedLevelsAreSubtotals="1" fieldPosition="0"/>
    </format>
  </formats>
  <pivotHierarchies count="6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Geography].[Country].&amp;[Austral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ProductKey"/>
    <pivotHierarchy dragToData="1" caption="COGs"/>
    <pivotHierarchy dragToData="1" caption="Total Revenue"/>
    <pivotHierarchy dragToData="1" caption="Total Profit"/>
    <pivotHierarchy dragToData="1" caption="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activeTabTopLevelEntity name="[DimGeography]"/>
        <x15:activeTabTopLevelEntity name="[DimProduct]"/>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0D8700-0466-41D5-A274-E0D2BADBF772}" sourceName="[DimDate].[Year]">
  <pivotTables>
    <pivotTable tabId="1" name="PivotTable1"/>
    <pivotTable tabId="1" name="PivotTable4"/>
    <pivotTable tabId="4" name="PivotTable1"/>
    <pivotTable tabId="4" name="PivotTable2"/>
    <pivotTable tabId="4" name="PivotTable3"/>
    <pivotTable tabId="4" name="PivotTable4"/>
    <pivotTable tabId="6" name="PivotTable1"/>
    <pivotTable tabId="6" name="PivotTable5"/>
    <pivotTable tabId="6" name="PivotTable6"/>
    <pivotTable tabId="6" name="PivotTable9"/>
  </pivotTables>
  <data>
    <olap pivotCacheId="2099128693">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D90F670-B9ED-46FD-9460-244844807DAF}" sourceName="[DimDate].[Month Name]">
  <pivotTables>
    <pivotTable tabId="1" name="PivotTable5"/>
  </pivotTables>
  <data>
    <olap pivotCacheId="2099128693">
      <levels count="2">
        <level uniqueName="[DimDate].[Month Name].[(All)]" sourceCaption="(All)" count="0"/>
        <level uniqueName="[DimDate].[Month Name].[Month Name]" sourceCaption="Month Name" count="12">
          <ranges>
            <range startItem="0">
              <i n="[DimDate].[Month Name].&amp;[Jan]" c="Jan"/>
              <i n="[DimDate].[Month Name].&amp;[Feb]" c="Feb"/>
              <i n="[DimDate].[Month Name].&amp;[Mar]" c="Mar"/>
              <i n="[DimDate].[Month Name].&amp;[Apr]" c="Apr"/>
              <i n="[DimDate].[Month Name].&amp;[May]" c="May"/>
              <i n="[DimDate].[Month Name].&amp;[Jun]" c="Jun"/>
              <i n="[DimDate].[Month Name].&amp;[Jul]" c="Jul"/>
              <i n="[DimDate].[Month Name].&amp;[Aug]" c="Aug"/>
              <i n="[DimDate].[Month Name].&amp;[Sep]" c="Sep"/>
              <i n="[DimDate].[Month Name].&amp;[Oct]" c="Oct"/>
              <i n="[DimDate].[Month Name].&amp;[Nov]" c="Nov"/>
              <i n="[DimDate].[Month Name].&amp;[Dec]" c="Dec"/>
            </range>
          </ranges>
        </level>
      </levels>
      <selections count="1">
        <selection n="[DimDate].[Month Name].&amp;[Aug]"/>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8F625AD-52CB-4168-BE70-E0B2FCFF3D77}" sourceName="[DimGeography].[Country]">
  <pivotTables>
    <pivotTable tabId="4" name="PivotTable4"/>
    <pivotTable tabId="1" name="PivotTable1"/>
    <pivotTable tabId="1" name="PivotTable2"/>
    <pivotTable tabId="1" name="PivotTable4"/>
    <pivotTable tabId="1" name="PivotTable5"/>
    <pivotTable tabId="4" name="PivotTable1"/>
    <pivotTable tabId="4" name="PivotTable2"/>
    <pivotTable tabId="4" name="PivotTable3"/>
    <pivotTable tabId="6" name="PivotTable1"/>
    <pivotTable tabId="6" name="PivotTable5"/>
    <pivotTable tabId="6" name="PivotTable6"/>
    <pivotTable tabId="6" name="PivotTable9"/>
  </pivotTables>
  <data>
    <olap pivotCacheId="2099128693">
      <levels count="2">
        <level uniqueName="[DimGeography].[Country].[(All)]" sourceCaption="(All)" count="0"/>
        <level uniqueName="[DimGeography].[Country].[Country]" sourceCaption="Country" count="6">
          <ranges>
            <range startItem="0">
              <i n="[DimGeography].[Country].&amp;[Australia]" c="Australia"/>
              <i n="[DimGeography].[Country].&amp;[Canada]" c="Canada"/>
              <i n="[DimGeography].[Country].&amp;[France]" c="France"/>
              <i n="[DimGeography].[Country].&amp;[Germany]" c="Germany"/>
              <i n="[DimGeography].[Country].&amp;[United Kingdom]" c="United Kingdom"/>
              <i n="[DimGeography].[Country].&amp;[United States]" c="United States"/>
            </range>
          </ranges>
        </level>
      </levels>
      <selections count="1">
        <selection n="[DimGeography].[Country].&amp;[Australia]"/>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021107-7EA7-4BFA-8659-0737D4B0979B}" cache="Slicer_Year" caption="Year" columnCount="4" level="1" style="SlicerStyleLight1 2" lockedPosition="1" rowHeight="241300"/>
  <slicer name="Month Name" xr10:uid="{C9078841-9D9F-4882-899E-0907659BF45C}" cache="Slicer_Month_Name" caption="Month Filter" columnCount="2" level="1" style="SlicerStyleLight1 2" lockedPosition="1" rowHeight="274320"/>
  <slicer name="Country" xr10:uid="{BC866488-4170-40D6-B11E-95EFB26DD52A}" cache="Slicer_Country" caption="Country" columnCount="2" level="1" style="SlicerStyleLight1 2" lockedPosition="1" rowHeight="64008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AB42"/>
  <sheetViews>
    <sheetView workbookViewId="0">
      <selection activeCell="A10" sqref="A10"/>
    </sheetView>
  </sheetViews>
  <sheetFormatPr defaultRowHeight="15" x14ac:dyDescent="0.25"/>
  <cols>
    <col min="1" max="1" width="11" bestFit="1" customWidth="1"/>
    <col min="2" max="2" width="7.28515625" bestFit="1" customWidth="1"/>
    <col min="3" max="3" width="8.85546875" bestFit="1" customWidth="1"/>
    <col min="4" max="4" width="8.28515625" bestFit="1" customWidth="1"/>
    <col min="5" max="5" width="13.140625" bestFit="1" customWidth="1"/>
    <col min="6" max="6" width="10.85546875" bestFit="1" customWidth="1"/>
    <col min="7" max="7" width="14" bestFit="1" customWidth="1"/>
    <col min="8" max="8" width="11.5703125" bestFit="1" customWidth="1"/>
    <col min="9" max="9" width="13.140625" bestFit="1" customWidth="1"/>
    <col min="10" max="10" width="15.5703125" bestFit="1" customWidth="1"/>
    <col min="13" max="13" width="4.7109375" style="11" customWidth="1"/>
    <col min="15" max="15" width="7.28515625" bestFit="1" customWidth="1"/>
    <col min="16" max="16" width="13.140625" bestFit="1" customWidth="1"/>
    <col min="17" max="17" width="8.7109375" bestFit="1" customWidth="1"/>
    <col min="18" max="18" width="13.85546875" bestFit="1" customWidth="1"/>
    <col min="19" max="19" width="14.85546875" bestFit="1" customWidth="1"/>
    <col min="20" max="20" width="10.85546875" bestFit="1" customWidth="1"/>
    <col min="21" max="21" width="14" bestFit="1" customWidth="1"/>
    <col min="22" max="22" width="13.140625" bestFit="1" customWidth="1"/>
    <col min="23" max="23" width="7.28515625" bestFit="1" customWidth="1"/>
    <col min="25" max="25" width="18.5703125" bestFit="1" customWidth="1"/>
    <col min="28" max="28" width="11" bestFit="1" customWidth="1"/>
  </cols>
  <sheetData>
    <row r="4" spans="2:28" x14ac:dyDescent="0.25">
      <c r="B4" s="3" t="s">
        <v>0</v>
      </c>
      <c r="C4" s="3" t="s">
        <v>5</v>
      </c>
      <c r="D4" s="3" t="s">
        <v>6</v>
      </c>
      <c r="E4" s="3" t="s">
        <v>4</v>
      </c>
      <c r="F4" s="3" t="s">
        <v>7</v>
      </c>
      <c r="G4" s="3" t="s">
        <v>8</v>
      </c>
      <c r="H4" s="3" t="s">
        <v>1</v>
      </c>
      <c r="I4" s="3" t="s">
        <v>2</v>
      </c>
      <c r="J4" s="3" t="s">
        <v>3</v>
      </c>
      <c r="O4" s="8" t="s">
        <v>9</v>
      </c>
      <c r="P4" s="3" t="s">
        <v>0</v>
      </c>
      <c r="Q4" s="3" t="s">
        <v>5</v>
      </c>
      <c r="R4" s="3" t="s">
        <v>6</v>
      </c>
      <c r="S4" s="3" t="s">
        <v>4</v>
      </c>
      <c r="T4" s="3" t="s">
        <v>7</v>
      </c>
      <c r="U4" s="3" t="s">
        <v>8</v>
      </c>
      <c r="W4" s="8" t="s">
        <v>9</v>
      </c>
      <c r="Y4" t="s">
        <v>21</v>
      </c>
    </row>
    <row r="5" spans="2:28" x14ac:dyDescent="0.25">
      <c r="B5" s="4">
        <v>13345</v>
      </c>
      <c r="C5" s="5">
        <v>56521524.906999819</v>
      </c>
      <c r="D5" s="5">
        <v>95221667.116599843</v>
      </c>
      <c r="E5" s="6">
        <v>0.40642159900657515</v>
      </c>
      <c r="F5" s="5">
        <v>38700142.209600322</v>
      </c>
      <c r="G5" s="4">
        <v>139396</v>
      </c>
      <c r="H5" s="7">
        <v>606</v>
      </c>
      <c r="I5" s="7">
        <v>158</v>
      </c>
      <c r="J5" s="3">
        <v>448</v>
      </c>
      <c r="O5" s="3">
        <v>2005</v>
      </c>
      <c r="P5" s="4">
        <v>68</v>
      </c>
      <c r="Q5" s="5">
        <v>1329839.8648000001</v>
      </c>
      <c r="R5" s="5">
        <v>2232432.1628000005</v>
      </c>
      <c r="S5" s="6">
        <v>0.40430894745215223</v>
      </c>
      <c r="T5" s="5">
        <v>902592.29799999995</v>
      </c>
      <c r="U5" s="4">
        <v>676</v>
      </c>
      <c r="W5" s="3">
        <v>2005</v>
      </c>
      <c r="Y5">
        <f>COUNTA(W5:W8)</f>
        <v>4</v>
      </c>
    </row>
    <row r="6" spans="2:28" x14ac:dyDescent="0.25">
      <c r="O6" s="3">
        <v>2006</v>
      </c>
      <c r="P6" s="4">
        <v>76</v>
      </c>
      <c r="Q6" s="5">
        <v>856820.25119999947</v>
      </c>
      <c r="R6" s="5">
        <v>1463292.6070999999</v>
      </c>
      <c r="S6" s="6">
        <v>0.41445733611811686</v>
      </c>
      <c r="T6" s="5">
        <v>606472.3559000002</v>
      </c>
      <c r="U6" s="4">
        <v>740</v>
      </c>
      <c r="W6" s="3">
        <v>2006</v>
      </c>
    </row>
    <row r="7" spans="2:28" x14ac:dyDescent="0.25">
      <c r="O7" s="3">
        <v>2007</v>
      </c>
      <c r="P7" s="4">
        <v>720</v>
      </c>
      <c r="Q7" s="5">
        <v>1226831.4529999977</v>
      </c>
      <c r="R7" s="5">
        <v>2019243.2800000003</v>
      </c>
      <c r="S7" s="6">
        <v>0.39243009242551502</v>
      </c>
      <c r="T7" s="5">
        <v>792411.82700000016</v>
      </c>
      <c r="U7" s="4">
        <v>7675</v>
      </c>
      <c r="W7" s="3">
        <v>2007</v>
      </c>
    </row>
    <row r="8" spans="2:28" x14ac:dyDescent="0.25">
      <c r="C8" s="1" t="s">
        <v>10</v>
      </c>
      <c r="D8" s="2">
        <v>1</v>
      </c>
      <c r="W8" s="3">
        <v>2008</v>
      </c>
      <c r="Y8" s="13" t="s">
        <v>7</v>
      </c>
      <c r="Z8" s="13" t="s">
        <v>9</v>
      </c>
      <c r="AA8" s="13" t="s">
        <v>20</v>
      </c>
      <c r="AB8" s="13" t="s">
        <v>17</v>
      </c>
    </row>
    <row r="9" spans="2:28" x14ac:dyDescent="0.25">
      <c r="Y9" s="12" t="s">
        <v>22</v>
      </c>
      <c r="Z9" s="12">
        <f>IF($Y$5=1, $W$5,0)</f>
        <v>0</v>
      </c>
      <c r="AA9" s="4">
        <f>_xlfn.XLOOKUP(Z9,years, total_profit, 0, 0)</f>
        <v>0</v>
      </c>
      <c r="AB9" s="14" t="e">
        <f>AA9/SUM(AA9:AA10)</f>
        <v>#DIV/0!</v>
      </c>
    </row>
    <row r="10" spans="2:28" x14ac:dyDescent="0.25">
      <c r="B10" s="8" t="s">
        <v>9</v>
      </c>
      <c r="C10" s="3" t="s">
        <v>19</v>
      </c>
      <c r="D10" s="3" t="s">
        <v>20</v>
      </c>
      <c r="E10" s="3" t="s">
        <v>0</v>
      </c>
      <c r="Y10" s="12" t="s">
        <v>23</v>
      </c>
      <c r="Z10" s="12">
        <f>$W$5-1</f>
        <v>2004</v>
      </c>
      <c r="AA10" s="4">
        <f>_xlfn.XLOOKUP(Z10,years, total_profit, 0, 0)</f>
        <v>0</v>
      </c>
      <c r="AB10" s="14" t="e">
        <f>AA10/SUM(AA9:AA10)</f>
        <v>#DIV/0!</v>
      </c>
    </row>
    <row r="11" spans="2:28" x14ac:dyDescent="0.25">
      <c r="B11" s="3">
        <v>2005</v>
      </c>
      <c r="C11" s="5">
        <v>13371584.691399984</v>
      </c>
      <c r="D11" s="5">
        <v>5398434.9364999952</v>
      </c>
      <c r="E11" s="4">
        <v>394</v>
      </c>
    </row>
    <row r="12" spans="2:28" x14ac:dyDescent="0.25">
      <c r="B12" s="3">
        <v>2006</v>
      </c>
      <c r="C12" s="5">
        <v>23350475.341399945</v>
      </c>
      <c r="D12" s="5">
        <v>9546616.1299999785</v>
      </c>
      <c r="E12" s="4">
        <v>859</v>
      </c>
      <c r="Y12" s="13" t="s">
        <v>24</v>
      </c>
      <c r="Z12" s="13"/>
      <c r="AA12" s="13"/>
      <c r="AB12" s="15">
        <f>IFERROR(AB9-AB10,0)</f>
        <v>0</v>
      </c>
    </row>
    <row r="13" spans="2:28" x14ac:dyDescent="0.25">
      <c r="B13" s="3">
        <v>2007</v>
      </c>
      <c r="C13" s="5">
        <v>31429010.563800033</v>
      </c>
      <c r="D13" s="5">
        <v>12888771.631599998</v>
      </c>
      <c r="E13" s="4">
        <v>5335</v>
      </c>
    </row>
    <row r="14" spans="2:28" x14ac:dyDescent="0.25">
      <c r="B14" s="3">
        <v>2008</v>
      </c>
      <c r="C14" s="5">
        <v>27070596.520000048</v>
      </c>
      <c r="D14" s="5">
        <v>10866319.51149999</v>
      </c>
      <c r="E14" s="4">
        <v>6757</v>
      </c>
      <c r="Y14" s="13" t="s">
        <v>6</v>
      </c>
      <c r="Z14" s="13" t="s">
        <v>9</v>
      </c>
      <c r="AA14" s="13" t="s">
        <v>20</v>
      </c>
      <c r="AB14" s="13" t="s">
        <v>17</v>
      </c>
    </row>
    <row r="15" spans="2:28" x14ac:dyDescent="0.25">
      <c r="Y15" s="12" t="s">
        <v>22</v>
      </c>
      <c r="Z15" s="12">
        <f>IF($Y$5=1, $W$5,0)</f>
        <v>0</v>
      </c>
      <c r="AA15" s="4">
        <f>_xlfn.XLOOKUP(Z15,years, total_revenue, 0, 0)</f>
        <v>0</v>
      </c>
      <c r="AB15" s="14" t="e">
        <f>AA15/SUM(AA15:AA16)</f>
        <v>#DIV/0!</v>
      </c>
    </row>
    <row r="16" spans="2:28" x14ac:dyDescent="0.25">
      <c r="Y16" s="12" t="s">
        <v>23</v>
      </c>
      <c r="Z16" s="12">
        <f>$W$5-1</f>
        <v>2004</v>
      </c>
      <c r="AA16" s="4">
        <f>_xlfn.XLOOKUP(Z16,years, total_revenue, 0, 0)</f>
        <v>0</v>
      </c>
      <c r="AB16" s="14" t="e">
        <f>AA16/SUM(AA15:AA16)</f>
        <v>#DIV/0!</v>
      </c>
    </row>
    <row r="18" spans="1:28" x14ac:dyDescent="0.25">
      <c r="B18" s="3" t="str">
        <f>B10</f>
        <v>Year</v>
      </c>
      <c r="C18" s="3" t="str" cm="1">
        <f t="array" ref="C18">_xlfn.IFS($D$8=1, C10, $D$8=2, D10, $D$8=3, E10)</f>
        <v>Revenue</v>
      </c>
      <c r="D18" s="3" t="str">
        <f>"Average"&amp;" "&amp;C18</f>
        <v>Average Revenue</v>
      </c>
      <c r="E18" s="3" t="s">
        <v>11</v>
      </c>
      <c r="Y18" s="13" t="s">
        <v>24</v>
      </c>
      <c r="Z18" s="13"/>
      <c r="AA18" s="13"/>
      <c r="AB18" s="15">
        <f>IFERROR(AB15-AB16, 0)</f>
        <v>0</v>
      </c>
    </row>
    <row r="19" spans="1:28" x14ac:dyDescent="0.25">
      <c r="B19" s="3">
        <f t="shared" ref="B19:B22" si="0">B11</f>
        <v>2005</v>
      </c>
      <c r="C19" s="10" cm="1">
        <f t="array" ref="C19">_xlfn.IFS($D$8=1, C11, $D$8=2, D11, $D$8=3, E11)</f>
        <v>13371584.691399984</v>
      </c>
      <c r="D19" s="7">
        <f>AVERAGE($C$19:$C$22)</f>
        <v>23805416.779150002</v>
      </c>
      <c r="E19" s="3" t="str">
        <f>IF(C19&gt;D19, C19, "")</f>
        <v/>
      </c>
    </row>
    <row r="20" spans="1:28" x14ac:dyDescent="0.25">
      <c r="B20" s="3">
        <f t="shared" si="0"/>
        <v>2006</v>
      </c>
      <c r="C20" s="10" cm="1">
        <f t="array" ref="C20">_xlfn.IFS($D$8=1, C12, $D$8=2, D12, $D$8=3, E12)</f>
        <v>23350475.341399945</v>
      </c>
      <c r="D20" s="7">
        <f t="shared" ref="D20:D22" si="1">AVERAGE($C$19:$C$22)</f>
        <v>23805416.779150002</v>
      </c>
      <c r="E20" s="3" t="str">
        <f t="shared" ref="E20:E22" si="2">IF(C20&gt;D20, C20, "")</f>
        <v/>
      </c>
      <c r="Y20" s="13" t="s">
        <v>0</v>
      </c>
      <c r="Z20" s="13" t="s">
        <v>9</v>
      </c>
      <c r="AA20" s="13" t="s">
        <v>20</v>
      </c>
      <c r="AB20" s="13" t="s">
        <v>17</v>
      </c>
    </row>
    <row r="21" spans="1:28" x14ac:dyDescent="0.25">
      <c r="B21" s="3">
        <f t="shared" si="0"/>
        <v>2007</v>
      </c>
      <c r="C21" s="10" cm="1">
        <f t="array" ref="C21">_xlfn.IFS($D$8=1, C13, $D$8=2, D13, $D$8=3, E13)</f>
        <v>31429010.563800033</v>
      </c>
      <c r="D21" s="7">
        <f t="shared" si="1"/>
        <v>23805416.779150002</v>
      </c>
      <c r="E21" s="3">
        <f t="shared" si="2"/>
        <v>31429010.563800033</v>
      </c>
      <c r="Y21" s="12" t="s">
        <v>22</v>
      </c>
      <c r="Z21" s="12">
        <f>IF($Y$5=1, $W$5,0)</f>
        <v>0</v>
      </c>
      <c r="AA21" s="4">
        <f>_xlfn.XLOOKUP(Z21,years, n_transactions, 0, 0)</f>
        <v>0</v>
      </c>
      <c r="AB21" s="14" t="e">
        <f>AA21/SUM(AA21:AA22)</f>
        <v>#DIV/0!</v>
      </c>
    </row>
    <row r="22" spans="1:28" x14ac:dyDescent="0.25">
      <c r="B22" s="3">
        <f t="shared" si="0"/>
        <v>2008</v>
      </c>
      <c r="C22" s="10" cm="1">
        <f t="array" ref="C22">_xlfn.IFS($D$8=1, C14, $D$8=2, D14, $D$8=3, E14)</f>
        <v>27070596.520000048</v>
      </c>
      <c r="D22" s="7">
        <f t="shared" si="1"/>
        <v>23805416.779150002</v>
      </c>
      <c r="E22" s="3">
        <f t="shared" si="2"/>
        <v>27070596.520000048</v>
      </c>
      <c r="Y22" s="12" t="s">
        <v>23</v>
      </c>
      <c r="Z22" s="12">
        <f>$W$5-1</f>
        <v>2004</v>
      </c>
      <c r="AA22" s="4">
        <f>_xlfn.XLOOKUP(Z22,years, n_transactions, 0, 0)</f>
        <v>0</v>
      </c>
      <c r="AB22" s="14" t="e">
        <f>AA22/SUM(AA21:AA22)</f>
        <v>#DIV/0!</v>
      </c>
    </row>
    <row r="24" spans="1:28" x14ac:dyDescent="0.25">
      <c r="Y24" s="13" t="s">
        <v>24</v>
      </c>
      <c r="Z24" s="13"/>
      <c r="AA24" s="13"/>
      <c r="AB24" s="15">
        <f>IFERROR(AB21-AB22, 0)</f>
        <v>0</v>
      </c>
    </row>
    <row r="26" spans="1:28" x14ac:dyDescent="0.25">
      <c r="Y26" s="13" t="s">
        <v>5</v>
      </c>
      <c r="Z26" s="13" t="s">
        <v>9</v>
      </c>
      <c r="AA26" s="13" t="s">
        <v>20</v>
      </c>
      <c r="AB26" s="13" t="s">
        <v>17</v>
      </c>
    </row>
    <row r="27" spans="1:28" x14ac:dyDescent="0.25">
      <c r="B27" t="s">
        <v>11</v>
      </c>
      <c r="D27" t="s">
        <v>18</v>
      </c>
      <c r="Y27" s="12" t="s">
        <v>22</v>
      </c>
      <c r="Z27" s="12">
        <f>IF($Y$5=1, $W$5,0)</f>
        <v>0</v>
      </c>
      <c r="AA27" s="4">
        <f>_xlfn.XLOOKUP(Z27,years, total_COGS, 0, 0)</f>
        <v>0</v>
      </c>
      <c r="AB27" s="14" t="e">
        <f>AA27/SUM(AA27:AA28)</f>
        <v>#DIV/0!</v>
      </c>
    </row>
    <row r="28" spans="1:28" x14ac:dyDescent="0.25">
      <c r="A28" t="s">
        <v>16</v>
      </c>
      <c r="B28">
        <f>SUM(E19:E22)</f>
        <v>58499607.083800077</v>
      </c>
      <c r="D28" t="str">
        <f>"of "&amp;C18&amp;" came from the highlighted years"</f>
        <v>of Revenue came from the highlighted years</v>
      </c>
      <c r="Y28" s="12" t="s">
        <v>23</v>
      </c>
      <c r="Z28" s="12">
        <f>$W$5-1</f>
        <v>2004</v>
      </c>
      <c r="AA28" s="4">
        <f>_xlfn.XLOOKUP(Z28,years, total_COGS, 0, 0)</f>
        <v>0</v>
      </c>
      <c r="AB28" s="14" t="e">
        <f>AA28/SUM(AA27:AA28)</f>
        <v>#DIV/0!</v>
      </c>
    </row>
    <row r="29" spans="1:28" x14ac:dyDescent="0.25">
      <c r="A29" t="s">
        <v>17</v>
      </c>
      <c r="B29" s="9">
        <f>B28/SUM(C19:C22)</f>
        <v>0.61435184717115532</v>
      </c>
    </row>
    <row r="30" spans="1:28" x14ac:dyDescent="0.25">
      <c r="Y30" s="13" t="s">
        <v>24</v>
      </c>
      <c r="Z30" s="13"/>
      <c r="AA30" s="13"/>
      <c r="AB30" s="15">
        <f>IFERROR(AB27-AB28, 0)</f>
        <v>0</v>
      </c>
    </row>
    <row r="32" spans="1:28" x14ac:dyDescent="0.25">
      <c r="Y32" s="13" t="s">
        <v>4</v>
      </c>
      <c r="Z32" s="13" t="s">
        <v>9</v>
      </c>
      <c r="AA32" s="13" t="s">
        <v>20</v>
      </c>
      <c r="AB32" s="13" t="s">
        <v>17</v>
      </c>
    </row>
    <row r="33" spans="25:28" x14ac:dyDescent="0.25">
      <c r="Y33" s="12" t="s">
        <v>22</v>
      </c>
      <c r="Z33" s="12">
        <f>IF($Y$5=1, $W$5,0)</f>
        <v>0</v>
      </c>
      <c r="AA33" s="16">
        <f>_xlfn.XLOOKUP(Z33,years, profit_margin, 0, 0)</f>
        <v>0</v>
      </c>
      <c r="AB33" s="14" t="e">
        <f>AA33/SUM(AA33:AA34)</f>
        <v>#DIV/0!</v>
      </c>
    </row>
    <row r="34" spans="25:28" x14ac:dyDescent="0.25">
      <c r="Y34" s="12" t="s">
        <v>23</v>
      </c>
      <c r="Z34" s="12">
        <f>$W$5-1</f>
        <v>2004</v>
      </c>
      <c r="AA34" s="16">
        <f>_xlfn.XLOOKUP(Z34,years, profit_margin, 0, 0)</f>
        <v>0</v>
      </c>
      <c r="AB34" s="14" t="e">
        <f>AA34/SUM(AA33:AA34)</f>
        <v>#DIV/0!</v>
      </c>
    </row>
    <row r="36" spans="25:28" x14ac:dyDescent="0.25">
      <c r="Y36" s="13" t="s">
        <v>24</v>
      </c>
      <c r="Z36" s="13"/>
      <c r="AA36" s="13"/>
      <c r="AB36" s="15">
        <f>IFERROR(AB33-AB34, 0)</f>
        <v>0</v>
      </c>
    </row>
    <row r="38" spans="25:28" x14ac:dyDescent="0.25">
      <c r="Y38" s="13" t="s">
        <v>8</v>
      </c>
      <c r="Z38" s="13" t="s">
        <v>9</v>
      </c>
      <c r="AA38" s="13" t="s">
        <v>20</v>
      </c>
      <c r="AB38" s="13" t="s">
        <v>17</v>
      </c>
    </row>
    <row r="39" spans="25:28" x14ac:dyDescent="0.25">
      <c r="Y39" s="12" t="s">
        <v>22</v>
      </c>
      <c r="Z39" s="12">
        <f>IF($Y$5=1, $W$5,0)</f>
        <v>0</v>
      </c>
      <c r="AA39" s="4">
        <f>_xlfn.XLOOKUP(Z39,years, total_quantity, 0, 0)</f>
        <v>0</v>
      </c>
      <c r="AB39" s="14" t="e">
        <f>AA39/SUM(AA39:AA40)</f>
        <v>#DIV/0!</v>
      </c>
    </row>
    <row r="40" spans="25:28" x14ac:dyDescent="0.25">
      <c r="Y40" s="12" t="s">
        <v>23</v>
      </c>
      <c r="Z40" s="12">
        <f>$W$5-1</f>
        <v>2004</v>
      </c>
      <c r="AA40" s="4">
        <f>_xlfn.XLOOKUP(Z40,years, total_quantity, 0, 0)</f>
        <v>0</v>
      </c>
      <c r="AB40" s="14" t="e">
        <f>AA40/SUM(AA39:AA40)</f>
        <v>#DIV/0!</v>
      </c>
    </row>
    <row r="42" spans="25:28" x14ac:dyDescent="0.25">
      <c r="Y42" s="13" t="s">
        <v>24</v>
      </c>
      <c r="Z42" s="13"/>
      <c r="AA42" s="13"/>
      <c r="AB42" s="15">
        <f>IFERROR(AB39-AB40, 0)</f>
        <v>0</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0E358-FA0D-49B9-888C-1202E9BD8BE1}">
  <dimension ref="A1"/>
  <sheetViews>
    <sheetView showGridLines="0" showRowColHeaders="0" workbookViewId="0">
      <selection activeCell="T3" sqref="T3"/>
    </sheetView>
  </sheetViews>
  <sheetFormatPr defaultRowHeight="15" x14ac:dyDescent="0.25"/>
  <sheetData/>
  <sheetProtection selectLockedCells="1" pivotTables="0"/>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050" r:id="rId3" name="Option Button 2">
              <controlPr defaultSize="0" autoFill="0" autoLine="0" autoPict="0">
                <anchor>
                  <from>
                    <xdr:col>20</xdr:col>
                    <xdr:colOff>419100</xdr:colOff>
                    <xdr:row>4</xdr:row>
                    <xdr:rowOff>133350</xdr:rowOff>
                  </from>
                  <to>
                    <xdr:col>22</xdr:col>
                    <xdr:colOff>190500</xdr:colOff>
                    <xdr:row>5</xdr:row>
                    <xdr:rowOff>180975</xdr:rowOff>
                  </to>
                </anchor>
              </controlPr>
            </control>
          </mc:Choice>
        </mc:AlternateContent>
        <mc:AlternateContent xmlns:mc="http://schemas.openxmlformats.org/markup-compatibility/2006">
          <mc:Choice Requires="x14">
            <control shapeId="2051" r:id="rId4" name="Option Button 3">
              <controlPr defaultSize="0" autoFill="0" autoLine="0" autoPict="0">
                <anchor>
                  <from>
                    <xdr:col>22</xdr:col>
                    <xdr:colOff>428625</xdr:colOff>
                    <xdr:row>4</xdr:row>
                    <xdr:rowOff>133350</xdr:rowOff>
                  </from>
                  <to>
                    <xdr:col>24</xdr:col>
                    <xdr:colOff>200025</xdr:colOff>
                    <xdr:row>5</xdr:row>
                    <xdr:rowOff>180975</xdr:rowOff>
                  </to>
                </anchor>
              </controlPr>
            </control>
          </mc:Choice>
        </mc:AlternateContent>
        <mc:AlternateContent xmlns:mc="http://schemas.openxmlformats.org/markup-compatibility/2006">
          <mc:Choice Requires="x14">
            <control shapeId="2052" r:id="rId5" name="Option Button 4">
              <controlPr defaultSize="0" autoFill="0" autoLine="0" autoPict="0">
                <anchor>
                  <from>
                    <xdr:col>24</xdr:col>
                    <xdr:colOff>438150</xdr:colOff>
                    <xdr:row>4</xdr:row>
                    <xdr:rowOff>133350</xdr:rowOff>
                  </from>
                  <to>
                    <xdr:col>26</xdr:col>
                    <xdr:colOff>209550</xdr:colOff>
                    <xdr:row>5</xdr:row>
                    <xdr:rowOff>180975</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FB730-9A54-4177-8935-34B6EA6E48C9}">
  <dimension ref="C8:L8"/>
  <sheetViews>
    <sheetView workbookViewId="0">
      <selection activeCell="F8" sqref="F8"/>
    </sheetView>
  </sheetViews>
  <sheetFormatPr defaultRowHeight="15" x14ac:dyDescent="0.25"/>
  <sheetData>
    <row r="8" spans="3:12" x14ac:dyDescent="0.25">
      <c r="C8" t="s">
        <v>15</v>
      </c>
      <c r="F8" t="s">
        <v>12</v>
      </c>
      <c r="I8" t="s">
        <v>13</v>
      </c>
      <c r="L8" t="s">
        <v>14</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D16252-336D-47B1-89DE-4C6B7CED7E97}">
  <dimension ref="B4:AE16"/>
  <sheetViews>
    <sheetView workbookViewId="0">
      <selection activeCell="AC7" sqref="AC7"/>
    </sheetView>
  </sheetViews>
  <sheetFormatPr defaultRowHeight="15" x14ac:dyDescent="0.25"/>
  <cols>
    <col min="1" max="1" width="11" bestFit="1" customWidth="1"/>
    <col min="2" max="2" width="15" bestFit="1" customWidth="1"/>
    <col min="3" max="3" width="10.85546875" bestFit="1" customWidth="1"/>
    <col min="4" max="4" width="13.140625" bestFit="1" customWidth="1"/>
    <col min="5" max="8" width="15.5703125" bestFit="1" customWidth="1"/>
    <col min="9" max="9" width="4.28515625" style="18" customWidth="1"/>
    <col min="10" max="10" width="15.5703125" bestFit="1" customWidth="1"/>
    <col min="11" max="11" width="12.28515625" bestFit="1" customWidth="1"/>
    <col min="12" max="12" width="10.85546875" bestFit="1" customWidth="1"/>
    <col min="14" max="14" width="10" bestFit="1" customWidth="1"/>
    <col min="15" max="15" width="12" bestFit="1" customWidth="1"/>
    <col min="21" max="21" width="4.5703125" style="18" customWidth="1"/>
    <col min="23" max="23" width="12.85546875" bestFit="1" customWidth="1"/>
    <col min="24" max="24" width="10.85546875" bestFit="1" customWidth="1"/>
    <col min="27" max="27" width="5" style="18" customWidth="1"/>
    <col min="29" max="29" width="10.140625" bestFit="1" customWidth="1"/>
    <col min="30" max="30" width="10.85546875" bestFit="1" customWidth="1"/>
    <col min="31" max="31" width="17.7109375" bestFit="1" customWidth="1"/>
  </cols>
  <sheetData>
    <row r="4" spans="2:31" x14ac:dyDescent="0.25">
      <c r="B4" s="8" t="s">
        <v>37</v>
      </c>
      <c r="C4" s="3" t="s">
        <v>7</v>
      </c>
      <c r="E4" t="s">
        <v>38</v>
      </c>
    </row>
    <row r="5" spans="2:31" x14ac:dyDescent="0.25">
      <c r="B5" s="3" t="s">
        <v>27</v>
      </c>
      <c r="C5" s="5">
        <v>3390262.2616999988</v>
      </c>
      <c r="E5" s="3">
        <v>1</v>
      </c>
      <c r="F5" s="4">
        <f>LARGE($C$5:$C$16, E5)</f>
        <v>3813969.7647999967</v>
      </c>
      <c r="G5" s="3" t="str">
        <f>INDEX($B$5:$B$16,MATCH(F5,$C$5:$C$16,0))</f>
        <v>Jun</v>
      </c>
      <c r="K5" s="8" t="s">
        <v>39</v>
      </c>
      <c r="L5" s="3" t="s">
        <v>7</v>
      </c>
      <c r="N5" t="str">
        <f>K5</f>
        <v>Day Name</v>
      </c>
      <c r="O5" t="str">
        <f>L5</f>
        <v>Total Profit</v>
      </c>
      <c r="P5" t="s">
        <v>47</v>
      </c>
      <c r="R5" t="s">
        <v>48</v>
      </c>
      <c r="W5" s="8" t="s">
        <v>49</v>
      </c>
      <c r="X5" s="3" t="s">
        <v>7</v>
      </c>
      <c r="Y5" t="s">
        <v>52</v>
      </c>
      <c r="AC5" s="8" t="s">
        <v>54</v>
      </c>
      <c r="AD5" s="3" t="s">
        <v>7</v>
      </c>
      <c r="AE5" s="3" t="s">
        <v>59</v>
      </c>
    </row>
    <row r="6" spans="2:31" x14ac:dyDescent="0.25">
      <c r="B6" s="3" t="s">
        <v>26</v>
      </c>
      <c r="C6" s="5">
        <v>3145665.1902999976</v>
      </c>
      <c r="E6" s="3">
        <v>2</v>
      </c>
      <c r="F6" s="4">
        <f t="shared" ref="F6:F7" si="0">LARGE($C$5:$C$16, E6)</f>
        <v>3795645.6958999988</v>
      </c>
      <c r="G6" s="3" t="str">
        <f t="shared" ref="G6:G7" si="1">INDEX($B$5:$B$16,MATCH(F6,$C$5:$C$16,0))</f>
        <v>May</v>
      </c>
      <c r="K6" s="3" t="s">
        <v>43</v>
      </c>
      <c r="L6" s="5">
        <v>5286307.396699992</v>
      </c>
      <c r="N6" t="str">
        <f t="shared" ref="N6:N12" si="2">K6</f>
        <v>Sun</v>
      </c>
      <c r="O6" s="17">
        <f t="shared" ref="O6:O12" si="3">L6</f>
        <v>5286307.396699992</v>
      </c>
      <c r="P6" t="str">
        <f>IF(COUNTIF($S$6:$S$8, O6) = 1, O6, "")</f>
        <v/>
      </c>
      <c r="R6">
        <v>1</v>
      </c>
      <c r="S6">
        <f>LARGE($O$6:$O$12, R6)</f>
        <v>6296350.0151999881</v>
      </c>
      <c r="W6" s="3" t="s">
        <v>50</v>
      </c>
      <c r="X6" s="5">
        <v>27941548.893199984</v>
      </c>
      <c r="Y6" s="9">
        <f>SUM(X6)/SUM($X$6:$X$7)</f>
        <v>0.72200119425578702</v>
      </c>
      <c r="AC6" s="3" t="s">
        <v>55</v>
      </c>
      <c r="AD6" s="5">
        <v>10056464.718400002</v>
      </c>
      <c r="AE6" s="20">
        <v>0.25985601458346319</v>
      </c>
    </row>
    <row r="7" spans="2:31" x14ac:dyDescent="0.25">
      <c r="B7" s="3" t="s">
        <v>30</v>
      </c>
      <c r="C7" s="5">
        <v>3520537.2663999978</v>
      </c>
      <c r="E7" s="3">
        <v>3</v>
      </c>
      <c r="F7" s="4">
        <f t="shared" si="0"/>
        <v>3789429.3259000001</v>
      </c>
      <c r="G7" s="3" t="str">
        <f t="shared" si="1"/>
        <v>Apr</v>
      </c>
      <c r="K7" s="3" t="s">
        <v>41</v>
      </c>
      <c r="L7" s="5">
        <v>5161348.0100999903</v>
      </c>
      <c r="N7" t="str">
        <f t="shared" si="2"/>
        <v>Mon</v>
      </c>
      <c r="O7" s="17">
        <f t="shared" si="3"/>
        <v>5161348.0100999903</v>
      </c>
      <c r="P7" t="str">
        <f t="shared" ref="P7:P12" si="4">IF(COUNTIF($S$6:$S$8, O7) = 1, O7, "")</f>
        <v/>
      </c>
      <c r="R7">
        <v>2</v>
      </c>
      <c r="S7">
        <f t="shared" ref="S7:S8" si="5">LARGE($O$6:$O$12, R7)</f>
        <v>5707935.6344999932</v>
      </c>
      <c r="W7" s="3" t="s">
        <v>51</v>
      </c>
      <c r="X7" s="5">
        <v>10758593.316400005</v>
      </c>
      <c r="Y7" s="9">
        <f>SUM(X7)/SUM($X$6:$X$7)</f>
        <v>0.27799880574421298</v>
      </c>
      <c r="AC7" s="3" t="s">
        <v>56</v>
      </c>
      <c r="AD7" s="5">
        <v>11399044.786600029</v>
      </c>
      <c r="AE7" s="20">
        <v>0.29454787852878417</v>
      </c>
    </row>
    <row r="8" spans="2:31" x14ac:dyDescent="0.25">
      <c r="B8" s="3" t="s">
        <v>25</v>
      </c>
      <c r="C8" s="5">
        <v>3789429.3259000001</v>
      </c>
      <c r="K8" s="3" t="s">
        <v>45</v>
      </c>
      <c r="L8" s="5">
        <v>5103356.5225000009</v>
      </c>
      <c r="N8" t="str">
        <f t="shared" si="2"/>
        <v>Tue</v>
      </c>
      <c r="O8" s="17">
        <f t="shared" si="3"/>
        <v>5103356.5225000009</v>
      </c>
      <c r="P8" t="str">
        <f t="shared" si="4"/>
        <v/>
      </c>
      <c r="R8">
        <v>3</v>
      </c>
      <c r="S8">
        <f t="shared" si="5"/>
        <v>5672558.7109000068</v>
      </c>
      <c r="AC8" s="3" t="s">
        <v>57</v>
      </c>
      <c r="AD8" s="5">
        <v>7617327.6449999884</v>
      </c>
      <c r="AE8" s="20">
        <v>0.19682944842281128</v>
      </c>
    </row>
    <row r="9" spans="2:31" x14ac:dyDescent="0.25">
      <c r="B9" s="3" t="s">
        <v>31</v>
      </c>
      <c r="C9" s="5">
        <v>3795645.6958999988</v>
      </c>
      <c r="F9" s="9">
        <f>SUM($F$5:$F$7)/SUM($C$5:$C$16)</f>
        <v>0.29454787852878606</v>
      </c>
      <c r="G9" t="str">
        <f xml:space="preserve"> "In " &amp;'Analysis 1'!W5</f>
        <v>In 2005</v>
      </c>
      <c r="K9" s="3" t="s">
        <v>46</v>
      </c>
      <c r="L9" s="5">
        <v>5672558.7109000068</v>
      </c>
      <c r="N9" t="str">
        <f t="shared" si="2"/>
        <v>Wed</v>
      </c>
      <c r="O9" s="17">
        <f t="shared" si="3"/>
        <v>5672558.7109000068</v>
      </c>
      <c r="P9">
        <f t="shared" si="4"/>
        <v>5672558.7109000068</v>
      </c>
      <c r="AC9" s="3" t="s">
        <v>58</v>
      </c>
      <c r="AD9" s="5">
        <v>9627305.0595999956</v>
      </c>
      <c r="AE9" s="20">
        <v>0.24876665846493337</v>
      </c>
    </row>
    <row r="10" spans="2:31" x14ac:dyDescent="0.25">
      <c r="B10" s="3" t="s">
        <v>29</v>
      </c>
      <c r="C10" s="5">
        <v>3813969.7647999967</v>
      </c>
      <c r="K10" s="3" t="s">
        <v>44</v>
      </c>
      <c r="L10" s="5">
        <v>6296350.0151999881</v>
      </c>
      <c r="N10" t="str">
        <f t="shared" si="2"/>
        <v>Thu</v>
      </c>
      <c r="O10" s="17">
        <f t="shared" si="3"/>
        <v>6296350.0151999881</v>
      </c>
      <c r="P10">
        <f t="shared" si="4"/>
        <v>6296350.0151999881</v>
      </c>
      <c r="W10" t="s">
        <v>53</v>
      </c>
    </row>
    <row r="11" spans="2:31" x14ac:dyDescent="0.25">
      <c r="B11" s="3" t="s">
        <v>28</v>
      </c>
      <c r="C11" s="5">
        <v>2518505.6076999954</v>
      </c>
      <c r="K11" s="3" t="s">
        <v>40</v>
      </c>
      <c r="L11" s="5">
        <v>5707935.6344999932</v>
      </c>
      <c r="N11" t="str">
        <f t="shared" si="2"/>
        <v>Fri</v>
      </c>
      <c r="O11" s="17">
        <f t="shared" si="3"/>
        <v>5707935.6344999932</v>
      </c>
      <c r="P11">
        <f t="shared" si="4"/>
        <v>5707935.6344999932</v>
      </c>
      <c r="W11" s="19">
        <f>MAX(Y6:Y7)</f>
        <v>0.72200119425578702</v>
      </c>
    </row>
    <row r="12" spans="2:31" x14ac:dyDescent="0.25">
      <c r="B12" s="3" t="s">
        <v>32</v>
      </c>
      <c r="C12" s="5">
        <v>2301476.4808999966</v>
      </c>
      <c r="K12" s="3" t="s">
        <v>42</v>
      </c>
      <c r="L12" s="5">
        <v>5472285.9196999902</v>
      </c>
      <c r="N12" t="str">
        <f t="shared" si="2"/>
        <v>Sat</v>
      </c>
      <c r="O12" s="17">
        <f t="shared" si="3"/>
        <v>5472285.9196999902</v>
      </c>
      <c r="P12" t="str">
        <f t="shared" si="4"/>
        <v/>
      </c>
      <c r="W12" t="str">
        <f>UPPER(INDEX(W6:W7, MATCH(W11, Y6:Y7, 0))) &amp; " makes up"</f>
        <v>WEEKDAY makes up</v>
      </c>
    </row>
    <row r="13" spans="2:31" x14ac:dyDescent="0.25">
      <c r="B13" s="3" t="s">
        <v>36</v>
      </c>
      <c r="C13" s="5">
        <v>2797345.5563999969</v>
      </c>
    </row>
    <row r="14" spans="2:31" x14ac:dyDescent="0.25">
      <c r="B14" s="3" t="s">
        <v>35</v>
      </c>
      <c r="C14" s="5">
        <v>3274334.4900999954</v>
      </c>
      <c r="P14" s="9">
        <f>SUM(P6:P12)/SUM(L6:L12)</f>
        <v>0.45676432569322872</v>
      </c>
    </row>
    <row r="15" spans="2:31" x14ac:dyDescent="0.25">
      <c r="B15" s="3" t="s">
        <v>34</v>
      </c>
      <c r="C15" s="5">
        <v>2870516.5267999955</v>
      </c>
    </row>
    <row r="16" spans="2:31" x14ac:dyDescent="0.25">
      <c r="B16" s="3" t="s">
        <v>33</v>
      </c>
      <c r="C16" s="5">
        <v>3482454.0426999968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335DB-DDF5-4B29-8CAC-E57CDA9566B2}">
  <dimension ref="F25:L26"/>
  <sheetViews>
    <sheetView showGridLines="0" showRowColHeaders="0" tabSelected="1" workbookViewId="0">
      <selection activeCell="S31" sqref="S31"/>
    </sheetView>
  </sheetViews>
  <sheetFormatPr defaultRowHeight="15" x14ac:dyDescent="0.25"/>
  <sheetData>
    <row r="25" spans="6:12" x14ac:dyDescent="0.25">
      <c r="L25" t="s">
        <v>569</v>
      </c>
    </row>
    <row r="26" spans="6:12" x14ac:dyDescent="0.25">
      <c r="F26" t="s">
        <v>569</v>
      </c>
    </row>
  </sheetData>
  <sheetProtection selectLockedCells="1" pivotTables="0"/>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F9A68-0692-4017-961F-923A14AAB6DC}">
  <dimension ref="B2:AD510"/>
  <sheetViews>
    <sheetView topLeftCell="M1" zoomScaleNormal="100" workbookViewId="0">
      <selection activeCell="AC3" sqref="AC3"/>
    </sheetView>
  </sheetViews>
  <sheetFormatPr defaultRowHeight="15" x14ac:dyDescent="0.25"/>
  <cols>
    <col min="1" max="1" width="11" bestFit="1" customWidth="1"/>
    <col min="2" max="2" width="31.42578125" bestFit="1" customWidth="1"/>
    <col min="3" max="3" width="10.85546875" bestFit="1" customWidth="1"/>
    <col min="4" max="4" width="13.140625" bestFit="1" customWidth="1"/>
    <col min="5" max="5" width="28.28515625" bestFit="1" customWidth="1"/>
    <col min="6" max="6" width="12" bestFit="1" customWidth="1"/>
    <col min="7" max="7" width="12" customWidth="1"/>
    <col min="9" max="9" width="8.7109375" bestFit="1" customWidth="1"/>
    <col min="10" max="10" width="10.85546875" bestFit="1" customWidth="1"/>
    <col min="11" max="11" width="11" bestFit="1" customWidth="1"/>
    <col min="13" max="13" width="3.42578125" style="18" customWidth="1"/>
    <col min="16" max="16" width="11.5703125" bestFit="1" customWidth="1"/>
    <col min="17" max="17" width="13.140625" bestFit="1" customWidth="1"/>
    <col min="18" max="18" width="15.5703125" bestFit="1" customWidth="1"/>
    <col min="20" max="21" width="11.5703125" bestFit="1" customWidth="1"/>
    <col min="23" max="23" width="11.5703125" bestFit="1" customWidth="1"/>
    <col min="24" max="24" width="12" bestFit="1" customWidth="1"/>
    <col min="25" max="25" width="11.5703125" bestFit="1" customWidth="1"/>
    <col min="26" max="26" width="4.140625" style="18" customWidth="1"/>
    <col min="29" max="29" width="20" bestFit="1" customWidth="1"/>
    <col min="30" max="30" width="11.5703125" bestFit="1" customWidth="1"/>
  </cols>
  <sheetData>
    <row r="2" spans="2:30" x14ac:dyDescent="0.25">
      <c r="T2" t="s">
        <v>582</v>
      </c>
      <c r="W2" t="s">
        <v>581</v>
      </c>
    </row>
    <row r="3" spans="2:30" x14ac:dyDescent="0.25">
      <c r="I3" t="s">
        <v>567</v>
      </c>
      <c r="J3" t="s">
        <v>7</v>
      </c>
      <c r="K3" t="s">
        <v>17</v>
      </c>
      <c r="P3" s="3" t="s">
        <v>1</v>
      </c>
      <c r="Q3" s="3" t="s">
        <v>2</v>
      </c>
      <c r="R3" s="3" t="s">
        <v>3</v>
      </c>
      <c r="T3" s="8" t="s">
        <v>570</v>
      </c>
      <c r="U3" s="3" t="s">
        <v>7</v>
      </c>
      <c r="W3" t="str">
        <f>T3</f>
        <v>Color</v>
      </c>
      <c r="X3" t="str">
        <f>U3</f>
        <v>Total Profit</v>
      </c>
      <c r="Y3" t="s">
        <v>47</v>
      </c>
      <c r="AC3" s="8" t="s">
        <v>583</v>
      </c>
      <c r="AD3" s="3" t="s">
        <v>7</v>
      </c>
    </row>
    <row r="4" spans="2:30" x14ac:dyDescent="0.25">
      <c r="B4" s="8" t="s">
        <v>60</v>
      </c>
      <c r="C4" s="3" t="s">
        <v>7</v>
      </c>
      <c r="E4" t="str">
        <f>B4</f>
        <v>Product Name</v>
      </c>
      <c r="F4" t="str">
        <f>C4</f>
        <v>Total Profit</v>
      </c>
      <c r="G4" t="s">
        <v>568</v>
      </c>
      <c r="I4" t="s">
        <v>192</v>
      </c>
      <c r="J4" s="17">
        <f>SUM(F5:F9)</f>
        <v>8492018.490699999</v>
      </c>
      <c r="K4" s="9">
        <f>J4/SUM($J$4:$J$5)</f>
        <v>0.21943119600716754</v>
      </c>
      <c r="P4" s="21">
        <v>606</v>
      </c>
      <c r="Q4" s="21">
        <v>158</v>
      </c>
      <c r="R4" s="21">
        <v>448</v>
      </c>
      <c r="T4" s="3" t="s">
        <v>571</v>
      </c>
      <c r="U4" s="21">
        <v>12697348.893699968</v>
      </c>
      <c r="W4" t="str">
        <f t="shared" ref="W4:W13" si="0">T4</f>
        <v>Black</v>
      </c>
      <c r="X4" s="17">
        <f t="shared" ref="X4:X13" si="1">U4</f>
        <v>12697348.893699968</v>
      </c>
      <c r="Y4" s="17" cm="1">
        <f t="array" ref="Y4:Y6">U4:U6</f>
        <v>12697348.893699968</v>
      </c>
      <c r="AC4" s="3" t="s">
        <v>584</v>
      </c>
      <c r="AD4" s="21">
        <v>37591571.408700213</v>
      </c>
    </row>
    <row r="5" spans="2:30" x14ac:dyDescent="0.25">
      <c r="B5" s="3" t="s">
        <v>70</v>
      </c>
      <c r="C5" s="5">
        <v>1798827.7929</v>
      </c>
      <c r="E5" t="str">
        <f t="shared" ref="E5:E9" si="2">B5</f>
        <v>Mountain-200 Black, 42</v>
      </c>
      <c r="F5" s="17">
        <f t="shared" ref="F5:F9" si="3">C5</f>
        <v>1798827.7929</v>
      </c>
      <c r="G5" s="17">
        <f t="shared" ref="G5:G9" si="4">F5</f>
        <v>1798827.7929</v>
      </c>
      <c r="I5" t="s">
        <v>191</v>
      </c>
      <c r="J5" s="17">
        <f>SUM(F12:F136)</f>
        <v>30208123.718900021</v>
      </c>
      <c r="K5" s="9">
        <f>J5/SUM($J$4:$J$5)</f>
        <v>0.78056880399283257</v>
      </c>
      <c r="T5" s="3" t="s">
        <v>575</v>
      </c>
      <c r="U5" s="21">
        <v>10887448.279099988</v>
      </c>
      <c r="W5" t="str">
        <f t="shared" si="0"/>
        <v>Red</v>
      </c>
      <c r="X5" s="17">
        <f t="shared" si="1"/>
        <v>10887448.279099988</v>
      </c>
      <c r="Y5" s="17">
        <v>10887448.279099988</v>
      </c>
      <c r="AC5" s="3" t="s">
        <v>585</v>
      </c>
      <c r="AD5" s="21">
        <v>1108570.8009000018</v>
      </c>
    </row>
    <row r="6" spans="2:30" x14ac:dyDescent="0.25">
      <c r="B6" s="3" t="s">
        <v>72</v>
      </c>
      <c r="C6" s="5">
        <v>1695947.1553999998</v>
      </c>
      <c r="E6" t="str">
        <f t="shared" si="2"/>
        <v>Mountain-200 Silver, 38</v>
      </c>
      <c r="F6" s="17">
        <f t="shared" si="3"/>
        <v>1695947.1553999998</v>
      </c>
      <c r="G6" s="17">
        <f t="shared" si="4"/>
        <v>1695947.1553999998</v>
      </c>
      <c r="T6" s="3" t="s">
        <v>576</v>
      </c>
      <c r="U6" s="21">
        <v>6784363.1501999991</v>
      </c>
      <c r="W6" t="str">
        <f t="shared" si="0"/>
        <v>Silver</v>
      </c>
      <c r="X6" s="17">
        <f t="shared" si="1"/>
        <v>6784363.1501999991</v>
      </c>
      <c r="Y6" s="17">
        <v>6784363.1501999991</v>
      </c>
    </row>
    <row r="7" spans="2:30" x14ac:dyDescent="0.25">
      <c r="B7" s="3" t="s">
        <v>78</v>
      </c>
      <c r="C7" s="5">
        <v>1684150.0326</v>
      </c>
      <c r="E7" t="str">
        <f t="shared" si="2"/>
        <v>Road-150 Red, 56</v>
      </c>
      <c r="F7" s="17">
        <f t="shared" si="3"/>
        <v>1684150.0326</v>
      </c>
      <c r="G7" s="17">
        <f t="shared" si="4"/>
        <v>1684150.0326</v>
      </c>
      <c r="T7" s="3" t="s">
        <v>580</v>
      </c>
      <c r="U7" s="21">
        <v>5351869.7919000005</v>
      </c>
      <c r="W7" t="str">
        <f t="shared" si="0"/>
        <v>Yellow</v>
      </c>
      <c r="X7" s="17">
        <f t="shared" si="1"/>
        <v>5351869.7919000005</v>
      </c>
      <c r="Y7" s="17"/>
    </row>
    <row r="8" spans="2:30" x14ac:dyDescent="0.25">
      <c r="B8" s="3" t="s">
        <v>73</v>
      </c>
      <c r="C8" s="5">
        <v>1659896.9447999997</v>
      </c>
      <c r="E8" t="str">
        <f t="shared" si="2"/>
        <v>Mountain-200 Silver, 42</v>
      </c>
      <c r="F8" s="17">
        <f t="shared" si="3"/>
        <v>1659896.9447999997</v>
      </c>
      <c r="G8" s="17">
        <f t="shared" si="4"/>
        <v>1659896.9447999997</v>
      </c>
      <c r="T8" s="3" t="s">
        <v>572</v>
      </c>
      <c r="U8" s="21">
        <v>2396552.8864999972</v>
      </c>
      <c r="W8" t="str">
        <f t="shared" si="0"/>
        <v>Blue</v>
      </c>
      <c r="X8" s="17">
        <f t="shared" si="1"/>
        <v>2396552.8864999972</v>
      </c>
      <c r="Y8" s="17"/>
    </row>
    <row r="9" spans="2:30" x14ac:dyDescent="0.25">
      <c r="B9" s="3" t="s">
        <v>77</v>
      </c>
      <c r="C9" s="5">
        <v>1653196.5650000002</v>
      </c>
      <c r="E9" t="str">
        <f t="shared" si="2"/>
        <v>Road-150 Red, 52</v>
      </c>
      <c r="F9" s="17">
        <f t="shared" si="3"/>
        <v>1653196.5650000002</v>
      </c>
      <c r="G9" s="17">
        <f t="shared" si="4"/>
        <v>1653196.5650000002</v>
      </c>
      <c r="T9" s="3" t="s">
        <v>578</v>
      </c>
      <c r="U9" s="21">
        <v>544550.16150000005</v>
      </c>
      <c r="W9" t="str">
        <f t="shared" si="0"/>
        <v>Unspecified</v>
      </c>
      <c r="X9" s="17">
        <f t="shared" si="1"/>
        <v>544550.16150000005</v>
      </c>
      <c r="Y9" s="17"/>
    </row>
    <row r="10" spans="2:30" x14ac:dyDescent="0.25">
      <c r="B10" s="3" t="s">
        <v>79</v>
      </c>
      <c r="C10" s="5">
        <v>1636312.8553999991</v>
      </c>
      <c r="T10" s="3" t="s">
        <v>574</v>
      </c>
      <c r="U10" s="21">
        <v>31261.434399999911</v>
      </c>
      <c r="W10" t="str">
        <f t="shared" si="0"/>
        <v>Multi</v>
      </c>
      <c r="X10" s="17">
        <f t="shared" si="1"/>
        <v>31261.434399999911</v>
      </c>
      <c r="Y10" s="17"/>
    </row>
    <row r="11" spans="2:30" x14ac:dyDescent="0.25">
      <c r="B11" s="3" t="s">
        <v>69</v>
      </c>
      <c r="C11" s="5">
        <v>1563140.2790999995</v>
      </c>
      <c r="E11" t="s">
        <v>191</v>
      </c>
      <c r="F11" t="s">
        <v>7</v>
      </c>
      <c r="T11" s="3" t="s">
        <v>579</v>
      </c>
      <c r="U11" s="21">
        <v>6747.6123000000043</v>
      </c>
      <c r="W11" t="str">
        <f t="shared" si="0"/>
        <v>White</v>
      </c>
      <c r="X11" s="17">
        <f t="shared" si="1"/>
        <v>6747.6123000000043</v>
      </c>
      <c r="Y11" s="17"/>
    </row>
    <row r="12" spans="2:30" x14ac:dyDescent="0.25">
      <c r="B12" s="3" t="s">
        <v>71</v>
      </c>
      <c r="C12" s="5">
        <v>1530844.6999999997</v>
      </c>
      <c r="E12" t="str">
        <f>B10</f>
        <v>Road-150 Red, 62</v>
      </c>
      <c r="F12">
        <f>C10</f>
        <v>1636312.8553999991</v>
      </c>
      <c r="T12" s="3" t="s">
        <v>573</v>
      </c>
      <c r="U12" s="21">
        <v>0</v>
      </c>
      <c r="W12" t="str">
        <f t="shared" si="0"/>
        <v>Grey</v>
      </c>
      <c r="X12" s="17">
        <f t="shared" si="1"/>
        <v>0</v>
      </c>
      <c r="Y12" s="17"/>
    </row>
    <row r="13" spans="2:30" x14ac:dyDescent="0.25">
      <c r="B13" s="3" t="s">
        <v>74</v>
      </c>
      <c r="C13" s="5">
        <v>1451526.6112000002</v>
      </c>
      <c r="E13" t="str">
        <f t="shared" ref="E13:F13" si="5">B11</f>
        <v>Mountain-200 Black, 38</v>
      </c>
      <c r="F13">
        <f t="shared" si="5"/>
        <v>1563140.2790999995</v>
      </c>
      <c r="T13" s="3" t="s">
        <v>577</v>
      </c>
      <c r="U13" s="21">
        <v>0</v>
      </c>
      <c r="W13" t="str">
        <f t="shared" si="0"/>
        <v>Silver/Black</v>
      </c>
      <c r="X13" s="17">
        <f t="shared" si="1"/>
        <v>0</v>
      </c>
      <c r="Y13" s="17"/>
    </row>
    <row r="14" spans="2:30" x14ac:dyDescent="0.25">
      <c r="B14" s="3" t="s">
        <v>76</v>
      </c>
      <c r="C14" s="5">
        <v>1391499.0661999995</v>
      </c>
      <c r="E14" t="str">
        <f t="shared" ref="E14:F14" si="6">B12</f>
        <v>Mountain-200 Black, 46</v>
      </c>
      <c r="F14">
        <f t="shared" si="6"/>
        <v>1530844.6999999997</v>
      </c>
    </row>
    <row r="15" spans="2:30" x14ac:dyDescent="0.25">
      <c r="B15" s="3" t="s">
        <v>82</v>
      </c>
      <c r="C15" s="5">
        <v>1296276.6831000005</v>
      </c>
      <c r="E15" t="str">
        <f t="shared" ref="E15:F15" si="7">B13</f>
        <v>Mountain-200 Silver, 46</v>
      </c>
      <c r="F15">
        <f t="shared" si="7"/>
        <v>1451526.6112000002</v>
      </c>
    </row>
    <row r="16" spans="2:30" x14ac:dyDescent="0.25">
      <c r="B16" s="3" t="s">
        <v>87</v>
      </c>
      <c r="C16" s="5">
        <v>1268936.5351000004</v>
      </c>
      <c r="E16" t="str">
        <f t="shared" ref="E16:F16" si="8">B14</f>
        <v>Road-150 Red, 48</v>
      </c>
      <c r="F16">
        <f t="shared" si="8"/>
        <v>1391499.0661999995</v>
      </c>
    </row>
    <row r="17" spans="2:6" x14ac:dyDescent="0.25">
      <c r="B17" s="3" t="s">
        <v>83</v>
      </c>
      <c r="C17" s="5">
        <v>1236435.6784000006</v>
      </c>
      <c r="E17" t="str">
        <f t="shared" ref="E17:F17" si="9">B15</f>
        <v>Road-250 Black, 52</v>
      </c>
      <c r="F17">
        <f t="shared" si="9"/>
        <v>1296276.6831000005</v>
      </c>
    </row>
    <row r="18" spans="2:6" x14ac:dyDescent="0.25">
      <c r="B18" s="3" t="s">
        <v>75</v>
      </c>
      <c r="C18" s="5">
        <v>1232510.8007999994</v>
      </c>
      <c r="E18" t="str">
        <f t="shared" ref="E18:F18" si="10">B16</f>
        <v>Road-250 Red, 58</v>
      </c>
      <c r="F18">
        <f t="shared" si="10"/>
        <v>1268936.5351000004</v>
      </c>
    </row>
    <row r="19" spans="2:6" x14ac:dyDescent="0.25">
      <c r="B19" s="3" t="s">
        <v>81</v>
      </c>
      <c r="C19" s="5">
        <v>1119230.7750000004</v>
      </c>
      <c r="E19" t="str">
        <f t="shared" ref="E19:F19" si="11">B17</f>
        <v>Road-250 Black, 58</v>
      </c>
      <c r="F19">
        <f t="shared" si="11"/>
        <v>1236435.6784000006</v>
      </c>
    </row>
    <row r="20" spans="2:6" x14ac:dyDescent="0.25">
      <c r="B20" s="3" t="s">
        <v>80</v>
      </c>
      <c r="C20" s="5">
        <v>934493.62150000047</v>
      </c>
      <c r="E20" t="str">
        <f t="shared" ref="E20:F20" si="12">B18</f>
        <v>Road-150 Red, 44</v>
      </c>
      <c r="F20">
        <f t="shared" si="12"/>
        <v>1232510.8007999994</v>
      </c>
    </row>
    <row r="21" spans="2:6" x14ac:dyDescent="0.25">
      <c r="B21" s="3" t="s">
        <v>85</v>
      </c>
      <c r="C21" s="5">
        <v>661987.53759999969</v>
      </c>
      <c r="E21" t="str">
        <f t="shared" ref="E21:F21" si="13">B19</f>
        <v>Road-250 Black, 48</v>
      </c>
      <c r="F21">
        <f t="shared" si="13"/>
        <v>1119230.7750000004</v>
      </c>
    </row>
    <row r="22" spans="2:6" x14ac:dyDescent="0.25">
      <c r="B22" s="3" t="s">
        <v>64</v>
      </c>
      <c r="C22" s="5">
        <v>586327.55319999997</v>
      </c>
      <c r="E22" t="str">
        <f t="shared" ref="E22:F22" si="14">B20</f>
        <v>Road-250 Black, 44</v>
      </c>
      <c r="F22">
        <f t="shared" si="14"/>
        <v>934493.62150000047</v>
      </c>
    </row>
    <row r="23" spans="2:6" x14ac:dyDescent="0.25">
      <c r="B23" s="3" t="s">
        <v>105</v>
      </c>
      <c r="C23" s="5">
        <v>543083.52419999987</v>
      </c>
      <c r="E23" t="str">
        <f t="shared" ref="E23:F23" si="15">B21</f>
        <v>Road-250 Red, 48</v>
      </c>
      <c r="F23">
        <f t="shared" si="15"/>
        <v>661987.53759999969</v>
      </c>
    </row>
    <row r="24" spans="2:6" x14ac:dyDescent="0.25">
      <c r="B24" s="3" t="s">
        <v>106</v>
      </c>
      <c r="C24" s="5">
        <v>490759.86239999987</v>
      </c>
      <c r="E24" t="str">
        <f t="shared" ref="E24:F24" si="16">B22</f>
        <v>Mountain-100 Black, 48</v>
      </c>
      <c r="F24">
        <f t="shared" si="16"/>
        <v>586327.55319999997</v>
      </c>
    </row>
    <row r="25" spans="2:6" x14ac:dyDescent="0.25">
      <c r="B25" s="3" t="s">
        <v>107</v>
      </c>
      <c r="C25" s="5">
        <v>461386.07999999984</v>
      </c>
      <c r="E25" t="str">
        <f t="shared" ref="E25:F25" si="17">B23</f>
        <v>Touring-1000 Blue, 46</v>
      </c>
      <c r="F25">
        <f t="shared" si="17"/>
        <v>543083.52419999987</v>
      </c>
    </row>
    <row r="26" spans="2:6" x14ac:dyDescent="0.25">
      <c r="B26" s="3" t="s">
        <v>63</v>
      </c>
      <c r="C26" s="5">
        <v>460791.42720000003</v>
      </c>
      <c r="E26" t="str">
        <f t="shared" ref="E26:F26" si="18">B24</f>
        <v>Touring-1000 Yellow, 46</v>
      </c>
      <c r="F26">
        <f t="shared" si="18"/>
        <v>490759.86239999987</v>
      </c>
    </row>
    <row r="27" spans="2:6" x14ac:dyDescent="0.25">
      <c r="B27" s="3" t="s">
        <v>86</v>
      </c>
      <c r="C27" s="5">
        <v>453036.16400000005</v>
      </c>
      <c r="E27" t="str">
        <f t="shared" ref="E27:F27" si="19">B25</f>
        <v>Road-350-W Yellow, 48</v>
      </c>
      <c r="F27">
        <f t="shared" si="19"/>
        <v>461386.07999999984</v>
      </c>
    </row>
    <row r="28" spans="2:6" x14ac:dyDescent="0.25">
      <c r="B28" s="3" t="s">
        <v>108</v>
      </c>
      <c r="C28" s="5">
        <v>451968.18209999986</v>
      </c>
      <c r="E28" t="str">
        <f t="shared" ref="E28:F28" si="20">B26</f>
        <v>Mountain-100 Black, 44</v>
      </c>
      <c r="F28">
        <f t="shared" si="20"/>
        <v>460791.42720000003</v>
      </c>
    </row>
    <row r="29" spans="2:6" x14ac:dyDescent="0.25">
      <c r="B29" s="3" t="s">
        <v>109</v>
      </c>
      <c r="C29" s="5">
        <v>431219.1437999999</v>
      </c>
      <c r="E29" t="str">
        <f t="shared" ref="E29:F29" si="21">B27</f>
        <v>Road-250 Red, 52</v>
      </c>
      <c r="F29">
        <f t="shared" si="21"/>
        <v>453036.16400000005</v>
      </c>
    </row>
    <row r="30" spans="2:6" x14ac:dyDescent="0.25">
      <c r="B30" s="3" t="s">
        <v>67</v>
      </c>
      <c r="C30" s="5">
        <v>425520.98160000006</v>
      </c>
      <c r="E30" t="str">
        <f t="shared" ref="E30:F30" si="22">B28</f>
        <v>Touring-1000 Yellow, 60</v>
      </c>
      <c r="F30">
        <f t="shared" si="22"/>
        <v>451968.18209999986</v>
      </c>
    </row>
    <row r="31" spans="2:6" x14ac:dyDescent="0.25">
      <c r="B31" s="3" t="s">
        <v>110</v>
      </c>
      <c r="C31" s="5">
        <v>417687.16230000008</v>
      </c>
      <c r="E31" t="str">
        <f t="shared" ref="E31:F31" si="23">B29</f>
        <v>Touring-1000 Yellow, 50</v>
      </c>
      <c r="F31">
        <f t="shared" si="23"/>
        <v>431219.1437999999</v>
      </c>
    </row>
    <row r="32" spans="2:6" x14ac:dyDescent="0.25">
      <c r="B32" s="3" t="s">
        <v>84</v>
      </c>
      <c r="C32" s="5">
        <v>413279.9291999999</v>
      </c>
      <c r="E32" t="str">
        <f t="shared" ref="E32:F32" si="24">B30</f>
        <v>Mountain-100 Silver, 44</v>
      </c>
      <c r="F32">
        <f t="shared" si="24"/>
        <v>425520.98160000006</v>
      </c>
    </row>
    <row r="33" spans="2:6" x14ac:dyDescent="0.25">
      <c r="B33" s="3" t="s">
        <v>111</v>
      </c>
      <c r="C33" s="5">
        <v>412526.15999999986</v>
      </c>
      <c r="E33" t="str">
        <f t="shared" ref="E33:F33" si="25">B31</f>
        <v>Touring-1000 Blue, 54</v>
      </c>
      <c r="F33">
        <f t="shared" si="25"/>
        <v>417687.16230000008</v>
      </c>
    </row>
    <row r="34" spans="2:6" x14ac:dyDescent="0.25">
      <c r="B34" s="3" t="s">
        <v>112</v>
      </c>
      <c r="C34" s="5">
        <v>409567.97339999996</v>
      </c>
      <c r="E34" t="str">
        <f t="shared" ref="E34:F34" si="26">B32</f>
        <v>Road-250 Red, 44</v>
      </c>
      <c r="F34">
        <f t="shared" si="26"/>
        <v>413279.9291999999</v>
      </c>
    </row>
    <row r="35" spans="2:6" x14ac:dyDescent="0.25">
      <c r="B35" s="3" t="s">
        <v>113</v>
      </c>
      <c r="C35" s="5">
        <v>388405.44</v>
      </c>
      <c r="E35" t="str">
        <f t="shared" ref="E35:F35" si="27">B33</f>
        <v>Road-350-W Yellow, 42</v>
      </c>
      <c r="F35">
        <f t="shared" si="27"/>
        <v>412526.15999999986</v>
      </c>
    </row>
    <row r="36" spans="2:6" x14ac:dyDescent="0.25">
      <c r="B36" s="3" t="s">
        <v>65</v>
      </c>
      <c r="C36" s="5">
        <v>386837.25599999999</v>
      </c>
      <c r="E36" t="str">
        <f t="shared" ref="E36:F36" si="28">B34</f>
        <v>Touring-1000 Blue, 60</v>
      </c>
      <c r="F36">
        <f t="shared" si="28"/>
        <v>409567.97339999996</v>
      </c>
    </row>
    <row r="37" spans="2:6" x14ac:dyDescent="0.25">
      <c r="B37" s="3" t="s">
        <v>92</v>
      </c>
      <c r="C37" s="5">
        <v>381369.62550000002</v>
      </c>
      <c r="E37" t="str">
        <f t="shared" ref="E37:F37" si="29">B35</f>
        <v>Road-350-W Yellow, 44</v>
      </c>
      <c r="F37">
        <f t="shared" si="29"/>
        <v>388405.44</v>
      </c>
    </row>
    <row r="38" spans="2:6" x14ac:dyDescent="0.25">
      <c r="B38" s="3" t="s">
        <v>61</v>
      </c>
      <c r="C38" s="5">
        <v>381039.06480000005</v>
      </c>
      <c r="E38" t="str">
        <f t="shared" ref="E38:F38" si="30">B36</f>
        <v>Mountain-100 Silver, 38</v>
      </c>
      <c r="F38">
        <f t="shared" si="30"/>
        <v>386837.25599999999</v>
      </c>
    </row>
    <row r="39" spans="2:6" x14ac:dyDescent="0.25">
      <c r="B39" s="3" t="s">
        <v>90</v>
      </c>
      <c r="C39" s="5">
        <v>365012.20169999998</v>
      </c>
      <c r="E39" t="str">
        <f t="shared" ref="E39:F39" si="31">B37</f>
        <v>Road-550-W Yellow, 48</v>
      </c>
      <c r="F39">
        <f t="shared" si="31"/>
        <v>381369.62550000002</v>
      </c>
    </row>
    <row r="40" spans="2:6" x14ac:dyDescent="0.25">
      <c r="B40" s="3" t="s">
        <v>88</v>
      </c>
      <c r="C40" s="5">
        <v>355064.66910000006</v>
      </c>
      <c r="E40" t="str">
        <f t="shared" ref="E40:F40" si="32">B38</f>
        <v>Mountain-100 Black, 38</v>
      </c>
      <c r="F40">
        <f t="shared" si="32"/>
        <v>381039.06480000005</v>
      </c>
    </row>
    <row r="41" spans="2:6" x14ac:dyDescent="0.25">
      <c r="B41" s="3" t="s">
        <v>91</v>
      </c>
      <c r="C41" s="5">
        <v>350336.32200000016</v>
      </c>
      <c r="E41" t="str">
        <f t="shared" ref="E41:F41" si="33">B39</f>
        <v>Road-550-W Yellow, 42</v>
      </c>
      <c r="F41">
        <f t="shared" si="33"/>
        <v>365012.20169999998</v>
      </c>
    </row>
    <row r="42" spans="2:6" x14ac:dyDescent="0.25">
      <c r="B42" s="3" t="s">
        <v>114</v>
      </c>
      <c r="C42" s="5">
        <v>344493.35999999993</v>
      </c>
      <c r="E42" t="str">
        <f t="shared" ref="E42:F42" si="34">B40</f>
        <v>Road-550-W Yellow, 38</v>
      </c>
      <c r="F42">
        <f t="shared" si="34"/>
        <v>355064.66910000006</v>
      </c>
    </row>
    <row r="43" spans="2:6" x14ac:dyDescent="0.25">
      <c r="B43" s="3" t="s">
        <v>89</v>
      </c>
      <c r="C43" s="5">
        <v>332312.80739999999</v>
      </c>
      <c r="E43" t="str">
        <f t="shared" ref="E43:F43" si="35">B41</f>
        <v>Road-550-W Yellow, 44</v>
      </c>
      <c r="F43">
        <f t="shared" si="35"/>
        <v>350336.32200000016</v>
      </c>
    </row>
    <row r="44" spans="2:6" x14ac:dyDescent="0.25">
      <c r="B44" s="3" t="s">
        <v>66</v>
      </c>
      <c r="C44" s="5">
        <v>330299.50320000009</v>
      </c>
      <c r="E44" t="str">
        <f t="shared" ref="E44:F44" si="36">B42</f>
        <v>Road-350-W Yellow, 40</v>
      </c>
      <c r="F44">
        <f t="shared" si="36"/>
        <v>344493.35999999993</v>
      </c>
    </row>
    <row r="45" spans="2:6" x14ac:dyDescent="0.25">
      <c r="B45" s="3" t="s">
        <v>62</v>
      </c>
      <c r="C45" s="5">
        <v>319009.44959999993</v>
      </c>
      <c r="E45" t="str">
        <f t="shared" ref="E45:F45" si="37">B43</f>
        <v>Road-550-W Yellow, 40</v>
      </c>
      <c r="F45">
        <f t="shared" si="37"/>
        <v>332312.80739999999</v>
      </c>
    </row>
    <row r="46" spans="2:6" x14ac:dyDescent="0.25">
      <c r="B46" s="3" t="s">
        <v>115</v>
      </c>
      <c r="C46" s="5">
        <v>314844.10289999994</v>
      </c>
      <c r="E46" t="str">
        <f t="shared" ref="E46:F46" si="38">B44</f>
        <v>Mountain-100 Silver, 42</v>
      </c>
      <c r="F46">
        <f t="shared" si="38"/>
        <v>330299.50320000009</v>
      </c>
    </row>
    <row r="47" spans="2:6" x14ac:dyDescent="0.25">
      <c r="B47" s="3" t="s">
        <v>68</v>
      </c>
      <c r="C47" s="5">
        <v>290127.94199999998</v>
      </c>
      <c r="E47" t="str">
        <f t="shared" ref="E47:F47" si="39">B45</f>
        <v>Mountain-100 Black, 42</v>
      </c>
      <c r="F47">
        <f t="shared" si="39"/>
        <v>319009.44959999993</v>
      </c>
    </row>
    <row r="48" spans="2:6" x14ac:dyDescent="0.25">
      <c r="B48" s="3" t="s">
        <v>116</v>
      </c>
      <c r="C48" s="5">
        <v>261618.30899999998</v>
      </c>
      <c r="E48" t="str">
        <f t="shared" ref="E48:F48" si="40">B46</f>
        <v>Touring-1000 Yellow, 54</v>
      </c>
      <c r="F48">
        <f t="shared" si="40"/>
        <v>314844.10289999994</v>
      </c>
    </row>
    <row r="49" spans="2:6" x14ac:dyDescent="0.25">
      <c r="B49" s="3" t="s">
        <v>117</v>
      </c>
      <c r="C49" s="5">
        <v>219312.22679999986</v>
      </c>
      <c r="E49" t="str">
        <f t="shared" ref="E49:F49" si="41">B47</f>
        <v>Mountain-100 Silver, 48</v>
      </c>
      <c r="F49">
        <f t="shared" si="41"/>
        <v>290127.94199999998</v>
      </c>
    </row>
    <row r="50" spans="2:6" x14ac:dyDescent="0.25">
      <c r="B50" s="3" t="s">
        <v>118</v>
      </c>
      <c r="C50" s="5">
        <v>215189.07839999997</v>
      </c>
      <c r="E50" t="str">
        <f t="shared" ref="E50:F50" si="42">B48</f>
        <v>Touring-1000 Blue, 50</v>
      </c>
      <c r="F50">
        <f t="shared" si="42"/>
        <v>261618.30899999998</v>
      </c>
    </row>
    <row r="51" spans="2:6" x14ac:dyDescent="0.25">
      <c r="B51" s="3" t="s">
        <v>119</v>
      </c>
      <c r="C51" s="5">
        <v>194376.99599999996</v>
      </c>
      <c r="E51" t="str">
        <f t="shared" ref="E51:F51" si="43">B49</f>
        <v>Road-750 Black, 58</v>
      </c>
      <c r="F51">
        <f t="shared" si="43"/>
        <v>219312.22679999986</v>
      </c>
    </row>
    <row r="52" spans="2:6" x14ac:dyDescent="0.25">
      <c r="B52" s="3" t="s">
        <v>120</v>
      </c>
      <c r="C52" s="5">
        <v>182007.55080000011</v>
      </c>
      <c r="E52" t="str">
        <f t="shared" ref="E52:F52" si="44">B50</f>
        <v>Road-750 Black, 52</v>
      </c>
      <c r="F52">
        <f t="shared" si="44"/>
        <v>215189.07839999997</v>
      </c>
    </row>
    <row r="53" spans="2:6" x14ac:dyDescent="0.25">
      <c r="B53" s="3" t="s">
        <v>121</v>
      </c>
      <c r="C53" s="5">
        <v>121699.63679999999</v>
      </c>
      <c r="E53" t="str">
        <f t="shared" ref="E53:F53" si="45">B51</f>
        <v>Road-750 Black, 44</v>
      </c>
      <c r="F53">
        <f t="shared" si="45"/>
        <v>194376.99599999996</v>
      </c>
    </row>
    <row r="54" spans="2:6" x14ac:dyDescent="0.25">
      <c r="B54" s="3" t="s">
        <v>122</v>
      </c>
      <c r="C54" s="5">
        <v>102512.9216</v>
      </c>
      <c r="E54" t="str">
        <f t="shared" ref="E54:F54" si="46">B52</f>
        <v>Road-750 Black, 48</v>
      </c>
      <c r="F54">
        <f t="shared" si="46"/>
        <v>182007.55080000011</v>
      </c>
    </row>
    <row r="55" spans="2:6" x14ac:dyDescent="0.25">
      <c r="B55" s="3" t="s">
        <v>102</v>
      </c>
      <c r="C55" s="5">
        <v>100392.42760000004</v>
      </c>
      <c r="E55" t="str">
        <f t="shared" ref="E55:F55" si="47">B53</f>
        <v>Mountain-400-W Silver, 46</v>
      </c>
      <c r="F55">
        <f t="shared" si="47"/>
        <v>121699.63679999999</v>
      </c>
    </row>
    <row r="56" spans="2:6" x14ac:dyDescent="0.25">
      <c r="B56" s="3" t="s">
        <v>123</v>
      </c>
      <c r="C56" s="5">
        <v>99318.094399999958</v>
      </c>
      <c r="E56" t="str">
        <f t="shared" ref="E56:F56" si="48">B54</f>
        <v>Touring-2000 Blue, 54</v>
      </c>
      <c r="F56">
        <f t="shared" si="48"/>
        <v>102512.9216</v>
      </c>
    </row>
    <row r="57" spans="2:6" x14ac:dyDescent="0.25">
      <c r="B57" s="3" t="s">
        <v>124</v>
      </c>
      <c r="C57" s="5">
        <v>97580.983500000089</v>
      </c>
      <c r="E57" t="str">
        <f t="shared" ref="E57:F57" si="49">B55</f>
        <v>Road-650 Red, 58</v>
      </c>
      <c r="F57">
        <f t="shared" si="49"/>
        <v>100392.42760000004</v>
      </c>
    </row>
    <row r="58" spans="2:6" x14ac:dyDescent="0.25">
      <c r="B58" s="3" t="s">
        <v>125</v>
      </c>
      <c r="C58" s="5">
        <v>95631.554200000101</v>
      </c>
      <c r="E58" t="str">
        <f t="shared" ref="E58:F58" si="50">B56</f>
        <v>Mountain-400-W Silver, 42</v>
      </c>
      <c r="F58">
        <f t="shared" si="50"/>
        <v>99318.094399999958</v>
      </c>
    </row>
    <row r="59" spans="2:6" x14ac:dyDescent="0.25">
      <c r="B59" s="3" t="s">
        <v>95</v>
      </c>
      <c r="C59" s="5">
        <v>93501.917600000015</v>
      </c>
      <c r="E59" t="str">
        <f t="shared" ref="E59:F59" si="51">B57</f>
        <v>Sport-100 Helmet, Red</v>
      </c>
      <c r="F59">
        <f t="shared" si="51"/>
        <v>97580.983500000089</v>
      </c>
    </row>
    <row r="60" spans="2:6" x14ac:dyDescent="0.25">
      <c r="B60" s="3" t="s">
        <v>126</v>
      </c>
      <c r="C60" s="5">
        <v>92859.238400000017</v>
      </c>
      <c r="E60" t="str">
        <f t="shared" ref="E60:F60" si="52">B58</f>
        <v>Sport-100 Helmet, Blue</v>
      </c>
      <c r="F60">
        <f t="shared" si="52"/>
        <v>95631.554200000101</v>
      </c>
    </row>
    <row r="61" spans="2:6" x14ac:dyDescent="0.25">
      <c r="B61" s="3" t="s">
        <v>127</v>
      </c>
      <c r="C61" s="5">
        <v>92324.095500000025</v>
      </c>
      <c r="E61" t="str">
        <f t="shared" ref="E61:F61" si="53">B59</f>
        <v>Road-650 Black, 52</v>
      </c>
      <c r="F61">
        <f t="shared" si="53"/>
        <v>93501.917600000015</v>
      </c>
    </row>
    <row r="62" spans="2:6" x14ac:dyDescent="0.25">
      <c r="B62" s="3" t="s">
        <v>100</v>
      </c>
      <c r="C62" s="5">
        <v>92085.819700000022</v>
      </c>
      <c r="E62" t="str">
        <f t="shared" ref="E62:F62" si="54">B60</f>
        <v>Touring-2000 Blue, 46</v>
      </c>
      <c r="F62">
        <f t="shared" si="54"/>
        <v>92859.238400000017</v>
      </c>
    </row>
    <row r="63" spans="2:6" x14ac:dyDescent="0.25">
      <c r="B63" s="3" t="s">
        <v>128</v>
      </c>
      <c r="C63" s="5">
        <v>89181.644799999995</v>
      </c>
      <c r="E63" t="str">
        <f t="shared" ref="E63:F63" si="55">B61</f>
        <v>Sport-100 Helmet, Black</v>
      </c>
      <c r="F63">
        <f t="shared" si="55"/>
        <v>92324.095500000025</v>
      </c>
    </row>
    <row r="64" spans="2:6" x14ac:dyDescent="0.25">
      <c r="B64" s="3" t="s">
        <v>129</v>
      </c>
      <c r="C64" s="5">
        <v>84979.918800000014</v>
      </c>
      <c r="E64" t="str">
        <f t="shared" ref="E64:F64" si="56">B62</f>
        <v>Road-650 Red, 48</v>
      </c>
      <c r="F64">
        <f t="shared" si="56"/>
        <v>92085.819700000022</v>
      </c>
    </row>
    <row r="65" spans="2:6" x14ac:dyDescent="0.25">
      <c r="B65" s="3" t="s">
        <v>130</v>
      </c>
      <c r="C65" s="5">
        <v>75390.668799999999</v>
      </c>
      <c r="E65" t="str">
        <f t="shared" ref="E65:F65" si="57">B63</f>
        <v>Touring-2000 Blue, 60</v>
      </c>
      <c r="F65">
        <f t="shared" si="57"/>
        <v>89181.644799999995</v>
      </c>
    </row>
    <row r="66" spans="2:6" x14ac:dyDescent="0.25">
      <c r="B66" s="3" t="s">
        <v>131</v>
      </c>
      <c r="C66" s="5">
        <v>73089.724399999992</v>
      </c>
      <c r="E66" t="str">
        <f t="shared" ref="E66:F66" si="58">B64</f>
        <v>Mountain-400-W Silver, 40</v>
      </c>
      <c r="F66">
        <f t="shared" si="58"/>
        <v>84979.918800000014</v>
      </c>
    </row>
    <row r="67" spans="2:6" x14ac:dyDescent="0.25">
      <c r="B67" s="3" t="s">
        <v>132</v>
      </c>
      <c r="C67" s="5">
        <v>71911.109299999996</v>
      </c>
      <c r="E67" t="str">
        <f t="shared" ref="E67:F67" si="59">B65</f>
        <v>Touring-2000 Blue, 50</v>
      </c>
      <c r="F67">
        <f t="shared" si="59"/>
        <v>75390.668799999999</v>
      </c>
    </row>
    <row r="68" spans="2:6" x14ac:dyDescent="0.25">
      <c r="B68" s="3" t="s">
        <v>133</v>
      </c>
      <c r="C68" s="5">
        <v>70569.605999999985</v>
      </c>
      <c r="E68" t="str">
        <f t="shared" ref="E68:F68" si="60">B66</f>
        <v>Mountain-400-W Silver, 38</v>
      </c>
      <c r="F68">
        <f t="shared" si="60"/>
        <v>73089.724399999992</v>
      </c>
    </row>
    <row r="69" spans="2:6" x14ac:dyDescent="0.25">
      <c r="B69" s="3" t="s">
        <v>97</v>
      </c>
      <c r="C69" s="5">
        <v>70116.192000000025</v>
      </c>
      <c r="E69" t="str">
        <f t="shared" ref="E69:F69" si="61">B67</f>
        <v>Hydration Pack - 70 oz.</v>
      </c>
      <c r="F69">
        <f t="shared" si="61"/>
        <v>71911.109299999996</v>
      </c>
    </row>
    <row r="70" spans="2:6" x14ac:dyDescent="0.25">
      <c r="B70" s="3" t="s">
        <v>99</v>
      </c>
      <c r="C70" s="5">
        <v>64772.759300000034</v>
      </c>
      <c r="E70" t="str">
        <f t="shared" ref="E70:F70" si="62">B68</f>
        <v>All-Purpose Bike Stand</v>
      </c>
      <c r="F70">
        <f t="shared" si="62"/>
        <v>70569.605999999985</v>
      </c>
    </row>
    <row r="71" spans="2:6" x14ac:dyDescent="0.25">
      <c r="B71" s="3" t="s">
        <v>104</v>
      </c>
      <c r="C71" s="5">
        <v>61692.607500000006</v>
      </c>
      <c r="E71" t="str">
        <f t="shared" ref="E71:F71" si="63">B69</f>
        <v>Road-650 Black, 60</v>
      </c>
      <c r="F71">
        <f t="shared" si="63"/>
        <v>70116.192000000025</v>
      </c>
    </row>
    <row r="72" spans="2:6" x14ac:dyDescent="0.25">
      <c r="B72" s="3" t="s">
        <v>134</v>
      </c>
      <c r="C72" s="5">
        <v>58990.091999999997</v>
      </c>
      <c r="E72" t="str">
        <f t="shared" ref="E72:F72" si="64">B70</f>
        <v>Road-650 Red, 44</v>
      </c>
      <c r="F72">
        <f t="shared" si="64"/>
        <v>64772.759300000034</v>
      </c>
    </row>
    <row r="73" spans="2:6" x14ac:dyDescent="0.25">
      <c r="B73" s="3" t="s">
        <v>135</v>
      </c>
      <c r="C73" s="5">
        <v>55900.134800000014</v>
      </c>
      <c r="E73" t="str">
        <f t="shared" ref="E73:F73" si="65">B71</f>
        <v>Road-650 Red, 62</v>
      </c>
      <c r="F73">
        <f t="shared" si="65"/>
        <v>61692.607500000006</v>
      </c>
    </row>
    <row r="74" spans="2:6" x14ac:dyDescent="0.25">
      <c r="B74" s="3" t="s">
        <v>136</v>
      </c>
      <c r="C74" s="5">
        <v>55257.01999999999</v>
      </c>
      <c r="E74" t="str">
        <f t="shared" ref="E74:F74" si="66">B72</f>
        <v>Touring-3000 Blue, 54</v>
      </c>
      <c r="F74">
        <f t="shared" si="66"/>
        <v>58990.091999999997</v>
      </c>
    </row>
    <row r="75" spans="2:6" x14ac:dyDescent="0.25">
      <c r="B75" s="3" t="s">
        <v>137</v>
      </c>
      <c r="C75" s="5">
        <v>54214.703600000001</v>
      </c>
      <c r="E75" t="str">
        <f t="shared" ref="E75:F75" si="67">B73</f>
        <v>Touring-3000 Blue, 62</v>
      </c>
      <c r="F75">
        <f t="shared" si="67"/>
        <v>55900.134800000014</v>
      </c>
    </row>
    <row r="76" spans="2:6" x14ac:dyDescent="0.25">
      <c r="B76" s="3" t="s">
        <v>93</v>
      </c>
      <c r="C76" s="5">
        <v>50244.200000000012</v>
      </c>
      <c r="E76" t="str">
        <f t="shared" ref="E76:F76" si="68">B74</f>
        <v>HL Mountain Tire</v>
      </c>
      <c r="F76">
        <f t="shared" si="68"/>
        <v>55257.01999999999</v>
      </c>
    </row>
    <row r="77" spans="2:6" x14ac:dyDescent="0.25">
      <c r="B77" s="3" t="s">
        <v>101</v>
      </c>
      <c r="C77" s="5">
        <v>49055.736300000004</v>
      </c>
      <c r="E77" t="str">
        <f t="shared" ref="E77:F77" si="69">B75</f>
        <v>Touring-3000 Blue, 44</v>
      </c>
      <c r="F77">
        <f t="shared" si="69"/>
        <v>54214.703600000001</v>
      </c>
    </row>
    <row r="78" spans="2:6" x14ac:dyDescent="0.25">
      <c r="B78" s="3" t="s">
        <v>138</v>
      </c>
      <c r="C78" s="5">
        <v>48877.504800000002</v>
      </c>
      <c r="E78" t="str">
        <f t="shared" ref="E78:F78" si="70">B76</f>
        <v>Road-650 Black, 44</v>
      </c>
      <c r="F78">
        <f t="shared" si="70"/>
        <v>50244.200000000012</v>
      </c>
    </row>
    <row r="79" spans="2:6" x14ac:dyDescent="0.25">
      <c r="B79" s="3" t="s">
        <v>94</v>
      </c>
      <c r="C79" s="5">
        <v>47185.0524</v>
      </c>
      <c r="E79" t="str">
        <f t="shared" ref="E79:F79" si="71">B77</f>
        <v>Road-650 Red, 52</v>
      </c>
      <c r="F79">
        <f t="shared" si="71"/>
        <v>49055.736300000004</v>
      </c>
    </row>
    <row r="80" spans="2:6" x14ac:dyDescent="0.25">
      <c r="B80" s="3" t="s">
        <v>139</v>
      </c>
      <c r="C80" s="5">
        <v>46630.263200000009</v>
      </c>
      <c r="E80" t="str">
        <f t="shared" ref="E80:F80" si="72">B78</f>
        <v>Touring-3000 Blue, 58</v>
      </c>
      <c r="F80">
        <f t="shared" si="72"/>
        <v>48877.504800000002</v>
      </c>
    </row>
    <row r="81" spans="2:6" x14ac:dyDescent="0.25">
      <c r="B81" s="3" t="s">
        <v>140</v>
      </c>
      <c r="C81" s="5">
        <v>46477.432700000056</v>
      </c>
      <c r="E81" t="str">
        <f t="shared" ref="E81:F81" si="73">B79</f>
        <v>Road-650 Black, 48</v>
      </c>
      <c r="F81">
        <f t="shared" si="73"/>
        <v>47185.0524</v>
      </c>
    </row>
    <row r="82" spans="2:6" x14ac:dyDescent="0.25">
      <c r="B82" s="3" t="s">
        <v>141</v>
      </c>
      <c r="C82" s="5">
        <v>45654.021000000153</v>
      </c>
      <c r="E82" t="str">
        <f t="shared" ref="E82:F82" si="74">B80</f>
        <v>Touring-3000 Yellow, 44</v>
      </c>
      <c r="F82">
        <f t="shared" si="74"/>
        <v>46630.263200000009</v>
      </c>
    </row>
    <row r="83" spans="2:6" x14ac:dyDescent="0.25">
      <c r="B83" s="3" t="s">
        <v>142</v>
      </c>
      <c r="C83" s="5">
        <v>44663.926800000001</v>
      </c>
      <c r="E83" t="str">
        <f t="shared" ref="E83:F83" si="75">B81</f>
        <v>ML Road Tire</v>
      </c>
      <c r="F83">
        <f t="shared" si="75"/>
        <v>46477.432700000056</v>
      </c>
    </row>
    <row r="84" spans="2:6" x14ac:dyDescent="0.25">
      <c r="B84" s="3" t="s">
        <v>143</v>
      </c>
      <c r="C84" s="5">
        <v>42978.495599999995</v>
      </c>
      <c r="E84" t="str">
        <f t="shared" ref="E84:F84" si="76">B82</f>
        <v>Fender Set - Mountain</v>
      </c>
      <c r="F84">
        <f t="shared" si="76"/>
        <v>45654.021000000153</v>
      </c>
    </row>
    <row r="85" spans="2:6" x14ac:dyDescent="0.25">
      <c r="B85" s="3" t="s">
        <v>98</v>
      </c>
      <c r="C85" s="5">
        <v>42320.540000000008</v>
      </c>
      <c r="E85" t="str">
        <f t="shared" ref="E85:F85" si="77">B83</f>
        <v>Touring-3000 Yellow, 62</v>
      </c>
      <c r="F85">
        <f t="shared" si="77"/>
        <v>44663.926800000001</v>
      </c>
    </row>
    <row r="86" spans="2:6" x14ac:dyDescent="0.25">
      <c r="B86" s="3" t="s">
        <v>144</v>
      </c>
      <c r="C86" s="5">
        <v>41916.960000000006</v>
      </c>
      <c r="E86" t="str">
        <f t="shared" ref="E86:F86" si="78">B84</f>
        <v>Touring-3000 Blue, 50</v>
      </c>
      <c r="F86">
        <f t="shared" si="78"/>
        <v>42978.495599999995</v>
      </c>
    </row>
    <row r="87" spans="2:6" x14ac:dyDescent="0.25">
      <c r="B87" s="3" t="s">
        <v>145</v>
      </c>
      <c r="C87" s="5">
        <v>37407.13079999997</v>
      </c>
      <c r="E87" t="str">
        <f t="shared" ref="E87:F87" si="79">B85</f>
        <v>Road-650 Black, 62</v>
      </c>
      <c r="F87">
        <f t="shared" si="79"/>
        <v>42320.540000000008</v>
      </c>
    </row>
    <row r="88" spans="2:6" x14ac:dyDescent="0.25">
      <c r="B88" s="3" t="s">
        <v>146</v>
      </c>
      <c r="C88" s="5">
        <v>37360.391600000003</v>
      </c>
      <c r="E88" t="str">
        <f t="shared" ref="E88:F88" si="80">B86</f>
        <v>Hitch Rack - 4-Bike</v>
      </c>
      <c r="F88">
        <f t="shared" si="80"/>
        <v>41916.960000000006</v>
      </c>
    </row>
    <row r="89" spans="2:6" x14ac:dyDescent="0.25">
      <c r="B89" s="3" t="s">
        <v>147</v>
      </c>
      <c r="C89" s="5">
        <v>37360.391599999995</v>
      </c>
      <c r="E89" t="str">
        <f t="shared" ref="E89:F89" si="81">B87</f>
        <v>HL Road Tire</v>
      </c>
      <c r="F89">
        <f t="shared" si="81"/>
        <v>37407.13079999997</v>
      </c>
    </row>
    <row r="90" spans="2:6" x14ac:dyDescent="0.25">
      <c r="B90" s="3" t="s">
        <v>148</v>
      </c>
      <c r="C90" s="5">
        <v>35801.445899999999</v>
      </c>
      <c r="E90" t="str">
        <f t="shared" ref="E90:F90" si="82">B88</f>
        <v>Touring-3000 Yellow, 58</v>
      </c>
      <c r="F90">
        <f t="shared" si="82"/>
        <v>37360.391600000003</v>
      </c>
    </row>
    <row r="91" spans="2:6" x14ac:dyDescent="0.25">
      <c r="B91" s="3" t="s">
        <v>149</v>
      </c>
      <c r="C91" s="5">
        <v>34602.852299999999</v>
      </c>
      <c r="E91" t="str">
        <f t="shared" ref="E91:F91" si="83">B89</f>
        <v>Touring-3000 Yellow, 50</v>
      </c>
      <c r="F91">
        <f t="shared" si="83"/>
        <v>37360.391599999995</v>
      </c>
    </row>
    <row r="92" spans="2:6" x14ac:dyDescent="0.25">
      <c r="B92" s="3" t="s">
        <v>150</v>
      </c>
      <c r="C92" s="5">
        <v>33790.392000000007</v>
      </c>
      <c r="E92" t="str">
        <f t="shared" ref="E92:F92" si="84">B90</f>
        <v>ML Mountain Tire</v>
      </c>
      <c r="F92">
        <f t="shared" si="84"/>
        <v>35801.445899999999</v>
      </c>
    </row>
    <row r="93" spans="2:6" x14ac:dyDescent="0.25">
      <c r="B93" s="3" t="s">
        <v>151</v>
      </c>
      <c r="C93" s="5">
        <v>32023.192799999997</v>
      </c>
      <c r="E93" t="str">
        <f t="shared" ref="E93:F93" si="85">B91</f>
        <v>Mountain-500 Black, 48</v>
      </c>
      <c r="F93">
        <f t="shared" si="85"/>
        <v>34602.852299999999</v>
      </c>
    </row>
    <row r="94" spans="2:6" x14ac:dyDescent="0.25">
      <c r="B94" s="3" t="s">
        <v>152</v>
      </c>
      <c r="C94" s="5">
        <v>31326.196200000002</v>
      </c>
      <c r="E94" t="str">
        <f t="shared" ref="E94:F94" si="86">B92</f>
        <v>LL Mountain Tire</v>
      </c>
      <c r="F94">
        <f t="shared" si="86"/>
        <v>33790.392000000007</v>
      </c>
    </row>
    <row r="95" spans="2:6" x14ac:dyDescent="0.25">
      <c r="B95" s="3" t="s">
        <v>153</v>
      </c>
      <c r="C95" s="5">
        <v>29449.236000000004</v>
      </c>
      <c r="E95" t="str">
        <f t="shared" ref="E95:F95" si="87">B93</f>
        <v>Touring-3000 Yellow, 54</v>
      </c>
      <c r="F95">
        <f t="shared" si="87"/>
        <v>32023.192799999997</v>
      </c>
    </row>
    <row r="96" spans="2:6" x14ac:dyDescent="0.25">
      <c r="B96" s="3" t="s">
        <v>96</v>
      </c>
      <c r="C96" s="5">
        <v>29125.426600000003</v>
      </c>
      <c r="E96" t="str">
        <f t="shared" ref="E96:F96" si="88">B94</f>
        <v>Mountain-500 Silver, 52</v>
      </c>
      <c r="F96">
        <f t="shared" si="88"/>
        <v>31326.196200000002</v>
      </c>
    </row>
    <row r="97" spans="2:6" x14ac:dyDescent="0.25">
      <c r="B97" s="3" t="s">
        <v>154</v>
      </c>
      <c r="C97" s="5">
        <v>28640.798299999988</v>
      </c>
      <c r="E97" t="str">
        <f t="shared" ref="E97:F97" si="89">B95</f>
        <v>Mountain-500 Black, 44</v>
      </c>
      <c r="F97">
        <f t="shared" si="89"/>
        <v>29449.236000000004</v>
      </c>
    </row>
    <row r="98" spans="2:6" x14ac:dyDescent="0.25">
      <c r="B98" s="3" t="s">
        <v>155</v>
      </c>
      <c r="C98" s="5">
        <v>28577.460599999835</v>
      </c>
      <c r="E98" t="str">
        <f t="shared" ref="E98:F98" si="90">B96</f>
        <v>Road-650 Black, 58</v>
      </c>
      <c r="F98">
        <f t="shared" si="90"/>
        <v>29125.426600000003</v>
      </c>
    </row>
    <row r="99" spans="2:6" x14ac:dyDescent="0.25">
      <c r="B99" s="3" t="s">
        <v>156</v>
      </c>
      <c r="C99" s="5">
        <v>27865.513199999994</v>
      </c>
      <c r="E99" t="str">
        <f t="shared" ref="E99:F99" si="91">B97</f>
        <v>LL Road Tire</v>
      </c>
      <c r="F99">
        <f t="shared" si="91"/>
        <v>28640.798299999988</v>
      </c>
    </row>
    <row r="100" spans="2:6" x14ac:dyDescent="0.25">
      <c r="B100" s="3" t="s">
        <v>103</v>
      </c>
      <c r="C100" s="5">
        <v>26958.459300000002</v>
      </c>
      <c r="E100" t="str">
        <f t="shared" ref="E100:F100" si="92">B98</f>
        <v>Road Bottle Cage</v>
      </c>
      <c r="F100">
        <f t="shared" si="92"/>
        <v>28577.460599999835</v>
      </c>
    </row>
    <row r="101" spans="2:6" x14ac:dyDescent="0.25">
      <c r="B101" s="3" t="s">
        <v>157</v>
      </c>
      <c r="C101" s="5">
        <v>25773.648700000202</v>
      </c>
      <c r="E101" t="str">
        <f t="shared" ref="E101:F101" si="93">B99</f>
        <v>Women's Mountain Shorts, L</v>
      </c>
      <c r="F101">
        <f t="shared" si="93"/>
        <v>27865.513199999994</v>
      </c>
    </row>
    <row r="102" spans="2:6" x14ac:dyDescent="0.25">
      <c r="B102" s="3" t="s">
        <v>158</v>
      </c>
      <c r="C102" s="5">
        <v>24973.809000000001</v>
      </c>
      <c r="E102" t="str">
        <f t="shared" ref="E102:F102" si="94">B100</f>
        <v>Road-650 Red, 60</v>
      </c>
      <c r="F102">
        <f t="shared" si="94"/>
        <v>26958.459300000002</v>
      </c>
    </row>
    <row r="103" spans="2:6" x14ac:dyDescent="0.25">
      <c r="B103" s="3" t="s">
        <v>159</v>
      </c>
      <c r="C103" s="5">
        <v>22332.337299999999</v>
      </c>
      <c r="E103" t="str">
        <f t="shared" ref="E103:F103" si="95">B101</f>
        <v>Water Bottle - 30 oz.</v>
      </c>
      <c r="F103">
        <f t="shared" si="95"/>
        <v>25773.648700000202</v>
      </c>
    </row>
    <row r="104" spans="2:6" x14ac:dyDescent="0.25">
      <c r="B104" s="3" t="s">
        <v>160</v>
      </c>
      <c r="C104" s="5">
        <v>20798.540100000002</v>
      </c>
      <c r="E104" t="str">
        <f t="shared" ref="E104:F104" si="96">B102</f>
        <v>Women's Mountain Shorts, M</v>
      </c>
      <c r="F104">
        <f t="shared" si="96"/>
        <v>24973.809000000001</v>
      </c>
    </row>
    <row r="105" spans="2:6" x14ac:dyDescent="0.25">
      <c r="B105" s="3" t="s">
        <v>161</v>
      </c>
      <c r="C105" s="5">
        <v>20377.445699999997</v>
      </c>
      <c r="E105" t="str">
        <f t="shared" ref="E105:F105" si="97">B103</f>
        <v>Mountain-500 Black, 40</v>
      </c>
      <c r="F105">
        <f t="shared" si="97"/>
        <v>22332.337299999999</v>
      </c>
    </row>
    <row r="106" spans="2:6" x14ac:dyDescent="0.25">
      <c r="B106" s="3" t="s">
        <v>162</v>
      </c>
      <c r="C106" s="5">
        <v>19942.826199999992</v>
      </c>
      <c r="E106" t="str">
        <f t="shared" ref="E106:F106" si="98">B104</f>
        <v>Mountain-500 Silver, 48</v>
      </c>
      <c r="F106">
        <f t="shared" si="98"/>
        <v>20798.540100000002</v>
      </c>
    </row>
    <row r="107" spans="2:6" x14ac:dyDescent="0.25">
      <c r="B107" s="3" t="s">
        <v>163</v>
      </c>
      <c r="C107" s="5">
        <v>19454.334400000007</v>
      </c>
      <c r="E107" t="str">
        <f t="shared" ref="E107:F107" si="99">B105</f>
        <v>Short-Sleeve Classic Jersey, M</v>
      </c>
      <c r="F107">
        <f t="shared" si="99"/>
        <v>20377.445699999997</v>
      </c>
    </row>
    <row r="108" spans="2:6" x14ac:dyDescent="0.25">
      <c r="B108" s="3" t="s">
        <v>164</v>
      </c>
      <c r="C108" s="5">
        <v>17798.9427</v>
      </c>
      <c r="E108" t="str">
        <f t="shared" ref="E108:F108" si="100">B106</f>
        <v>Short-Sleeve Classic Jersey, XL</v>
      </c>
      <c r="F108">
        <f t="shared" si="100"/>
        <v>19942.826199999992</v>
      </c>
    </row>
    <row r="109" spans="2:6" x14ac:dyDescent="0.25">
      <c r="B109" s="3" t="s">
        <v>165</v>
      </c>
      <c r="C109" s="5">
        <v>17669.541599999997</v>
      </c>
      <c r="E109" t="str">
        <f t="shared" ref="E109:F109" si="101">B107</f>
        <v>Touring Tire</v>
      </c>
      <c r="F109">
        <f t="shared" si="101"/>
        <v>19454.334400000007</v>
      </c>
    </row>
    <row r="110" spans="2:6" x14ac:dyDescent="0.25">
      <c r="B110" s="3" t="s">
        <v>166</v>
      </c>
      <c r="C110" s="5">
        <v>17461.667300000005</v>
      </c>
      <c r="E110" t="str">
        <f t="shared" ref="E110:F110" si="102">B108</f>
        <v>Half-Finger Gloves, M</v>
      </c>
      <c r="F110">
        <f t="shared" si="102"/>
        <v>17798.9427</v>
      </c>
    </row>
    <row r="111" spans="2:6" x14ac:dyDescent="0.25">
      <c r="B111" s="3" t="s">
        <v>167</v>
      </c>
      <c r="C111" s="5">
        <v>17410.938000000002</v>
      </c>
      <c r="E111" t="str">
        <f t="shared" ref="E111:F111" si="103">B109</f>
        <v>Mountain-500 Black, 52</v>
      </c>
      <c r="F111">
        <f t="shared" si="103"/>
        <v>17669.541599999997</v>
      </c>
    </row>
    <row r="112" spans="2:6" x14ac:dyDescent="0.25">
      <c r="B112" s="3" t="s">
        <v>168</v>
      </c>
      <c r="C112" s="5">
        <v>17198.514499999976</v>
      </c>
      <c r="E112" t="str">
        <f t="shared" ref="E112:F112" si="104">B110</f>
        <v>Half-Finger Gloves, S</v>
      </c>
      <c r="F112">
        <f t="shared" si="104"/>
        <v>17461.667300000005</v>
      </c>
    </row>
    <row r="113" spans="2:6" x14ac:dyDescent="0.25">
      <c r="B113" s="3" t="s">
        <v>169</v>
      </c>
      <c r="C113" s="5">
        <v>17135.137999999999</v>
      </c>
      <c r="E113" t="str">
        <f t="shared" ref="E113:F113" si="105">B111</f>
        <v>Classic Vest, L</v>
      </c>
      <c r="F113">
        <f t="shared" si="105"/>
        <v>17410.938000000002</v>
      </c>
    </row>
    <row r="114" spans="2:6" x14ac:dyDescent="0.25">
      <c r="B114" s="3" t="s">
        <v>170</v>
      </c>
      <c r="C114" s="5">
        <v>16814.877100000005</v>
      </c>
      <c r="E114" t="str">
        <f t="shared" ref="E114:F114" si="106">B112</f>
        <v>Short-Sleeve Classic Jersey, S</v>
      </c>
      <c r="F114">
        <f t="shared" si="106"/>
        <v>17198.514499999976</v>
      </c>
    </row>
    <row r="115" spans="2:6" x14ac:dyDescent="0.25">
      <c r="B115" s="3" t="s">
        <v>171</v>
      </c>
      <c r="C115" s="5">
        <v>16735.171000000002</v>
      </c>
      <c r="E115" t="str">
        <f t="shared" ref="E115:F115" si="107">B113</f>
        <v>Mountain Bottle Cage</v>
      </c>
      <c r="F115">
        <f t="shared" si="107"/>
        <v>17135.137999999999</v>
      </c>
    </row>
    <row r="116" spans="2:6" x14ac:dyDescent="0.25">
      <c r="B116" s="3" t="s">
        <v>172</v>
      </c>
      <c r="C116" s="5">
        <v>16614.882599999983</v>
      </c>
      <c r="E116" t="str">
        <f t="shared" ref="E116:F116" si="108">B114</f>
        <v>Mountain Tire Tube</v>
      </c>
      <c r="F116">
        <f t="shared" si="108"/>
        <v>16814.877100000005</v>
      </c>
    </row>
    <row r="117" spans="2:6" x14ac:dyDescent="0.25">
      <c r="B117" s="3" t="s">
        <v>173</v>
      </c>
      <c r="C117" s="5">
        <v>14892.781800000001</v>
      </c>
      <c r="E117" t="str">
        <f t="shared" ref="E117:F117" si="109">B115</f>
        <v>Classic Vest, M</v>
      </c>
      <c r="F117">
        <f t="shared" si="109"/>
        <v>16735.171000000002</v>
      </c>
    </row>
    <row r="118" spans="2:6" x14ac:dyDescent="0.25">
      <c r="B118" s="3" t="s">
        <v>174</v>
      </c>
      <c r="C118" s="5">
        <v>14426.188699999999</v>
      </c>
      <c r="E118" t="str">
        <f t="shared" ref="E118:F118" si="110">B116</f>
        <v>Short-Sleeve Classic Jersey, L</v>
      </c>
      <c r="F118">
        <f t="shared" si="110"/>
        <v>16614.882599999983</v>
      </c>
    </row>
    <row r="119" spans="2:6" x14ac:dyDescent="0.25">
      <c r="B119" s="3" t="s">
        <v>175</v>
      </c>
      <c r="C119" s="5">
        <v>14414.707300000002</v>
      </c>
      <c r="E119" t="str">
        <f t="shared" ref="E119:F119" si="111">B117</f>
        <v>Mountain-500 Silver, 42</v>
      </c>
      <c r="F119">
        <f t="shared" si="111"/>
        <v>14892.781800000001</v>
      </c>
    </row>
    <row r="120" spans="2:6" x14ac:dyDescent="0.25">
      <c r="B120" s="3" t="s">
        <v>176</v>
      </c>
      <c r="C120" s="5">
        <v>14233.797399999999</v>
      </c>
      <c r="E120" t="str">
        <f t="shared" ref="E120:F120" si="112">B118</f>
        <v>Half-Finger Gloves, L</v>
      </c>
      <c r="F120">
        <f t="shared" si="112"/>
        <v>14426.188699999999</v>
      </c>
    </row>
    <row r="121" spans="2:6" x14ac:dyDescent="0.25">
      <c r="B121" s="3" t="s">
        <v>177</v>
      </c>
      <c r="C121" s="5">
        <v>13912.850000000002</v>
      </c>
      <c r="E121" t="str">
        <f t="shared" ref="E121:F121" si="113">B119</f>
        <v>Women's Mountain Shorts, S</v>
      </c>
      <c r="F121">
        <f t="shared" si="113"/>
        <v>14414.707300000002</v>
      </c>
    </row>
    <row r="122" spans="2:6" x14ac:dyDescent="0.25">
      <c r="B122" s="3" t="s">
        <v>178</v>
      </c>
      <c r="C122" s="5">
        <v>13865.6934</v>
      </c>
      <c r="E122" t="str">
        <f t="shared" ref="E122:F122" si="114">B120</f>
        <v>Mountain-500 Black, 42</v>
      </c>
      <c r="F122">
        <f t="shared" si="114"/>
        <v>14233.797399999999</v>
      </c>
    </row>
    <row r="123" spans="2:6" x14ac:dyDescent="0.25">
      <c r="B123" s="3" t="s">
        <v>179</v>
      </c>
      <c r="C123" s="5">
        <v>13767.322400000001</v>
      </c>
      <c r="E123" t="str">
        <f t="shared" ref="E123:F123" si="115">B121</f>
        <v>Classic Vest, S</v>
      </c>
      <c r="F123">
        <f t="shared" si="115"/>
        <v>13912.850000000002</v>
      </c>
    </row>
    <row r="124" spans="2:6" x14ac:dyDescent="0.25">
      <c r="B124" s="3" t="s">
        <v>180</v>
      </c>
      <c r="C124" s="5">
        <v>12325.060799999999</v>
      </c>
      <c r="E124" t="str">
        <f t="shared" ref="E124:F124" si="116">B122</f>
        <v>Mountain-500 Silver, 40</v>
      </c>
      <c r="F124">
        <f t="shared" si="116"/>
        <v>13865.6934</v>
      </c>
    </row>
    <row r="125" spans="2:6" x14ac:dyDescent="0.25">
      <c r="B125" s="3" t="s">
        <v>181</v>
      </c>
      <c r="C125" s="5">
        <v>10943.763299999995</v>
      </c>
      <c r="E125" t="str">
        <f t="shared" ref="E125:F125" si="117">B123</f>
        <v>Road Tire Tube</v>
      </c>
      <c r="F125">
        <f t="shared" si="117"/>
        <v>13767.322400000001</v>
      </c>
    </row>
    <row r="126" spans="2:6" x14ac:dyDescent="0.25">
      <c r="B126" s="3" t="s">
        <v>182</v>
      </c>
      <c r="C126" s="5">
        <v>10074.637999999995</v>
      </c>
      <c r="E126" t="str">
        <f t="shared" ref="E126:F126" si="118">B124</f>
        <v>Mountain-500 Silver, 44</v>
      </c>
      <c r="F126">
        <f t="shared" si="118"/>
        <v>12325.060799999999</v>
      </c>
    </row>
    <row r="127" spans="2:6" x14ac:dyDescent="0.25">
      <c r="B127" s="3" t="s">
        <v>183</v>
      </c>
      <c r="C127" s="5">
        <v>9461.7951999999914</v>
      </c>
      <c r="E127" t="str">
        <f t="shared" ref="E127:F127" si="119">B125</f>
        <v>Bike Wash - Dissolver</v>
      </c>
      <c r="F127">
        <f t="shared" si="119"/>
        <v>10943.763299999995</v>
      </c>
    </row>
    <row r="128" spans="2:6" x14ac:dyDescent="0.25">
      <c r="B128" s="3" t="s">
        <v>184</v>
      </c>
      <c r="C128" s="5">
        <v>6668.6660000000029</v>
      </c>
      <c r="E128" t="str">
        <f t="shared" ref="E128:F128" si="120">B126</f>
        <v>Patch Kit/8 Patches</v>
      </c>
      <c r="F128">
        <f t="shared" si="120"/>
        <v>10074.637999999995</v>
      </c>
    </row>
    <row r="129" spans="2:6" x14ac:dyDescent="0.25">
      <c r="B129" s="3" t="s">
        <v>185</v>
      </c>
      <c r="C129" s="5">
        <v>6494.1723000000002</v>
      </c>
      <c r="E129" t="str">
        <f t="shared" ref="E129:F129" si="121">B127</f>
        <v>AWC Logo Cap</v>
      </c>
      <c r="F129">
        <f t="shared" si="121"/>
        <v>9461.7951999999914</v>
      </c>
    </row>
    <row r="130" spans="2:6" x14ac:dyDescent="0.25">
      <c r="B130" s="3" t="s">
        <v>186</v>
      </c>
      <c r="C130" s="5">
        <v>5334.9328000000005</v>
      </c>
      <c r="E130" t="str">
        <f t="shared" ref="E130:F130" si="122">B128</f>
        <v>Long-Sleeve Logo Jersey, XL</v>
      </c>
      <c r="F130">
        <f t="shared" si="122"/>
        <v>6668.6660000000029</v>
      </c>
    </row>
    <row r="131" spans="2:6" x14ac:dyDescent="0.25">
      <c r="B131" s="3" t="s">
        <v>187</v>
      </c>
      <c r="C131" s="5">
        <v>5093.4811</v>
      </c>
      <c r="E131" t="str">
        <f t="shared" ref="E131:F131" si="123">B129</f>
        <v>Touring Tire Tube</v>
      </c>
      <c r="F131">
        <f t="shared" si="123"/>
        <v>6494.1723000000002</v>
      </c>
    </row>
    <row r="132" spans="2:6" x14ac:dyDescent="0.25">
      <c r="B132" s="3" t="s">
        <v>188</v>
      </c>
      <c r="C132" s="5">
        <v>4702.5592999999999</v>
      </c>
      <c r="E132" t="str">
        <f t="shared" ref="E132:F132" si="124">B130</f>
        <v>Long-Sleeve Logo Jersey, L</v>
      </c>
      <c r="F132">
        <f t="shared" si="124"/>
        <v>5334.9328000000005</v>
      </c>
    </row>
    <row r="133" spans="2:6" x14ac:dyDescent="0.25">
      <c r="B133" s="3" t="s">
        <v>189</v>
      </c>
      <c r="C133" s="5">
        <v>3736.792800000002</v>
      </c>
      <c r="E133" t="str">
        <f t="shared" ref="E133:F133" si="125">B131</f>
        <v>Long-Sleeve Logo Jersey, M</v>
      </c>
      <c r="F133">
        <f t="shared" si="125"/>
        <v>5093.4811</v>
      </c>
    </row>
    <row r="134" spans="2:6" x14ac:dyDescent="0.25">
      <c r="B134" s="3" t="s">
        <v>190</v>
      </c>
      <c r="C134" s="5">
        <v>3010.8195000000014</v>
      </c>
      <c r="E134" t="str">
        <f t="shared" ref="E134:F134" si="126">B132</f>
        <v>Long-Sleeve Logo Jersey, S</v>
      </c>
      <c r="F134">
        <f t="shared" si="126"/>
        <v>4702.5592999999999</v>
      </c>
    </row>
    <row r="135" spans="2:6" x14ac:dyDescent="0.25">
      <c r="B135" s="3" t="s">
        <v>193</v>
      </c>
      <c r="C135" s="5">
        <v>0</v>
      </c>
      <c r="E135" t="str">
        <f t="shared" ref="E135:F135" si="127">B133</f>
        <v>Racing Socks, L</v>
      </c>
      <c r="F135">
        <f t="shared" si="127"/>
        <v>3736.792800000002</v>
      </c>
    </row>
    <row r="136" spans="2:6" x14ac:dyDescent="0.25">
      <c r="B136" s="3" t="s">
        <v>194</v>
      </c>
      <c r="C136" s="5">
        <v>0</v>
      </c>
      <c r="E136" t="str">
        <f t="shared" ref="E136:F136" si="128">B134</f>
        <v>Racing Socks, M</v>
      </c>
      <c r="F136">
        <f t="shared" si="128"/>
        <v>3010.8195000000014</v>
      </c>
    </row>
    <row r="137" spans="2:6" x14ac:dyDescent="0.25">
      <c r="B137" s="3" t="s">
        <v>195</v>
      </c>
      <c r="C137" s="5">
        <v>0</v>
      </c>
      <c r="E137" t="str">
        <f t="shared" ref="E137:E158" si="129">B135</f>
        <v>Road-450 Red, 44</v>
      </c>
      <c r="F137">
        <f t="shared" ref="F137:F158" si="130">C135</f>
        <v>0</v>
      </c>
    </row>
    <row r="138" spans="2:6" x14ac:dyDescent="0.25">
      <c r="B138" s="3" t="s">
        <v>196</v>
      </c>
      <c r="C138" s="5">
        <v>0</v>
      </c>
      <c r="E138" t="str">
        <f t="shared" si="129"/>
        <v>Mountain Bike Socks, M</v>
      </c>
      <c r="F138">
        <f t="shared" si="130"/>
        <v>0</v>
      </c>
    </row>
    <row r="139" spans="2:6" x14ac:dyDescent="0.25">
      <c r="B139" s="3" t="s">
        <v>197</v>
      </c>
      <c r="C139" s="5">
        <v>0</v>
      </c>
      <c r="E139" t="str">
        <f t="shared" si="129"/>
        <v>Thin-Jam Lock Nut 15</v>
      </c>
      <c r="F139">
        <f t="shared" si="130"/>
        <v>0</v>
      </c>
    </row>
    <row r="140" spans="2:6" x14ac:dyDescent="0.25">
      <c r="B140" s="3" t="s">
        <v>198</v>
      </c>
      <c r="C140" s="5">
        <v>0</v>
      </c>
      <c r="E140" t="str">
        <f t="shared" si="129"/>
        <v>HL Touring Frame - Blue, 46</v>
      </c>
      <c r="F140">
        <f t="shared" si="130"/>
        <v>0</v>
      </c>
    </row>
    <row r="141" spans="2:6" x14ac:dyDescent="0.25">
      <c r="B141" s="3" t="s">
        <v>199</v>
      </c>
      <c r="C141" s="5">
        <v>0</v>
      </c>
      <c r="E141" t="str">
        <f t="shared" si="129"/>
        <v>HL Road Frame - Red, 62</v>
      </c>
      <c r="F141">
        <f t="shared" si="130"/>
        <v>0</v>
      </c>
    </row>
    <row r="142" spans="2:6" x14ac:dyDescent="0.25">
      <c r="B142" s="3" t="s">
        <v>200</v>
      </c>
      <c r="C142" s="5">
        <v>0</v>
      </c>
      <c r="E142" t="str">
        <f t="shared" si="129"/>
        <v>HL Touring Frame - Blue, 50</v>
      </c>
      <c r="F142">
        <f t="shared" si="130"/>
        <v>0</v>
      </c>
    </row>
    <row r="143" spans="2:6" x14ac:dyDescent="0.25">
      <c r="B143" s="3" t="s">
        <v>201</v>
      </c>
      <c r="C143" s="5">
        <v>0</v>
      </c>
      <c r="E143" t="str">
        <f t="shared" si="129"/>
        <v>HL Crankarm</v>
      </c>
      <c r="F143">
        <f t="shared" si="130"/>
        <v>0</v>
      </c>
    </row>
    <row r="144" spans="2:6" x14ac:dyDescent="0.25">
      <c r="B144" s="3" t="s">
        <v>202</v>
      </c>
      <c r="C144" s="5">
        <v>0</v>
      </c>
      <c r="E144" t="str">
        <f t="shared" si="129"/>
        <v>HL Touring Frame - Blue, 54</v>
      </c>
      <c r="F144">
        <f t="shared" si="130"/>
        <v>0</v>
      </c>
    </row>
    <row r="145" spans="2:6" x14ac:dyDescent="0.25">
      <c r="B145" s="3" t="s">
        <v>203</v>
      </c>
      <c r="C145" s="5">
        <v>0</v>
      </c>
      <c r="E145" t="str">
        <f t="shared" si="129"/>
        <v>HL Road Frame - Black, 62</v>
      </c>
      <c r="F145">
        <f t="shared" si="130"/>
        <v>0</v>
      </c>
    </row>
    <row r="146" spans="2:6" x14ac:dyDescent="0.25">
      <c r="B146" s="3" t="s">
        <v>204</v>
      </c>
      <c r="C146" s="5">
        <v>0</v>
      </c>
      <c r="E146" t="str">
        <f t="shared" si="129"/>
        <v>HL Touring Frame - Blue, 60</v>
      </c>
      <c r="F146">
        <f t="shared" si="130"/>
        <v>0</v>
      </c>
    </row>
    <row r="147" spans="2:6" x14ac:dyDescent="0.25">
      <c r="B147" s="3" t="s">
        <v>205</v>
      </c>
      <c r="C147" s="5">
        <v>0</v>
      </c>
      <c r="E147" t="str">
        <f t="shared" si="129"/>
        <v>External Lock Washer 9</v>
      </c>
      <c r="F147">
        <f t="shared" si="130"/>
        <v>0</v>
      </c>
    </row>
    <row r="148" spans="2:6" x14ac:dyDescent="0.25">
      <c r="B148" s="3" t="s">
        <v>206</v>
      </c>
      <c r="C148" s="5">
        <v>0</v>
      </c>
      <c r="E148" t="str">
        <f t="shared" si="129"/>
        <v>HL Touring Frame - Yellow, 46</v>
      </c>
      <c r="F148">
        <f t="shared" si="130"/>
        <v>0</v>
      </c>
    </row>
    <row r="149" spans="2:6" x14ac:dyDescent="0.25">
      <c r="B149" s="3" t="s">
        <v>207</v>
      </c>
      <c r="C149" s="5">
        <v>0</v>
      </c>
      <c r="E149" t="str">
        <f t="shared" si="129"/>
        <v>Road End Caps</v>
      </c>
      <c r="F149">
        <f t="shared" si="130"/>
        <v>0</v>
      </c>
    </row>
    <row r="150" spans="2:6" x14ac:dyDescent="0.25">
      <c r="B150" s="3" t="s">
        <v>208</v>
      </c>
      <c r="C150" s="5">
        <v>0</v>
      </c>
      <c r="E150" t="str">
        <f t="shared" si="129"/>
        <v>HL Touring Frame - Yellow, 50</v>
      </c>
      <c r="F150">
        <f t="shared" si="130"/>
        <v>0</v>
      </c>
    </row>
    <row r="151" spans="2:6" x14ac:dyDescent="0.25">
      <c r="B151" s="3" t="s">
        <v>209</v>
      </c>
      <c r="C151" s="5">
        <v>0</v>
      </c>
      <c r="E151" t="str">
        <f t="shared" si="129"/>
        <v>Hex Nut 21</v>
      </c>
      <c r="F151">
        <f t="shared" si="130"/>
        <v>0</v>
      </c>
    </row>
    <row r="152" spans="2:6" x14ac:dyDescent="0.25">
      <c r="B152" s="3" t="s">
        <v>210</v>
      </c>
      <c r="C152" s="5">
        <v>0</v>
      </c>
      <c r="E152" t="str">
        <f t="shared" si="129"/>
        <v>HL Touring Frame - Yellow, 54</v>
      </c>
      <c r="F152">
        <f t="shared" si="130"/>
        <v>0</v>
      </c>
    </row>
    <row r="153" spans="2:6" x14ac:dyDescent="0.25">
      <c r="B153" s="3" t="s">
        <v>211</v>
      </c>
      <c r="C153" s="5">
        <v>0</v>
      </c>
      <c r="E153" t="str">
        <f t="shared" si="129"/>
        <v>Thin-Jam Hex Nut 15</v>
      </c>
      <c r="F153">
        <f t="shared" si="130"/>
        <v>0</v>
      </c>
    </row>
    <row r="154" spans="2:6" x14ac:dyDescent="0.25">
      <c r="B154" s="3" t="s">
        <v>212</v>
      </c>
      <c r="C154" s="5">
        <v>0</v>
      </c>
      <c r="E154" t="str">
        <f t="shared" si="129"/>
        <v>HL Touring Frame - Yellow, 60</v>
      </c>
      <c r="F154">
        <f t="shared" si="130"/>
        <v>0</v>
      </c>
    </row>
    <row r="155" spans="2:6" x14ac:dyDescent="0.25">
      <c r="B155" s="3" t="s">
        <v>213</v>
      </c>
      <c r="C155" s="5">
        <v>0</v>
      </c>
      <c r="E155" t="str">
        <f t="shared" si="129"/>
        <v>HL Road Rim</v>
      </c>
      <c r="F155">
        <f t="shared" si="130"/>
        <v>0</v>
      </c>
    </row>
    <row r="156" spans="2:6" x14ac:dyDescent="0.25">
      <c r="B156" s="3" t="s">
        <v>214</v>
      </c>
      <c r="C156" s="5">
        <v>0</v>
      </c>
      <c r="E156" t="str">
        <f t="shared" si="129"/>
        <v>HL Touring Handlebars</v>
      </c>
      <c r="F156">
        <f t="shared" si="130"/>
        <v>0</v>
      </c>
    </row>
    <row r="157" spans="2:6" x14ac:dyDescent="0.25">
      <c r="B157" s="3" t="s">
        <v>215</v>
      </c>
      <c r="C157" s="5">
        <v>0</v>
      </c>
      <c r="E157" t="str">
        <f t="shared" si="129"/>
        <v>ML Road Rear Wheel</v>
      </c>
      <c r="F157">
        <f t="shared" si="130"/>
        <v>0</v>
      </c>
    </row>
    <row r="158" spans="2:6" x14ac:dyDescent="0.25">
      <c r="B158" s="3" t="s">
        <v>216</v>
      </c>
      <c r="C158" s="5">
        <v>0</v>
      </c>
      <c r="E158" t="str">
        <f t="shared" si="129"/>
        <v>HL Touring Seat Assembly</v>
      </c>
      <c r="F158">
        <f t="shared" si="130"/>
        <v>0</v>
      </c>
    </row>
    <row r="159" spans="2:6" x14ac:dyDescent="0.25">
      <c r="B159" s="3" t="s">
        <v>217</v>
      </c>
      <c r="C159" s="5">
        <v>0</v>
      </c>
      <c r="E159" t="str">
        <f t="shared" ref="E159:E222" si="131">B157</f>
        <v>External Lock Washer 1</v>
      </c>
      <c r="F159">
        <f t="shared" ref="F159:F222" si="132">C157</f>
        <v>0</v>
      </c>
    </row>
    <row r="160" spans="2:6" x14ac:dyDescent="0.25">
      <c r="B160" s="3" t="s">
        <v>218</v>
      </c>
      <c r="C160" s="5">
        <v>0</v>
      </c>
      <c r="E160" t="str">
        <f t="shared" si="131"/>
        <v>HL Touring Seat/Saddle</v>
      </c>
      <c r="F160">
        <f t="shared" si="132"/>
        <v>0</v>
      </c>
    </row>
    <row r="161" spans="2:6" x14ac:dyDescent="0.25">
      <c r="B161" s="3" t="s">
        <v>219</v>
      </c>
      <c r="C161" s="5">
        <v>0</v>
      </c>
      <c r="E161" t="str">
        <f t="shared" si="131"/>
        <v>Flat Washer 3</v>
      </c>
      <c r="F161">
        <f t="shared" si="132"/>
        <v>0</v>
      </c>
    </row>
    <row r="162" spans="2:6" x14ac:dyDescent="0.25">
      <c r="B162" s="3" t="s">
        <v>220</v>
      </c>
      <c r="C162" s="5">
        <v>0</v>
      </c>
      <c r="E162" t="str">
        <f t="shared" si="131"/>
        <v>Chainring Bolts</v>
      </c>
      <c r="F162">
        <f t="shared" si="132"/>
        <v>0</v>
      </c>
    </row>
    <row r="163" spans="2:6" x14ac:dyDescent="0.25">
      <c r="B163" s="3" t="s">
        <v>221</v>
      </c>
      <c r="C163" s="5">
        <v>0</v>
      </c>
      <c r="E163" t="str">
        <f t="shared" si="131"/>
        <v>Paint - Silver</v>
      </c>
      <c r="F163">
        <f t="shared" si="132"/>
        <v>0</v>
      </c>
    </row>
    <row r="164" spans="2:6" x14ac:dyDescent="0.25">
      <c r="B164" s="3" t="s">
        <v>222</v>
      </c>
      <c r="C164" s="5">
        <v>0</v>
      </c>
      <c r="E164" t="str">
        <f t="shared" si="131"/>
        <v>Internal Lock Washer 1</v>
      </c>
      <c r="F164">
        <f t="shared" si="132"/>
        <v>0</v>
      </c>
    </row>
    <row r="165" spans="2:6" x14ac:dyDescent="0.25">
      <c r="B165" s="3" t="s">
        <v>223</v>
      </c>
      <c r="C165" s="5">
        <v>0</v>
      </c>
      <c r="E165" t="str">
        <f t="shared" si="131"/>
        <v>Guide Pulley</v>
      </c>
      <c r="F165">
        <f t="shared" si="132"/>
        <v>0</v>
      </c>
    </row>
    <row r="166" spans="2:6" x14ac:dyDescent="0.25">
      <c r="B166" s="3" t="s">
        <v>224</v>
      </c>
      <c r="C166" s="5">
        <v>0</v>
      </c>
      <c r="E166" t="str">
        <f t="shared" si="131"/>
        <v>Internal Lock Washer 10</v>
      </c>
      <c r="F166">
        <f t="shared" si="132"/>
        <v>0</v>
      </c>
    </row>
    <row r="167" spans="2:6" x14ac:dyDescent="0.25">
      <c r="B167" s="3" t="s">
        <v>225</v>
      </c>
      <c r="C167" s="5">
        <v>0</v>
      </c>
      <c r="E167" t="str">
        <f t="shared" si="131"/>
        <v>Hex Nut 14</v>
      </c>
      <c r="F167">
        <f t="shared" si="132"/>
        <v>0</v>
      </c>
    </row>
    <row r="168" spans="2:6" x14ac:dyDescent="0.25">
      <c r="B168" s="3" t="s">
        <v>226</v>
      </c>
      <c r="C168" s="5">
        <v>0</v>
      </c>
      <c r="E168" t="str">
        <f t="shared" si="131"/>
        <v>Internal Lock Washer 2</v>
      </c>
      <c r="F168">
        <f t="shared" si="132"/>
        <v>0</v>
      </c>
    </row>
    <row r="169" spans="2:6" x14ac:dyDescent="0.25">
      <c r="B169" s="3" t="s">
        <v>227</v>
      </c>
      <c r="C169" s="5">
        <v>0</v>
      </c>
      <c r="E169" t="str">
        <f t="shared" si="131"/>
        <v>Hex Nut 8</v>
      </c>
      <c r="F169">
        <f t="shared" si="132"/>
        <v>0</v>
      </c>
    </row>
    <row r="170" spans="2:6" x14ac:dyDescent="0.25">
      <c r="B170" s="3" t="s">
        <v>228</v>
      </c>
      <c r="C170" s="5">
        <v>0</v>
      </c>
      <c r="E170" t="str">
        <f t="shared" si="131"/>
        <v>Internal Lock Washer 3</v>
      </c>
      <c r="F170">
        <f t="shared" si="132"/>
        <v>0</v>
      </c>
    </row>
    <row r="171" spans="2:6" x14ac:dyDescent="0.25">
      <c r="B171" s="3" t="s">
        <v>229</v>
      </c>
      <c r="C171" s="5">
        <v>0</v>
      </c>
      <c r="E171" t="str">
        <f t="shared" si="131"/>
        <v>Taillights - Battery-Powered</v>
      </c>
      <c r="F171">
        <f t="shared" si="132"/>
        <v>0</v>
      </c>
    </row>
    <row r="172" spans="2:6" x14ac:dyDescent="0.25">
      <c r="B172" s="3" t="s">
        <v>230</v>
      </c>
      <c r="C172" s="5">
        <v>0</v>
      </c>
      <c r="E172" t="str">
        <f t="shared" si="131"/>
        <v>Internal Lock Washer 4</v>
      </c>
      <c r="F172">
        <f t="shared" si="132"/>
        <v>0</v>
      </c>
    </row>
    <row r="173" spans="2:6" x14ac:dyDescent="0.25">
      <c r="B173" s="3" t="s">
        <v>231</v>
      </c>
      <c r="C173" s="5">
        <v>0</v>
      </c>
      <c r="E173" t="str">
        <f t="shared" si="131"/>
        <v>Thin-Jam Hex Nut 8</v>
      </c>
      <c r="F173">
        <f t="shared" si="132"/>
        <v>0</v>
      </c>
    </row>
    <row r="174" spans="2:6" x14ac:dyDescent="0.25">
      <c r="B174" s="3" t="s">
        <v>232</v>
      </c>
      <c r="C174" s="5">
        <v>0</v>
      </c>
      <c r="E174" t="str">
        <f t="shared" si="131"/>
        <v>Internal Lock Washer 5</v>
      </c>
      <c r="F174">
        <f t="shared" si="132"/>
        <v>0</v>
      </c>
    </row>
    <row r="175" spans="2:6" x14ac:dyDescent="0.25">
      <c r="B175" s="3" t="s">
        <v>233</v>
      </c>
      <c r="C175" s="5">
        <v>0</v>
      </c>
      <c r="E175" t="str">
        <f t="shared" si="131"/>
        <v>Thin-Jam Lock Nut 8</v>
      </c>
      <c r="F175">
        <f t="shared" si="132"/>
        <v>0</v>
      </c>
    </row>
    <row r="176" spans="2:6" x14ac:dyDescent="0.25">
      <c r="B176" s="3" t="s">
        <v>234</v>
      </c>
      <c r="C176" s="5">
        <v>0</v>
      </c>
      <c r="E176" t="str">
        <f t="shared" si="131"/>
        <v>Internal Lock Washer 6</v>
      </c>
      <c r="F176">
        <f t="shared" si="132"/>
        <v>0</v>
      </c>
    </row>
    <row r="177" spans="2:6" x14ac:dyDescent="0.25">
      <c r="B177" s="3" t="s">
        <v>235</v>
      </c>
      <c r="C177" s="5">
        <v>0</v>
      </c>
      <c r="E177" t="str">
        <f t="shared" si="131"/>
        <v>HL Mountain Seat/Saddle</v>
      </c>
      <c r="F177">
        <f t="shared" si="132"/>
        <v>0</v>
      </c>
    </row>
    <row r="178" spans="2:6" x14ac:dyDescent="0.25">
      <c r="B178" s="3" t="s">
        <v>236</v>
      </c>
      <c r="C178" s="5">
        <v>0</v>
      </c>
      <c r="E178" t="str">
        <f t="shared" si="131"/>
        <v>Internal Lock Washer 7</v>
      </c>
      <c r="F178">
        <f t="shared" si="132"/>
        <v>0</v>
      </c>
    </row>
    <row r="179" spans="2:6" x14ac:dyDescent="0.25">
      <c r="B179" s="3" t="s">
        <v>237</v>
      </c>
      <c r="C179" s="5">
        <v>0</v>
      </c>
      <c r="E179" t="str">
        <f t="shared" si="131"/>
        <v>ML Road Frame-W - Yellow, 48</v>
      </c>
      <c r="F179">
        <f t="shared" si="132"/>
        <v>0</v>
      </c>
    </row>
    <row r="180" spans="2:6" x14ac:dyDescent="0.25">
      <c r="B180" s="3" t="s">
        <v>238</v>
      </c>
      <c r="C180" s="5">
        <v>0</v>
      </c>
      <c r="E180" t="str">
        <f t="shared" si="131"/>
        <v>Internal Lock Washer 8</v>
      </c>
      <c r="F180">
        <f t="shared" si="132"/>
        <v>0</v>
      </c>
    </row>
    <row r="181" spans="2:6" x14ac:dyDescent="0.25">
      <c r="B181" s="3" t="s">
        <v>239</v>
      </c>
      <c r="C181" s="5">
        <v>0</v>
      </c>
      <c r="E181" t="str">
        <f t="shared" si="131"/>
        <v>Cone-Shaped Race</v>
      </c>
      <c r="F181">
        <f t="shared" si="132"/>
        <v>0</v>
      </c>
    </row>
    <row r="182" spans="2:6" x14ac:dyDescent="0.25">
      <c r="B182" s="3" t="s">
        <v>240</v>
      </c>
      <c r="C182" s="5">
        <v>0</v>
      </c>
      <c r="E182" t="str">
        <f t="shared" si="131"/>
        <v>Internal Lock Washer 9</v>
      </c>
      <c r="F182">
        <f t="shared" si="132"/>
        <v>0</v>
      </c>
    </row>
    <row r="183" spans="2:6" x14ac:dyDescent="0.25">
      <c r="B183" s="3" t="s">
        <v>241</v>
      </c>
      <c r="C183" s="5">
        <v>0</v>
      </c>
      <c r="E183" t="str">
        <f t="shared" si="131"/>
        <v>Cup-Shaped Race</v>
      </c>
      <c r="F183">
        <f t="shared" si="132"/>
        <v>0</v>
      </c>
    </row>
    <row r="184" spans="2:6" x14ac:dyDescent="0.25">
      <c r="B184" s="3" t="s">
        <v>242</v>
      </c>
      <c r="C184" s="5">
        <v>0</v>
      </c>
      <c r="E184" t="str">
        <f t="shared" si="131"/>
        <v>Keyed Washer</v>
      </c>
      <c r="F184">
        <f t="shared" si="132"/>
        <v>0</v>
      </c>
    </row>
    <row r="185" spans="2:6" x14ac:dyDescent="0.25">
      <c r="B185" s="3" t="s">
        <v>243</v>
      </c>
      <c r="C185" s="5">
        <v>0</v>
      </c>
      <c r="E185" t="str">
        <f t="shared" si="131"/>
        <v>External Lock Washer 5</v>
      </c>
      <c r="F185">
        <f t="shared" si="132"/>
        <v>0</v>
      </c>
    </row>
    <row r="186" spans="2:6" x14ac:dyDescent="0.25">
      <c r="B186" s="3" t="s">
        <v>244</v>
      </c>
      <c r="C186" s="5">
        <v>0</v>
      </c>
      <c r="E186" t="str">
        <f t="shared" si="131"/>
        <v>LL Bottom Bracket</v>
      </c>
      <c r="F186">
        <f t="shared" si="132"/>
        <v>0</v>
      </c>
    </row>
    <row r="187" spans="2:6" x14ac:dyDescent="0.25">
      <c r="B187" s="3" t="s">
        <v>245</v>
      </c>
      <c r="C187" s="5">
        <v>0</v>
      </c>
      <c r="E187" t="str">
        <f t="shared" si="131"/>
        <v>Mountain-300 Black, 40</v>
      </c>
      <c r="F187">
        <f t="shared" si="132"/>
        <v>0</v>
      </c>
    </row>
    <row r="188" spans="2:6" x14ac:dyDescent="0.25">
      <c r="B188" s="3" t="s">
        <v>246</v>
      </c>
      <c r="C188" s="5">
        <v>0</v>
      </c>
      <c r="E188" t="str">
        <f t="shared" si="131"/>
        <v>LL Crankarm</v>
      </c>
      <c r="F188">
        <f t="shared" si="132"/>
        <v>0</v>
      </c>
    </row>
    <row r="189" spans="2:6" x14ac:dyDescent="0.25">
      <c r="B189" s="3" t="s">
        <v>247</v>
      </c>
      <c r="C189" s="5">
        <v>0</v>
      </c>
      <c r="E189" t="str">
        <f t="shared" si="131"/>
        <v>HL Road Frame - Red, 48</v>
      </c>
      <c r="F189">
        <f t="shared" si="132"/>
        <v>0</v>
      </c>
    </row>
    <row r="190" spans="2:6" x14ac:dyDescent="0.25">
      <c r="B190" s="3" t="s">
        <v>248</v>
      </c>
      <c r="C190" s="5">
        <v>0</v>
      </c>
      <c r="E190" t="str">
        <f t="shared" si="131"/>
        <v>LL Crankset</v>
      </c>
      <c r="F190">
        <f t="shared" si="132"/>
        <v>0</v>
      </c>
    </row>
    <row r="191" spans="2:6" x14ac:dyDescent="0.25">
      <c r="B191" s="3" t="s">
        <v>249</v>
      </c>
      <c r="C191" s="5">
        <v>0</v>
      </c>
      <c r="E191" t="str">
        <f t="shared" si="131"/>
        <v>Freewheel</v>
      </c>
      <c r="F191">
        <f t="shared" si="132"/>
        <v>0</v>
      </c>
    </row>
    <row r="192" spans="2:6" x14ac:dyDescent="0.25">
      <c r="B192" s="3" t="s">
        <v>250</v>
      </c>
      <c r="C192" s="5">
        <v>0</v>
      </c>
      <c r="E192" t="str">
        <f t="shared" si="131"/>
        <v>LL Fork</v>
      </c>
      <c r="F192">
        <f t="shared" si="132"/>
        <v>0</v>
      </c>
    </row>
    <row r="193" spans="2:6" x14ac:dyDescent="0.25">
      <c r="B193" s="3" t="s">
        <v>251</v>
      </c>
      <c r="C193" s="5">
        <v>0</v>
      </c>
      <c r="E193" t="str">
        <f t="shared" si="131"/>
        <v>Rear Derailleur</v>
      </c>
      <c r="F193">
        <f t="shared" si="132"/>
        <v>0</v>
      </c>
    </row>
    <row r="194" spans="2:6" x14ac:dyDescent="0.25">
      <c r="B194" s="3" t="s">
        <v>252</v>
      </c>
      <c r="C194" s="5">
        <v>0</v>
      </c>
      <c r="E194" t="str">
        <f t="shared" si="131"/>
        <v>LL Grip Tape</v>
      </c>
      <c r="F194">
        <f t="shared" si="132"/>
        <v>0</v>
      </c>
    </row>
    <row r="195" spans="2:6" x14ac:dyDescent="0.25">
      <c r="B195" s="3" t="s">
        <v>253</v>
      </c>
      <c r="C195" s="5">
        <v>0</v>
      </c>
      <c r="E195" t="str">
        <f t="shared" si="131"/>
        <v>Front Derailleur Linkage</v>
      </c>
      <c r="F195">
        <f t="shared" si="132"/>
        <v>0</v>
      </c>
    </row>
    <row r="196" spans="2:6" x14ac:dyDescent="0.25">
      <c r="B196" s="3" t="s">
        <v>254</v>
      </c>
      <c r="C196" s="5">
        <v>0</v>
      </c>
      <c r="E196" t="str">
        <f t="shared" si="131"/>
        <v>LL Headset</v>
      </c>
      <c r="F196">
        <f t="shared" si="132"/>
        <v>0</v>
      </c>
    </row>
    <row r="197" spans="2:6" x14ac:dyDescent="0.25">
      <c r="B197" s="3" t="s">
        <v>255</v>
      </c>
      <c r="C197" s="5">
        <v>0</v>
      </c>
      <c r="E197" t="str">
        <f t="shared" si="131"/>
        <v>Chainring</v>
      </c>
      <c r="F197">
        <f t="shared" si="132"/>
        <v>0</v>
      </c>
    </row>
    <row r="198" spans="2:6" x14ac:dyDescent="0.25">
      <c r="B198" s="3" t="s">
        <v>256</v>
      </c>
      <c r="C198" s="5">
        <v>0</v>
      </c>
      <c r="E198" t="str">
        <f t="shared" si="131"/>
        <v>LL Hub</v>
      </c>
      <c r="F198">
        <f t="shared" si="132"/>
        <v>0</v>
      </c>
    </row>
    <row r="199" spans="2:6" x14ac:dyDescent="0.25">
      <c r="B199" s="3" t="s">
        <v>257</v>
      </c>
      <c r="C199" s="5">
        <v>0</v>
      </c>
      <c r="E199" t="str">
        <f t="shared" si="131"/>
        <v>Road-450 Red, 60</v>
      </c>
      <c r="F199">
        <f t="shared" si="132"/>
        <v>0</v>
      </c>
    </row>
    <row r="200" spans="2:6" x14ac:dyDescent="0.25">
      <c r="B200" s="3" t="s">
        <v>258</v>
      </c>
      <c r="C200" s="5">
        <v>0</v>
      </c>
      <c r="E200" t="str">
        <f t="shared" si="131"/>
        <v>LL Mountain Frame - Black, 40</v>
      </c>
      <c r="F200">
        <f t="shared" si="132"/>
        <v>0</v>
      </c>
    </row>
    <row r="201" spans="2:6" x14ac:dyDescent="0.25">
      <c r="B201" s="3" t="s">
        <v>259</v>
      </c>
      <c r="C201" s="5">
        <v>0</v>
      </c>
      <c r="E201" t="str">
        <f t="shared" si="131"/>
        <v>Hex Nut 18</v>
      </c>
      <c r="F201">
        <f t="shared" si="132"/>
        <v>0</v>
      </c>
    </row>
    <row r="202" spans="2:6" x14ac:dyDescent="0.25">
      <c r="B202" s="3" t="s">
        <v>260</v>
      </c>
      <c r="C202" s="5">
        <v>0</v>
      </c>
      <c r="E202" t="str">
        <f t="shared" si="131"/>
        <v>LL Mountain Frame - Black, 42</v>
      </c>
      <c r="F202">
        <f t="shared" si="132"/>
        <v>0</v>
      </c>
    </row>
    <row r="203" spans="2:6" x14ac:dyDescent="0.25">
      <c r="B203" s="3" t="s">
        <v>261</v>
      </c>
      <c r="C203" s="5">
        <v>0</v>
      </c>
      <c r="E203" t="str">
        <f t="shared" si="131"/>
        <v>Hex Nut 4</v>
      </c>
      <c r="F203">
        <f t="shared" si="132"/>
        <v>0</v>
      </c>
    </row>
    <row r="204" spans="2:6" x14ac:dyDescent="0.25">
      <c r="B204" s="3" t="s">
        <v>262</v>
      </c>
      <c r="C204" s="5">
        <v>0</v>
      </c>
      <c r="E204" t="str">
        <f t="shared" si="131"/>
        <v>LL Mountain Frame - Black, 44</v>
      </c>
      <c r="F204">
        <f t="shared" si="132"/>
        <v>0</v>
      </c>
    </row>
    <row r="205" spans="2:6" x14ac:dyDescent="0.25">
      <c r="B205" s="3" t="s">
        <v>263</v>
      </c>
      <c r="C205" s="5">
        <v>0</v>
      </c>
      <c r="E205" t="str">
        <f t="shared" si="131"/>
        <v>Seat Stays</v>
      </c>
      <c r="F205">
        <f t="shared" si="132"/>
        <v>0</v>
      </c>
    </row>
    <row r="206" spans="2:6" x14ac:dyDescent="0.25">
      <c r="B206" s="3" t="s">
        <v>264</v>
      </c>
      <c r="C206" s="5">
        <v>0</v>
      </c>
      <c r="E206" t="str">
        <f t="shared" si="131"/>
        <v>LL Mountain Frame - Black, 48</v>
      </c>
      <c r="F206">
        <f t="shared" si="132"/>
        <v>0</v>
      </c>
    </row>
    <row r="207" spans="2:6" x14ac:dyDescent="0.25">
      <c r="B207" s="3" t="s">
        <v>265</v>
      </c>
      <c r="C207" s="5">
        <v>0</v>
      </c>
      <c r="E207" t="str">
        <f t="shared" si="131"/>
        <v>HL Grip Tape</v>
      </c>
      <c r="F207">
        <f t="shared" si="132"/>
        <v>0</v>
      </c>
    </row>
    <row r="208" spans="2:6" x14ac:dyDescent="0.25">
      <c r="B208" s="3" t="s">
        <v>266</v>
      </c>
      <c r="C208" s="5">
        <v>0</v>
      </c>
      <c r="E208" t="str">
        <f t="shared" si="131"/>
        <v>LL Mountain Frame - Black, 52</v>
      </c>
      <c r="F208">
        <f t="shared" si="132"/>
        <v>0</v>
      </c>
    </row>
    <row r="209" spans="2:6" x14ac:dyDescent="0.25">
      <c r="B209" s="3" t="s">
        <v>267</v>
      </c>
      <c r="C209" s="5">
        <v>0</v>
      </c>
      <c r="E209" t="str">
        <f t="shared" si="131"/>
        <v>Thin-Jam Hex Nut 11</v>
      </c>
      <c r="F209">
        <f t="shared" si="132"/>
        <v>0</v>
      </c>
    </row>
    <row r="210" spans="2:6" x14ac:dyDescent="0.25">
      <c r="B210" s="3" t="s">
        <v>268</v>
      </c>
      <c r="C210" s="5">
        <v>0</v>
      </c>
      <c r="E210" t="str">
        <f t="shared" si="131"/>
        <v>LL Mountain Frame - Silver, 40</v>
      </c>
      <c r="F210">
        <f t="shared" si="132"/>
        <v>0</v>
      </c>
    </row>
    <row r="211" spans="2:6" x14ac:dyDescent="0.25">
      <c r="B211" s="3" t="s">
        <v>269</v>
      </c>
      <c r="C211" s="5">
        <v>0</v>
      </c>
      <c r="E211" t="str">
        <f t="shared" si="131"/>
        <v>Thin-Jam Hex Nut 4</v>
      </c>
      <c r="F211">
        <f t="shared" si="132"/>
        <v>0</v>
      </c>
    </row>
    <row r="212" spans="2:6" x14ac:dyDescent="0.25">
      <c r="B212" s="3" t="s">
        <v>270</v>
      </c>
      <c r="C212" s="5">
        <v>0</v>
      </c>
      <c r="E212" t="str">
        <f t="shared" si="131"/>
        <v>LL Mountain Frame - Silver, 42</v>
      </c>
      <c r="F212">
        <f t="shared" si="132"/>
        <v>0</v>
      </c>
    </row>
    <row r="213" spans="2:6" x14ac:dyDescent="0.25">
      <c r="B213" s="3" t="s">
        <v>271</v>
      </c>
      <c r="C213" s="5">
        <v>0</v>
      </c>
      <c r="E213" t="str">
        <f t="shared" si="131"/>
        <v>Thin-Jam Lock Nut 11</v>
      </c>
      <c r="F213">
        <f t="shared" si="132"/>
        <v>0</v>
      </c>
    </row>
    <row r="214" spans="2:6" x14ac:dyDescent="0.25">
      <c r="B214" s="3" t="s">
        <v>272</v>
      </c>
      <c r="C214" s="5">
        <v>0</v>
      </c>
      <c r="E214" t="str">
        <f t="shared" si="131"/>
        <v>LL Mountain Frame - Silver, 44</v>
      </c>
      <c r="F214">
        <f t="shared" si="132"/>
        <v>0</v>
      </c>
    </row>
    <row r="215" spans="2:6" x14ac:dyDescent="0.25">
      <c r="B215" s="3" t="s">
        <v>273</v>
      </c>
      <c r="C215" s="5">
        <v>0</v>
      </c>
      <c r="E215" t="str">
        <f t="shared" si="131"/>
        <v>Thin-Jam Lock Nut 4</v>
      </c>
      <c r="F215">
        <f t="shared" si="132"/>
        <v>0</v>
      </c>
    </row>
    <row r="216" spans="2:6" x14ac:dyDescent="0.25">
      <c r="B216" s="3" t="s">
        <v>274</v>
      </c>
      <c r="C216" s="5">
        <v>0</v>
      </c>
      <c r="E216" t="str">
        <f t="shared" si="131"/>
        <v>LL Mountain Frame - Silver, 48</v>
      </c>
      <c r="F216">
        <f t="shared" si="132"/>
        <v>0</v>
      </c>
    </row>
    <row r="217" spans="2:6" x14ac:dyDescent="0.25">
      <c r="B217" s="3" t="s">
        <v>275</v>
      </c>
      <c r="C217" s="5">
        <v>0</v>
      </c>
      <c r="E217" t="str">
        <f t="shared" si="131"/>
        <v>Touring Front Wheel</v>
      </c>
      <c r="F217">
        <f t="shared" si="132"/>
        <v>0</v>
      </c>
    </row>
    <row r="218" spans="2:6" x14ac:dyDescent="0.25">
      <c r="B218" s="3" t="s">
        <v>276</v>
      </c>
      <c r="C218" s="5">
        <v>0</v>
      </c>
      <c r="E218" t="str">
        <f t="shared" si="131"/>
        <v>LL Mountain Frame - Silver, 52</v>
      </c>
      <c r="F218">
        <f t="shared" si="132"/>
        <v>0</v>
      </c>
    </row>
    <row r="219" spans="2:6" x14ac:dyDescent="0.25">
      <c r="B219" s="3" t="s">
        <v>277</v>
      </c>
      <c r="C219" s="5">
        <v>0</v>
      </c>
      <c r="E219" t="str">
        <f t="shared" si="131"/>
        <v>HL Mountain Front Wheel</v>
      </c>
      <c r="F219">
        <f t="shared" si="132"/>
        <v>0</v>
      </c>
    </row>
    <row r="220" spans="2:6" x14ac:dyDescent="0.25">
      <c r="B220" s="3" t="s">
        <v>278</v>
      </c>
      <c r="C220" s="5">
        <v>0</v>
      </c>
      <c r="E220" t="str">
        <f t="shared" si="131"/>
        <v>LL Mountain Front Wheel</v>
      </c>
      <c r="F220">
        <f t="shared" si="132"/>
        <v>0</v>
      </c>
    </row>
    <row r="221" spans="2:6" x14ac:dyDescent="0.25">
      <c r="B221" s="3" t="s">
        <v>279</v>
      </c>
      <c r="C221" s="5">
        <v>0</v>
      </c>
      <c r="E221" t="str">
        <f t="shared" si="131"/>
        <v>HL Road Frame - Black, 48</v>
      </c>
      <c r="F221">
        <f t="shared" si="132"/>
        <v>0</v>
      </c>
    </row>
    <row r="222" spans="2:6" x14ac:dyDescent="0.25">
      <c r="B222" s="3" t="s">
        <v>280</v>
      </c>
      <c r="C222" s="5">
        <v>0</v>
      </c>
      <c r="E222" t="str">
        <f t="shared" si="131"/>
        <v>LL Mountain Handlebars</v>
      </c>
      <c r="F222">
        <f t="shared" si="132"/>
        <v>0</v>
      </c>
    </row>
    <row r="223" spans="2:6" x14ac:dyDescent="0.25">
      <c r="B223" s="3" t="s">
        <v>281</v>
      </c>
      <c r="C223" s="5">
        <v>0</v>
      </c>
      <c r="E223" t="str">
        <f t="shared" ref="E223:E286" si="133">B221</f>
        <v>ML Road Frame-W - Yellow, 42</v>
      </c>
      <c r="F223">
        <f t="shared" ref="F223:F286" si="134">C221</f>
        <v>0</v>
      </c>
    </row>
    <row r="224" spans="2:6" x14ac:dyDescent="0.25">
      <c r="B224" s="3" t="s">
        <v>282</v>
      </c>
      <c r="C224" s="5">
        <v>0</v>
      </c>
      <c r="E224" t="str">
        <f t="shared" si="133"/>
        <v>LL Mountain Pedal</v>
      </c>
      <c r="F224">
        <f t="shared" si="134"/>
        <v>0</v>
      </c>
    </row>
    <row r="225" spans="2:6" x14ac:dyDescent="0.25">
      <c r="B225" s="3" t="s">
        <v>283</v>
      </c>
      <c r="C225" s="5">
        <v>0</v>
      </c>
      <c r="E225" t="str">
        <f t="shared" si="133"/>
        <v>ML Road Handlebars</v>
      </c>
      <c r="F225">
        <f t="shared" si="134"/>
        <v>0</v>
      </c>
    </row>
    <row r="226" spans="2:6" x14ac:dyDescent="0.25">
      <c r="B226" s="3" t="s">
        <v>284</v>
      </c>
      <c r="C226" s="5">
        <v>0</v>
      </c>
      <c r="E226" t="str">
        <f t="shared" si="133"/>
        <v>LL Mountain Rear Wheel</v>
      </c>
      <c r="F226">
        <f t="shared" si="134"/>
        <v>0</v>
      </c>
    </row>
    <row r="227" spans="2:6" x14ac:dyDescent="0.25">
      <c r="B227" s="3" t="s">
        <v>285</v>
      </c>
      <c r="C227" s="5">
        <v>0</v>
      </c>
      <c r="E227" t="str">
        <f t="shared" si="133"/>
        <v>ML Road Seat Assembly</v>
      </c>
      <c r="F227">
        <f t="shared" si="134"/>
        <v>0</v>
      </c>
    </row>
    <row r="228" spans="2:6" x14ac:dyDescent="0.25">
      <c r="B228" s="3" t="s">
        <v>286</v>
      </c>
      <c r="C228" s="5">
        <v>0</v>
      </c>
      <c r="E228" t="str">
        <f t="shared" si="133"/>
        <v>LL Mountain Rim</v>
      </c>
      <c r="F228">
        <f t="shared" si="134"/>
        <v>0</v>
      </c>
    </row>
    <row r="229" spans="2:6" x14ac:dyDescent="0.25">
      <c r="B229" s="3" t="s">
        <v>287</v>
      </c>
      <c r="C229" s="5">
        <v>0</v>
      </c>
      <c r="E229" t="str">
        <f t="shared" si="133"/>
        <v>ML Touring Seat/Saddle</v>
      </c>
      <c r="F229">
        <f t="shared" si="134"/>
        <v>0</v>
      </c>
    </row>
    <row r="230" spans="2:6" x14ac:dyDescent="0.25">
      <c r="B230" s="3" t="s">
        <v>288</v>
      </c>
      <c r="C230" s="5">
        <v>0</v>
      </c>
      <c r="E230" t="str">
        <f t="shared" si="133"/>
        <v>LL Mountain Seat Assembly</v>
      </c>
      <c r="F230">
        <f t="shared" si="134"/>
        <v>0</v>
      </c>
    </row>
    <row r="231" spans="2:6" x14ac:dyDescent="0.25">
      <c r="B231" s="3" t="s">
        <v>289</v>
      </c>
      <c r="C231" s="5">
        <v>0</v>
      </c>
      <c r="E231" t="str">
        <f t="shared" si="133"/>
        <v>Mountain End Caps</v>
      </c>
      <c r="F231">
        <f t="shared" si="134"/>
        <v>0</v>
      </c>
    </row>
    <row r="232" spans="2:6" x14ac:dyDescent="0.25">
      <c r="B232" s="3" t="s">
        <v>290</v>
      </c>
      <c r="C232" s="5">
        <v>0</v>
      </c>
      <c r="E232" t="str">
        <f t="shared" si="133"/>
        <v>LL Mountain Seat/Saddle</v>
      </c>
      <c r="F232">
        <f t="shared" si="134"/>
        <v>0</v>
      </c>
    </row>
    <row r="233" spans="2:6" x14ac:dyDescent="0.25">
      <c r="B233" s="3" t="s">
        <v>291</v>
      </c>
      <c r="C233" s="5">
        <v>0</v>
      </c>
      <c r="E233" t="str">
        <f t="shared" si="133"/>
        <v>Decal 2</v>
      </c>
      <c r="F233">
        <f t="shared" si="134"/>
        <v>0</v>
      </c>
    </row>
    <row r="234" spans="2:6" x14ac:dyDescent="0.25">
      <c r="B234" s="3" t="s">
        <v>292</v>
      </c>
      <c r="C234" s="5">
        <v>0</v>
      </c>
      <c r="E234" t="str">
        <f t="shared" si="133"/>
        <v>Chainring Nut</v>
      </c>
      <c r="F234">
        <f t="shared" si="134"/>
        <v>0</v>
      </c>
    </row>
    <row r="235" spans="2:6" x14ac:dyDescent="0.25">
      <c r="B235" s="3" t="s">
        <v>293</v>
      </c>
      <c r="C235" s="5">
        <v>0</v>
      </c>
      <c r="E235" t="str">
        <f t="shared" si="133"/>
        <v>External Lock Washer 3</v>
      </c>
      <c r="F235">
        <f t="shared" si="134"/>
        <v>0</v>
      </c>
    </row>
    <row r="236" spans="2:6" x14ac:dyDescent="0.25">
      <c r="B236" s="3" t="s">
        <v>294</v>
      </c>
      <c r="C236" s="5">
        <v>0</v>
      </c>
      <c r="E236" t="str">
        <f t="shared" si="133"/>
        <v>LL Nipple</v>
      </c>
      <c r="F236">
        <f t="shared" si="134"/>
        <v>0</v>
      </c>
    </row>
    <row r="237" spans="2:6" x14ac:dyDescent="0.25">
      <c r="B237" s="3" t="s">
        <v>295</v>
      </c>
      <c r="C237" s="5">
        <v>0</v>
      </c>
      <c r="E237" t="str">
        <f t="shared" si="133"/>
        <v>External Lock Washer 7</v>
      </c>
      <c r="F237">
        <f t="shared" si="134"/>
        <v>0</v>
      </c>
    </row>
    <row r="238" spans="2:6" x14ac:dyDescent="0.25">
      <c r="B238" s="3" t="s">
        <v>296</v>
      </c>
      <c r="C238" s="5">
        <v>0</v>
      </c>
      <c r="E238" t="str">
        <f t="shared" si="133"/>
        <v>LL Road Frame - Black, 44</v>
      </c>
      <c r="F238">
        <f t="shared" si="134"/>
        <v>0</v>
      </c>
    </row>
    <row r="239" spans="2:6" x14ac:dyDescent="0.25">
      <c r="B239" s="3" t="s">
        <v>297</v>
      </c>
      <c r="C239" s="5">
        <v>0</v>
      </c>
      <c r="E239" t="str">
        <f t="shared" si="133"/>
        <v>Flat Washer 1</v>
      </c>
      <c r="F239">
        <f t="shared" si="134"/>
        <v>0</v>
      </c>
    </row>
    <row r="240" spans="2:6" x14ac:dyDescent="0.25">
      <c r="B240" s="3" t="s">
        <v>298</v>
      </c>
      <c r="C240" s="5">
        <v>0</v>
      </c>
      <c r="E240" t="str">
        <f t="shared" si="133"/>
        <v>LL Road Frame - Black, 48</v>
      </c>
      <c r="F240">
        <f t="shared" si="134"/>
        <v>0</v>
      </c>
    </row>
    <row r="241" spans="2:6" x14ac:dyDescent="0.25">
      <c r="B241" s="3" t="s">
        <v>299</v>
      </c>
      <c r="C241" s="5">
        <v>0</v>
      </c>
      <c r="E241" t="str">
        <f t="shared" si="133"/>
        <v>Mountain-300 Black, 48</v>
      </c>
      <c r="F241">
        <f t="shared" si="134"/>
        <v>0</v>
      </c>
    </row>
    <row r="242" spans="2:6" x14ac:dyDescent="0.25">
      <c r="B242" s="3" t="s">
        <v>300</v>
      </c>
      <c r="C242" s="5">
        <v>0</v>
      </c>
      <c r="E242" t="str">
        <f t="shared" si="133"/>
        <v>LL Road Frame - Black, 52</v>
      </c>
      <c r="F242">
        <f t="shared" si="134"/>
        <v>0</v>
      </c>
    </row>
    <row r="243" spans="2:6" x14ac:dyDescent="0.25">
      <c r="B243" s="3" t="s">
        <v>301</v>
      </c>
      <c r="C243" s="5">
        <v>0</v>
      </c>
      <c r="E243" t="str">
        <f t="shared" si="133"/>
        <v>Flat Washer 5</v>
      </c>
      <c r="F243">
        <f t="shared" si="134"/>
        <v>0</v>
      </c>
    </row>
    <row r="244" spans="2:6" x14ac:dyDescent="0.25">
      <c r="B244" s="3" t="s">
        <v>302</v>
      </c>
      <c r="C244" s="5">
        <v>0</v>
      </c>
      <c r="E244" t="str">
        <f t="shared" si="133"/>
        <v>LL Road Frame - Black, 58</v>
      </c>
      <c r="F244">
        <f t="shared" si="134"/>
        <v>0</v>
      </c>
    </row>
    <row r="245" spans="2:6" x14ac:dyDescent="0.25">
      <c r="B245" s="3" t="s">
        <v>303</v>
      </c>
      <c r="C245" s="5">
        <v>0</v>
      </c>
      <c r="E245" t="str">
        <f t="shared" si="133"/>
        <v>Flat Washer 8</v>
      </c>
      <c r="F245">
        <f t="shared" si="134"/>
        <v>0</v>
      </c>
    </row>
    <row r="246" spans="2:6" x14ac:dyDescent="0.25">
      <c r="B246" s="3" t="s">
        <v>304</v>
      </c>
      <c r="C246" s="5">
        <v>0</v>
      </c>
      <c r="E246" t="str">
        <f t="shared" si="133"/>
        <v>LL Road Frame - Black, 60</v>
      </c>
      <c r="F246">
        <f t="shared" si="134"/>
        <v>0</v>
      </c>
    </row>
    <row r="247" spans="2:6" x14ac:dyDescent="0.25">
      <c r="B247" s="3" t="s">
        <v>305</v>
      </c>
      <c r="C247" s="5">
        <v>0</v>
      </c>
      <c r="E247" t="str">
        <f t="shared" si="133"/>
        <v>HL Road Front Wheel</v>
      </c>
      <c r="F247">
        <f t="shared" si="134"/>
        <v>0</v>
      </c>
    </row>
    <row r="248" spans="2:6" x14ac:dyDescent="0.25">
      <c r="B248" s="3" t="s">
        <v>306</v>
      </c>
      <c r="C248" s="5">
        <v>0</v>
      </c>
      <c r="E248" t="str">
        <f t="shared" si="133"/>
        <v>LL Road Frame - Black, 62</v>
      </c>
      <c r="F248">
        <f t="shared" si="134"/>
        <v>0</v>
      </c>
    </row>
    <row r="249" spans="2:6" x14ac:dyDescent="0.25">
      <c r="B249" s="3" t="s">
        <v>307</v>
      </c>
      <c r="C249" s="5">
        <v>0</v>
      </c>
      <c r="E249" t="str">
        <f t="shared" si="133"/>
        <v>Paint - Blue</v>
      </c>
      <c r="F249">
        <f t="shared" si="134"/>
        <v>0</v>
      </c>
    </row>
    <row r="250" spans="2:6" x14ac:dyDescent="0.25">
      <c r="B250" s="3" t="s">
        <v>308</v>
      </c>
      <c r="C250" s="5">
        <v>0</v>
      </c>
      <c r="E250" t="str">
        <f t="shared" si="133"/>
        <v>LL Road Frame - Red, 44</v>
      </c>
      <c r="F250">
        <f t="shared" si="134"/>
        <v>0</v>
      </c>
    </row>
    <row r="251" spans="2:6" x14ac:dyDescent="0.25">
      <c r="B251" s="3" t="s">
        <v>309</v>
      </c>
      <c r="C251" s="5">
        <v>0</v>
      </c>
      <c r="E251" t="str">
        <f t="shared" si="133"/>
        <v>HL Spindle/Axle</v>
      </c>
      <c r="F251">
        <f t="shared" si="134"/>
        <v>0</v>
      </c>
    </row>
    <row r="252" spans="2:6" x14ac:dyDescent="0.25">
      <c r="B252" s="3" t="s">
        <v>310</v>
      </c>
      <c r="C252" s="5">
        <v>0</v>
      </c>
      <c r="E252" t="str">
        <f t="shared" si="133"/>
        <v>HL Road Handlebars</v>
      </c>
      <c r="F252">
        <f t="shared" si="134"/>
        <v>0</v>
      </c>
    </row>
    <row r="253" spans="2:6" x14ac:dyDescent="0.25">
      <c r="B253" s="3" t="s">
        <v>311</v>
      </c>
      <c r="C253" s="5">
        <v>0</v>
      </c>
      <c r="E253" t="str">
        <f t="shared" si="133"/>
        <v>LL Road Frame - Red, 48</v>
      </c>
      <c r="F253">
        <f t="shared" si="134"/>
        <v>0</v>
      </c>
    </row>
    <row r="254" spans="2:6" x14ac:dyDescent="0.25">
      <c r="B254" s="3" t="s">
        <v>312</v>
      </c>
      <c r="C254" s="5">
        <v>0</v>
      </c>
      <c r="E254" t="str">
        <f t="shared" si="133"/>
        <v>Reflector</v>
      </c>
      <c r="F254">
        <f t="shared" si="134"/>
        <v>0</v>
      </c>
    </row>
    <row r="255" spans="2:6" x14ac:dyDescent="0.25">
      <c r="B255" s="3" t="s">
        <v>313</v>
      </c>
      <c r="C255" s="5">
        <v>0</v>
      </c>
      <c r="E255" t="str">
        <f t="shared" si="133"/>
        <v>LL Road Frame - Red, 52</v>
      </c>
      <c r="F255">
        <f t="shared" si="134"/>
        <v>0</v>
      </c>
    </row>
    <row r="256" spans="2:6" x14ac:dyDescent="0.25">
      <c r="B256" s="3" t="s">
        <v>314</v>
      </c>
      <c r="C256" s="5">
        <v>0</v>
      </c>
      <c r="E256" t="str">
        <f t="shared" si="133"/>
        <v>Front Derailleur</v>
      </c>
      <c r="F256">
        <f t="shared" si="134"/>
        <v>0</v>
      </c>
    </row>
    <row r="257" spans="2:6" x14ac:dyDescent="0.25">
      <c r="B257" s="3" t="s">
        <v>315</v>
      </c>
      <c r="C257" s="5">
        <v>0</v>
      </c>
      <c r="E257" t="str">
        <f t="shared" si="133"/>
        <v>LL Road Frame - Red, 58</v>
      </c>
      <c r="F257">
        <f t="shared" si="134"/>
        <v>0</v>
      </c>
    </row>
    <row r="258" spans="2:6" x14ac:dyDescent="0.25">
      <c r="B258" s="3" t="s">
        <v>316</v>
      </c>
      <c r="C258" s="5">
        <v>0</v>
      </c>
      <c r="E258" t="str">
        <f t="shared" si="133"/>
        <v>Full-Finger Gloves, M</v>
      </c>
      <c r="F258">
        <f t="shared" si="134"/>
        <v>0</v>
      </c>
    </row>
    <row r="259" spans="2:6" x14ac:dyDescent="0.25">
      <c r="B259" s="3" t="s">
        <v>317</v>
      </c>
      <c r="C259" s="5">
        <v>0</v>
      </c>
      <c r="E259" t="str">
        <f t="shared" si="133"/>
        <v>LL Road Frame - Red, 60</v>
      </c>
      <c r="F259">
        <f t="shared" si="134"/>
        <v>0</v>
      </c>
    </row>
    <row r="260" spans="2:6" x14ac:dyDescent="0.25">
      <c r="B260" s="3" t="s">
        <v>318</v>
      </c>
      <c r="C260" s="5">
        <v>0</v>
      </c>
      <c r="E260" t="str">
        <f t="shared" si="133"/>
        <v>Blade</v>
      </c>
      <c r="F260">
        <f t="shared" si="134"/>
        <v>0</v>
      </c>
    </row>
    <row r="261" spans="2:6" x14ac:dyDescent="0.25">
      <c r="B261" s="3" t="s">
        <v>319</v>
      </c>
      <c r="C261" s="5">
        <v>0</v>
      </c>
      <c r="E261" t="str">
        <f t="shared" si="133"/>
        <v>LL Road Frame - Red, 62</v>
      </c>
      <c r="F261">
        <f t="shared" si="134"/>
        <v>0</v>
      </c>
    </row>
    <row r="262" spans="2:6" x14ac:dyDescent="0.25">
      <c r="B262" s="3" t="s">
        <v>320</v>
      </c>
      <c r="C262" s="5">
        <v>0</v>
      </c>
      <c r="E262" t="str">
        <f t="shared" si="133"/>
        <v>Hex Nut 1</v>
      </c>
      <c r="F262">
        <f t="shared" si="134"/>
        <v>0</v>
      </c>
    </row>
    <row r="263" spans="2:6" x14ac:dyDescent="0.25">
      <c r="B263" s="3" t="s">
        <v>321</v>
      </c>
      <c r="C263" s="5">
        <v>0</v>
      </c>
      <c r="E263" t="str">
        <f t="shared" si="133"/>
        <v>LL Road Front Wheel</v>
      </c>
      <c r="F263">
        <f t="shared" si="134"/>
        <v>0</v>
      </c>
    </row>
    <row r="264" spans="2:6" x14ac:dyDescent="0.25">
      <c r="B264" s="3" t="s">
        <v>322</v>
      </c>
      <c r="C264" s="5">
        <v>0</v>
      </c>
      <c r="E264" t="str">
        <f t="shared" si="133"/>
        <v>Road-450 Red, 52</v>
      </c>
      <c r="F264">
        <f t="shared" si="134"/>
        <v>0</v>
      </c>
    </row>
    <row r="265" spans="2:6" x14ac:dyDescent="0.25">
      <c r="B265" s="3" t="s">
        <v>323</v>
      </c>
      <c r="C265" s="5">
        <v>0</v>
      </c>
      <c r="E265" t="str">
        <f t="shared" si="133"/>
        <v>LL Road Handlebars</v>
      </c>
      <c r="F265">
        <f t="shared" si="134"/>
        <v>0</v>
      </c>
    </row>
    <row r="266" spans="2:6" x14ac:dyDescent="0.25">
      <c r="B266" s="3" t="s">
        <v>324</v>
      </c>
      <c r="C266" s="5">
        <v>0</v>
      </c>
      <c r="E266" t="str">
        <f t="shared" si="133"/>
        <v>Hex Nut 12</v>
      </c>
      <c r="F266">
        <f t="shared" si="134"/>
        <v>0</v>
      </c>
    </row>
    <row r="267" spans="2:6" x14ac:dyDescent="0.25">
      <c r="B267" s="3" t="s">
        <v>325</v>
      </c>
      <c r="C267" s="5">
        <v>0</v>
      </c>
      <c r="E267" t="str">
        <f t="shared" si="133"/>
        <v>LL Road Pedal</v>
      </c>
      <c r="F267">
        <f t="shared" si="134"/>
        <v>0</v>
      </c>
    </row>
    <row r="268" spans="2:6" x14ac:dyDescent="0.25">
      <c r="B268" s="3" t="s">
        <v>326</v>
      </c>
      <c r="C268" s="5">
        <v>0</v>
      </c>
      <c r="E268" t="str">
        <f t="shared" si="133"/>
        <v>Hex Nut 16</v>
      </c>
      <c r="F268">
        <f t="shared" si="134"/>
        <v>0</v>
      </c>
    </row>
    <row r="269" spans="2:6" x14ac:dyDescent="0.25">
      <c r="B269" s="3" t="s">
        <v>327</v>
      </c>
      <c r="C269" s="5">
        <v>0</v>
      </c>
      <c r="E269" t="str">
        <f t="shared" si="133"/>
        <v>LL Road Rear Wheel</v>
      </c>
      <c r="F269">
        <f t="shared" si="134"/>
        <v>0</v>
      </c>
    </row>
    <row r="270" spans="2:6" x14ac:dyDescent="0.25">
      <c r="B270" s="3" t="s">
        <v>328</v>
      </c>
      <c r="C270" s="5">
        <v>0</v>
      </c>
      <c r="E270" t="str">
        <f t="shared" si="133"/>
        <v>Hex Nut 2</v>
      </c>
      <c r="F270">
        <f t="shared" si="134"/>
        <v>0</v>
      </c>
    </row>
    <row r="271" spans="2:6" x14ac:dyDescent="0.25">
      <c r="B271" s="3" t="s">
        <v>329</v>
      </c>
      <c r="C271" s="5">
        <v>0</v>
      </c>
      <c r="E271" t="str">
        <f t="shared" si="133"/>
        <v>LL Road Rim</v>
      </c>
      <c r="F271">
        <f t="shared" si="134"/>
        <v>0</v>
      </c>
    </row>
    <row r="272" spans="2:6" x14ac:dyDescent="0.25">
      <c r="B272" s="3" t="s">
        <v>330</v>
      </c>
      <c r="C272" s="5">
        <v>0</v>
      </c>
      <c r="E272" t="str">
        <f t="shared" si="133"/>
        <v>Hex Nut 23</v>
      </c>
      <c r="F272">
        <f t="shared" si="134"/>
        <v>0</v>
      </c>
    </row>
    <row r="273" spans="2:6" x14ac:dyDescent="0.25">
      <c r="B273" s="3" t="s">
        <v>331</v>
      </c>
      <c r="C273" s="5">
        <v>0</v>
      </c>
      <c r="E273" t="str">
        <f t="shared" si="133"/>
        <v>LL Road Seat Assembly</v>
      </c>
      <c r="F273">
        <f t="shared" si="134"/>
        <v>0</v>
      </c>
    </row>
    <row r="274" spans="2:6" x14ac:dyDescent="0.25">
      <c r="B274" s="3" t="s">
        <v>332</v>
      </c>
      <c r="C274" s="5">
        <v>0</v>
      </c>
      <c r="E274" t="str">
        <f t="shared" si="133"/>
        <v>Hex Nut 6</v>
      </c>
      <c r="F274">
        <f t="shared" si="134"/>
        <v>0</v>
      </c>
    </row>
    <row r="275" spans="2:6" x14ac:dyDescent="0.25">
      <c r="B275" s="3" t="s">
        <v>333</v>
      </c>
      <c r="C275" s="5">
        <v>0</v>
      </c>
      <c r="E275" t="str">
        <f t="shared" si="133"/>
        <v>LL Road Seat/Saddle</v>
      </c>
      <c r="F275">
        <f t="shared" si="134"/>
        <v>0</v>
      </c>
    </row>
    <row r="276" spans="2:6" x14ac:dyDescent="0.25">
      <c r="B276" s="3" t="s">
        <v>334</v>
      </c>
      <c r="C276" s="5">
        <v>0</v>
      </c>
      <c r="E276" t="str">
        <f t="shared" si="133"/>
        <v>Seat Lug</v>
      </c>
      <c r="F276">
        <f t="shared" si="134"/>
        <v>0</v>
      </c>
    </row>
    <row r="277" spans="2:6" x14ac:dyDescent="0.25">
      <c r="B277" s="3" t="s">
        <v>335</v>
      </c>
      <c r="C277" s="5">
        <v>0</v>
      </c>
      <c r="E277" t="str">
        <f t="shared" si="133"/>
        <v>HL Road Frame - Red, 56</v>
      </c>
      <c r="F277">
        <f t="shared" si="134"/>
        <v>0</v>
      </c>
    </row>
    <row r="278" spans="2:6" x14ac:dyDescent="0.25">
      <c r="B278" s="3" t="s">
        <v>336</v>
      </c>
      <c r="C278" s="5">
        <v>0</v>
      </c>
      <c r="E278" t="str">
        <f t="shared" si="133"/>
        <v>Chain</v>
      </c>
      <c r="F278">
        <f t="shared" si="134"/>
        <v>0</v>
      </c>
    </row>
    <row r="279" spans="2:6" x14ac:dyDescent="0.25">
      <c r="B279" s="3" t="s">
        <v>337</v>
      </c>
      <c r="C279" s="5">
        <v>0</v>
      </c>
      <c r="E279" t="str">
        <f t="shared" si="133"/>
        <v>LL Shell</v>
      </c>
      <c r="F279">
        <f t="shared" si="134"/>
        <v>0</v>
      </c>
    </row>
    <row r="280" spans="2:6" x14ac:dyDescent="0.25">
      <c r="B280" s="3" t="s">
        <v>338</v>
      </c>
      <c r="C280" s="5">
        <v>0</v>
      </c>
      <c r="E280" t="str">
        <f t="shared" si="133"/>
        <v>Spokes</v>
      </c>
      <c r="F280">
        <f t="shared" si="134"/>
        <v>0</v>
      </c>
    </row>
    <row r="281" spans="2:6" x14ac:dyDescent="0.25">
      <c r="B281" s="3" t="s">
        <v>339</v>
      </c>
      <c r="C281" s="5">
        <v>0</v>
      </c>
      <c r="E281" t="str">
        <f t="shared" si="133"/>
        <v>LL Spindle/Axle</v>
      </c>
      <c r="F281">
        <f t="shared" si="134"/>
        <v>0</v>
      </c>
    </row>
    <row r="282" spans="2:6" x14ac:dyDescent="0.25">
      <c r="B282" s="3" t="s">
        <v>340</v>
      </c>
      <c r="C282" s="5">
        <v>0</v>
      </c>
      <c r="E282" t="str">
        <f t="shared" si="133"/>
        <v>Steerer</v>
      </c>
      <c r="F282">
        <f t="shared" si="134"/>
        <v>0</v>
      </c>
    </row>
    <row r="283" spans="2:6" x14ac:dyDescent="0.25">
      <c r="B283" s="3" t="s">
        <v>341</v>
      </c>
      <c r="C283" s="5">
        <v>0</v>
      </c>
      <c r="E283" t="str">
        <f t="shared" si="133"/>
        <v>LL Touring Frame - Blue, 44</v>
      </c>
      <c r="F283">
        <f t="shared" si="134"/>
        <v>0</v>
      </c>
    </row>
    <row r="284" spans="2:6" x14ac:dyDescent="0.25">
      <c r="B284" s="3" t="s">
        <v>342</v>
      </c>
      <c r="C284" s="5">
        <v>0</v>
      </c>
      <c r="E284" t="str">
        <f t="shared" si="133"/>
        <v>Thin-Jam Hex Nut 1</v>
      </c>
      <c r="F284">
        <f t="shared" si="134"/>
        <v>0</v>
      </c>
    </row>
    <row r="285" spans="2:6" x14ac:dyDescent="0.25">
      <c r="B285" s="3" t="s">
        <v>343</v>
      </c>
      <c r="C285" s="5">
        <v>0</v>
      </c>
      <c r="E285" t="str">
        <f t="shared" si="133"/>
        <v>LL Touring Frame - Blue, 50</v>
      </c>
      <c r="F285">
        <f t="shared" si="134"/>
        <v>0</v>
      </c>
    </row>
    <row r="286" spans="2:6" x14ac:dyDescent="0.25">
      <c r="B286" s="3" t="s">
        <v>344</v>
      </c>
      <c r="C286" s="5">
        <v>0</v>
      </c>
      <c r="E286" t="str">
        <f t="shared" si="133"/>
        <v>Thin-Jam Hex Nut 13</v>
      </c>
      <c r="F286">
        <f t="shared" si="134"/>
        <v>0</v>
      </c>
    </row>
    <row r="287" spans="2:6" x14ac:dyDescent="0.25">
      <c r="B287" s="3" t="s">
        <v>345</v>
      </c>
      <c r="C287" s="5">
        <v>0</v>
      </c>
      <c r="E287" t="str">
        <f t="shared" ref="E287:E350" si="135">B285</f>
        <v>LL Touring Frame - Blue, 54</v>
      </c>
      <c r="F287">
        <f t="shared" ref="F287:F350" si="136">C285</f>
        <v>0</v>
      </c>
    </row>
    <row r="288" spans="2:6" x14ac:dyDescent="0.25">
      <c r="B288" s="3" t="s">
        <v>346</v>
      </c>
      <c r="C288" s="5">
        <v>0</v>
      </c>
      <c r="E288" t="str">
        <f t="shared" si="135"/>
        <v>Thin-Jam Hex Nut 2</v>
      </c>
      <c r="F288">
        <f t="shared" si="136"/>
        <v>0</v>
      </c>
    </row>
    <row r="289" spans="2:6" x14ac:dyDescent="0.25">
      <c r="B289" s="3" t="s">
        <v>347</v>
      </c>
      <c r="C289" s="5">
        <v>0</v>
      </c>
      <c r="E289" t="str">
        <f t="shared" si="135"/>
        <v>LL Touring Frame - Blue, 58</v>
      </c>
      <c r="F289">
        <f t="shared" si="136"/>
        <v>0</v>
      </c>
    </row>
    <row r="290" spans="2:6" x14ac:dyDescent="0.25">
      <c r="B290" s="3" t="s">
        <v>348</v>
      </c>
      <c r="C290" s="5">
        <v>0</v>
      </c>
      <c r="E290" t="str">
        <f t="shared" si="135"/>
        <v>Thin-Jam Hex Nut 6</v>
      </c>
      <c r="F290">
        <f t="shared" si="136"/>
        <v>0</v>
      </c>
    </row>
    <row r="291" spans="2:6" x14ac:dyDescent="0.25">
      <c r="B291" s="3" t="s">
        <v>349</v>
      </c>
      <c r="C291" s="5">
        <v>0</v>
      </c>
      <c r="E291" t="str">
        <f t="shared" si="135"/>
        <v>LL Touring Frame - Blue, 62</v>
      </c>
      <c r="F291">
        <f t="shared" si="136"/>
        <v>0</v>
      </c>
    </row>
    <row r="292" spans="2:6" x14ac:dyDescent="0.25">
      <c r="B292" s="3" t="s">
        <v>350</v>
      </c>
      <c r="C292" s="5">
        <v>0</v>
      </c>
      <c r="E292" t="str">
        <f t="shared" si="135"/>
        <v>Thin-Jam Lock Nut 1</v>
      </c>
      <c r="F292">
        <f t="shared" si="136"/>
        <v>0</v>
      </c>
    </row>
    <row r="293" spans="2:6" x14ac:dyDescent="0.25">
      <c r="B293" s="3" t="s">
        <v>351</v>
      </c>
      <c r="C293" s="5">
        <v>0</v>
      </c>
      <c r="E293" t="str">
        <f t="shared" si="135"/>
        <v>LL Touring Frame - Yellow, 44</v>
      </c>
      <c r="F293">
        <f t="shared" si="136"/>
        <v>0</v>
      </c>
    </row>
    <row r="294" spans="2:6" x14ac:dyDescent="0.25">
      <c r="B294" s="3" t="s">
        <v>352</v>
      </c>
      <c r="C294" s="5">
        <v>0</v>
      </c>
      <c r="E294" t="str">
        <f t="shared" si="135"/>
        <v>Thin-Jam Lock Nut 13</v>
      </c>
      <c r="F294">
        <f t="shared" si="136"/>
        <v>0</v>
      </c>
    </row>
    <row r="295" spans="2:6" x14ac:dyDescent="0.25">
      <c r="B295" s="3" t="s">
        <v>353</v>
      </c>
      <c r="C295" s="5">
        <v>0</v>
      </c>
      <c r="E295" t="str">
        <f t="shared" si="135"/>
        <v>LL Touring Frame - Yellow, 50</v>
      </c>
      <c r="F295">
        <f t="shared" si="136"/>
        <v>0</v>
      </c>
    </row>
    <row r="296" spans="2:6" x14ac:dyDescent="0.25">
      <c r="B296" s="3" t="s">
        <v>354</v>
      </c>
      <c r="C296" s="5">
        <v>0</v>
      </c>
      <c r="E296" t="str">
        <f t="shared" si="135"/>
        <v>Thin-Jam Lock Nut 2</v>
      </c>
      <c r="F296">
        <f t="shared" si="136"/>
        <v>0</v>
      </c>
    </row>
    <row r="297" spans="2:6" x14ac:dyDescent="0.25">
      <c r="B297" s="3" t="s">
        <v>355</v>
      </c>
      <c r="C297" s="5">
        <v>0</v>
      </c>
      <c r="E297" t="str">
        <f t="shared" si="135"/>
        <v>LL Touring Frame - Yellow, 54</v>
      </c>
      <c r="F297">
        <f t="shared" si="136"/>
        <v>0</v>
      </c>
    </row>
    <row r="298" spans="2:6" x14ac:dyDescent="0.25">
      <c r="B298" s="3" t="s">
        <v>356</v>
      </c>
      <c r="C298" s="5">
        <v>0</v>
      </c>
      <c r="E298" t="str">
        <f t="shared" si="135"/>
        <v>Thin-Jam Lock Nut 6</v>
      </c>
      <c r="F298">
        <f t="shared" si="136"/>
        <v>0</v>
      </c>
    </row>
    <row r="299" spans="2:6" x14ac:dyDescent="0.25">
      <c r="B299" s="3" t="s">
        <v>357</v>
      </c>
      <c r="C299" s="5">
        <v>0</v>
      </c>
      <c r="E299" t="str">
        <f t="shared" si="135"/>
        <v>LL Touring Frame - Yellow, 58</v>
      </c>
      <c r="F299">
        <f t="shared" si="136"/>
        <v>0</v>
      </c>
    </row>
    <row r="300" spans="2:6" x14ac:dyDescent="0.25">
      <c r="B300" s="3" t="s">
        <v>358</v>
      </c>
      <c r="C300" s="5">
        <v>0</v>
      </c>
      <c r="E300" t="str">
        <f t="shared" si="135"/>
        <v>Top Tube</v>
      </c>
      <c r="F300">
        <f t="shared" si="136"/>
        <v>0</v>
      </c>
    </row>
    <row r="301" spans="2:6" x14ac:dyDescent="0.25">
      <c r="B301" s="3" t="s">
        <v>359</v>
      </c>
      <c r="C301" s="5">
        <v>0</v>
      </c>
      <c r="E301" t="str">
        <f t="shared" si="135"/>
        <v>LL Touring Frame - Yellow, 62</v>
      </c>
      <c r="F301">
        <f t="shared" si="136"/>
        <v>0</v>
      </c>
    </row>
    <row r="302" spans="2:6" x14ac:dyDescent="0.25">
      <c r="B302" s="3" t="s">
        <v>360</v>
      </c>
      <c r="C302" s="5">
        <v>0</v>
      </c>
      <c r="E302" t="str">
        <f t="shared" si="135"/>
        <v>Touring Rear Wheel</v>
      </c>
      <c r="F302">
        <f t="shared" si="136"/>
        <v>0</v>
      </c>
    </row>
    <row r="303" spans="2:6" x14ac:dyDescent="0.25">
      <c r="B303" s="3" t="s">
        <v>361</v>
      </c>
      <c r="C303" s="5">
        <v>0</v>
      </c>
      <c r="E303" t="str">
        <f t="shared" si="135"/>
        <v>LL Touring Handlebars</v>
      </c>
      <c r="F303">
        <f t="shared" si="136"/>
        <v>0</v>
      </c>
    </row>
    <row r="304" spans="2:6" x14ac:dyDescent="0.25">
      <c r="B304" s="3" t="s">
        <v>362</v>
      </c>
      <c r="C304" s="5">
        <v>0</v>
      </c>
      <c r="E304" t="str">
        <f t="shared" si="135"/>
        <v>HL Mountain Frame - Silver, 46</v>
      </c>
      <c r="F304">
        <f t="shared" si="136"/>
        <v>0</v>
      </c>
    </row>
    <row r="305" spans="2:6" x14ac:dyDescent="0.25">
      <c r="B305" s="3" t="s">
        <v>363</v>
      </c>
      <c r="C305" s="5">
        <v>0</v>
      </c>
      <c r="E305" t="str">
        <f t="shared" si="135"/>
        <v>LL Touring Seat Assembly</v>
      </c>
      <c r="F305">
        <f t="shared" si="136"/>
        <v>0</v>
      </c>
    </row>
    <row r="306" spans="2:6" x14ac:dyDescent="0.25">
      <c r="B306" s="3" t="s">
        <v>364</v>
      </c>
      <c r="C306" s="5">
        <v>0</v>
      </c>
      <c r="E306" t="str">
        <f t="shared" si="135"/>
        <v>HL Mountain Pedal</v>
      </c>
      <c r="F306">
        <f t="shared" si="136"/>
        <v>0</v>
      </c>
    </row>
    <row r="307" spans="2:6" x14ac:dyDescent="0.25">
      <c r="B307" s="3" t="s">
        <v>365</v>
      </c>
      <c r="C307" s="5">
        <v>0</v>
      </c>
      <c r="E307" t="str">
        <f t="shared" si="135"/>
        <v>LL Touring Seat/Saddle</v>
      </c>
      <c r="F307">
        <f t="shared" si="136"/>
        <v>0</v>
      </c>
    </row>
    <row r="308" spans="2:6" x14ac:dyDescent="0.25">
      <c r="B308" s="3" t="s">
        <v>366</v>
      </c>
      <c r="C308" s="5">
        <v>0</v>
      </c>
      <c r="E308" t="str">
        <f t="shared" si="135"/>
        <v>HL Nipple</v>
      </c>
      <c r="F308">
        <f t="shared" si="136"/>
        <v>0</v>
      </c>
    </row>
    <row r="309" spans="2:6" x14ac:dyDescent="0.25">
      <c r="B309" s="3" t="s">
        <v>367</v>
      </c>
      <c r="C309" s="5">
        <v>0</v>
      </c>
      <c r="E309" t="str">
        <f t="shared" si="135"/>
        <v>Lock Nut 1</v>
      </c>
      <c r="F309">
        <f t="shared" si="136"/>
        <v>0</v>
      </c>
    </row>
    <row r="310" spans="2:6" x14ac:dyDescent="0.25">
      <c r="B310" s="3" t="s">
        <v>368</v>
      </c>
      <c r="C310" s="5">
        <v>0</v>
      </c>
      <c r="E310" t="str">
        <f t="shared" si="135"/>
        <v>Touring-Panniers, Large</v>
      </c>
      <c r="F310">
        <f t="shared" si="136"/>
        <v>0</v>
      </c>
    </row>
    <row r="311" spans="2:6" x14ac:dyDescent="0.25">
      <c r="B311" s="3" t="s">
        <v>369</v>
      </c>
      <c r="C311" s="5">
        <v>0</v>
      </c>
      <c r="E311" t="str">
        <f t="shared" si="135"/>
        <v>Lock Nut 10</v>
      </c>
      <c r="F311">
        <f t="shared" si="136"/>
        <v>0</v>
      </c>
    </row>
    <row r="312" spans="2:6" x14ac:dyDescent="0.25">
      <c r="B312" s="3" t="s">
        <v>370</v>
      </c>
      <c r="C312" s="5">
        <v>0</v>
      </c>
      <c r="E312" t="str">
        <f t="shared" si="135"/>
        <v>ML Road Frame-W - Yellow, 40</v>
      </c>
      <c r="F312">
        <f t="shared" si="136"/>
        <v>0</v>
      </c>
    </row>
    <row r="313" spans="2:6" x14ac:dyDescent="0.25">
      <c r="B313" s="3" t="s">
        <v>371</v>
      </c>
      <c r="C313" s="5">
        <v>0</v>
      </c>
      <c r="E313" t="str">
        <f t="shared" si="135"/>
        <v>Lock Nut 11</v>
      </c>
      <c r="F313">
        <f t="shared" si="136"/>
        <v>0</v>
      </c>
    </row>
    <row r="314" spans="2:6" x14ac:dyDescent="0.25">
      <c r="B314" s="3" t="s">
        <v>372</v>
      </c>
      <c r="C314" s="5">
        <v>0</v>
      </c>
      <c r="E314" t="str">
        <f t="shared" si="135"/>
        <v>ML Road Frame-W - Yellow, 44</v>
      </c>
      <c r="F314">
        <f t="shared" si="136"/>
        <v>0</v>
      </c>
    </row>
    <row r="315" spans="2:6" x14ac:dyDescent="0.25">
      <c r="B315" s="3" t="s">
        <v>373</v>
      </c>
      <c r="C315" s="5">
        <v>0</v>
      </c>
      <c r="E315" t="str">
        <f t="shared" si="135"/>
        <v>Lock Nut 12</v>
      </c>
      <c r="F315">
        <f t="shared" si="136"/>
        <v>0</v>
      </c>
    </row>
    <row r="316" spans="2:6" x14ac:dyDescent="0.25">
      <c r="B316" s="3" t="s">
        <v>374</v>
      </c>
      <c r="C316" s="5">
        <v>0</v>
      </c>
      <c r="E316" t="str">
        <f t="shared" si="135"/>
        <v>ML Road Front Wheel</v>
      </c>
      <c r="F316">
        <f t="shared" si="136"/>
        <v>0</v>
      </c>
    </row>
    <row r="317" spans="2:6" x14ac:dyDescent="0.25">
      <c r="B317" s="3" t="s">
        <v>375</v>
      </c>
      <c r="C317" s="5">
        <v>0</v>
      </c>
      <c r="E317" t="str">
        <f t="shared" si="135"/>
        <v>Lock Nut 13</v>
      </c>
      <c r="F317">
        <f t="shared" si="136"/>
        <v>0</v>
      </c>
    </row>
    <row r="318" spans="2:6" x14ac:dyDescent="0.25">
      <c r="B318" s="3" t="s">
        <v>376</v>
      </c>
      <c r="C318" s="5">
        <v>0</v>
      </c>
      <c r="E318" t="str">
        <f t="shared" si="135"/>
        <v>ML Road Pedal</v>
      </c>
      <c r="F318">
        <f t="shared" si="136"/>
        <v>0</v>
      </c>
    </row>
    <row r="319" spans="2:6" x14ac:dyDescent="0.25">
      <c r="B319" s="3" t="s">
        <v>377</v>
      </c>
      <c r="C319" s="5">
        <v>0</v>
      </c>
      <c r="E319" t="str">
        <f t="shared" si="135"/>
        <v>Lock Nut 14</v>
      </c>
      <c r="F319">
        <f t="shared" si="136"/>
        <v>0</v>
      </c>
    </row>
    <row r="320" spans="2:6" x14ac:dyDescent="0.25">
      <c r="B320" s="3" t="s">
        <v>378</v>
      </c>
      <c r="C320" s="5">
        <v>0</v>
      </c>
      <c r="E320" t="str">
        <f t="shared" si="135"/>
        <v>ML Road Rim</v>
      </c>
      <c r="F320">
        <f t="shared" si="136"/>
        <v>0</v>
      </c>
    </row>
    <row r="321" spans="2:6" x14ac:dyDescent="0.25">
      <c r="B321" s="3" t="s">
        <v>379</v>
      </c>
      <c r="C321" s="5">
        <v>0</v>
      </c>
      <c r="E321" t="str">
        <f t="shared" si="135"/>
        <v>Lock Nut 15</v>
      </c>
      <c r="F321">
        <f t="shared" si="136"/>
        <v>0</v>
      </c>
    </row>
    <row r="322" spans="2:6" x14ac:dyDescent="0.25">
      <c r="B322" s="3" t="s">
        <v>380</v>
      </c>
      <c r="C322" s="5">
        <v>0</v>
      </c>
      <c r="E322" t="str">
        <f t="shared" si="135"/>
        <v>ML Road Seat/Saddle</v>
      </c>
      <c r="F322">
        <f t="shared" si="136"/>
        <v>0</v>
      </c>
    </row>
    <row r="323" spans="2:6" x14ac:dyDescent="0.25">
      <c r="B323" s="3" t="s">
        <v>381</v>
      </c>
      <c r="C323" s="5">
        <v>0</v>
      </c>
      <c r="E323" t="str">
        <f t="shared" si="135"/>
        <v>Lock Nut 16</v>
      </c>
      <c r="F323">
        <f t="shared" si="136"/>
        <v>0</v>
      </c>
    </row>
    <row r="324" spans="2:6" x14ac:dyDescent="0.25">
      <c r="B324" s="3" t="s">
        <v>382</v>
      </c>
      <c r="C324" s="5">
        <v>0</v>
      </c>
      <c r="E324" t="str">
        <f t="shared" si="135"/>
        <v>ML Touring Seat Assembly</v>
      </c>
      <c r="F324">
        <f t="shared" si="136"/>
        <v>0</v>
      </c>
    </row>
    <row r="325" spans="2:6" x14ac:dyDescent="0.25">
      <c r="B325" s="3" t="s">
        <v>383</v>
      </c>
      <c r="C325" s="5">
        <v>0</v>
      </c>
      <c r="E325" t="str">
        <f t="shared" si="135"/>
        <v>Lock Nut 17</v>
      </c>
      <c r="F325">
        <f t="shared" si="136"/>
        <v>0</v>
      </c>
    </row>
    <row r="326" spans="2:6" x14ac:dyDescent="0.25">
      <c r="B326" s="3" t="s">
        <v>384</v>
      </c>
      <c r="C326" s="5">
        <v>0</v>
      </c>
      <c r="E326" t="str">
        <f t="shared" si="135"/>
        <v>Mountain Bike Socks, L</v>
      </c>
      <c r="F326">
        <f t="shared" si="136"/>
        <v>0</v>
      </c>
    </row>
    <row r="327" spans="2:6" x14ac:dyDescent="0.25">
      <c r="B327" s="3" t="s">
        <v>385</v>
      </c>
      <c r="C327" s="5">
        <v>0</v>
      </c>
      <c r="E327" t="str">
        <f t="shared" si="135"/>
        <v>Lock Nut 18</v>
      </c>
      <c r="F327">
        <f t="shared" si="136"/>
        <v>0</v>
      </c>
    </row>
    <row r="328" spans="2:6" x14ac:dyDescent="0.25">
      <c r="B328" s="3" t="s">
        <v>386</v>
      </c>
      <c r="C328" s="5">
        <v>0</v>
      </c>
      <c r="E328" t="str">
        <f t="shared" si="135"/>
        <v>Crown Race</v>
      </c>
      <c r="F328">
        <f t="shared" si="136"/>
        <v>0</v>
      </c>
    </row>
    <row r="329" spans="2:6" x14ac:dyDescent="0.25">
      <c r="B329" s="3" t="s">
        <v>387</v>
      </c>
      <c r="C329" s="5">
        <v>0</v>
      </c>
      <c r="E329" t="str">
        <f t="shared" si="135"/>
        <v>Lock Nut 19</v>
      </c>
      <c r="F329">
        <f t="shared" si="136"/>
        <v>0</v>
      </c>
    </row>
    <row r="330" spans="2:6" x14ac:dyDescent="0.25">
      <c r="B330" s="3" t="s">
        <v>388</v>
      </c>
      <c r="C330" s="5">
        <v>0</v>
      </c>
      <c r="E330" t="str">
        <f t="shared" si="135"/>
        <v>Mountain Pump</v>
      </c>
      <c r="F330">
        <f t="shared" si="136"/>
        <v>0</v>
      </c>
    </row>
    <row r="331" spans="2:6" x14ac:dyDescent="0.25">
      <c r="B331" s="3" t="s">
        <v>389</v>
      </c>
      <c r="C331" s="5">
        <v>0</v>
      </c>
      <c r="E331" t="str">
        <f t="shared" si="135"/>
        <v>Lock Nut 2</v>
      </c>
      <c r="F331">
        <f t="shared" si="136"/>
        <v>0</v>
      </c>
    </row>
    <row r="332" spans="2:6" x14ac:dyDescent="0.25">
      <c r="B332" s="3" t="s">
        <v>390</v>
      </c>
      <c r="C332" s="5">
        <v>0</v>
      </c>
      <c r="E332" t="str">
        <f t="shared" si="135"/>
        <v>Decal 1</v>
      </c>
      <c r="F332">
        <f t="shared" si="136"/>
        <v>0</v>
      </c>
    </row>
    <row r="333" spans="2:6" x14ac:dyDescent="0.25">
      <c r="B333" s="3" t="s">
        <v>391</v>
      </c>
      <c r="C333" s="5">
        <v>0</v>
      </c>
      <c r="E333" t="str">
        <f t="shared" si="135"/>
        <v>Lock Nut 20</v>
      </c>
      <c r="F333">
        <f t="shared" si="136"/>
        <v>0</v>
      </c>
    </row>
    <row r="334" spans="2:6" x14ac:dyDescent="0.25">
      <c r="B334" s="3" t="s">
        <v>392</v>
      </c>
      <c r="C334" s="5">
        <v>0</v>
      </c>
      <c r="E334" t="str">
        <f t="shared" si="135"/>
        <v>Down Tube</v>
      </c>
      <c r="F334">
        <f t="shared" si="136"/>
        <v>0</v>
      </c>
    </row>
    <row r="335" spans="2:6" x14ac:dyDescent="0.25">
      <c r="B335" s="3" t="s">
        <v>393</v>
      </c>
      <c r="C335" s="5">
        <v>0</v>
      </c>
      <c r="E335" t="str">
        <f t="shared" si="135"/>
        <v>Lock Nut 21</v>
      </c>
      <c r="F335">
        <f t="shared" si="136"/>
        <v>0</v>
      </c>
    </row>
    <row r="336" spans="2:6" x14ac:dyDescent="0.25">
      <c r="B336" s="3" t="s">
        <v>394</v>
      </c>
      <c r="C336" s="5">
        <v>0</v>
      </c>
      <c r="E336" t="str">
        <f t="shared" si="135"/>
        <v>External Lock Washer 2</v>
      </c>
      <c r="F336">
        <f t="shared" si="136"/>
        <v>0</v>
      </c>
    </row>
    <row r="337" spans="2:6" x14ac:dyDescent="0.25">
      <c r="B337" s="3" t="s">
        <v>395</v>
      </c>
      <c r="C337" s="5">
        <v>0</v>
      </c>
      <c r="E337" t="str">
        <f t="shared" si="135"/>
        <v>Lock Nut 22</v>
      </c>
      <c r="F337">
        <f t="shared" si="136"/>
        <v>0</v>
      </c>
    </row>
    <row r="338" spans="2:6" x14ac:dyDescent="0.25">
      <c r="B338" s="3" t="s">
        <v>396</v>
      </c>
      <c r="C338" s="5">
        <v>0</v>
      </c>
      <c r="E338" t="str">
        <f t="shared" si="135"/>
        <v>External Lock Washer 4</v>
      </c>
      <c r="F338">
        <f t="shared" si="136"/>
        <v>0</v>
      </c>
    </row>
    <row r="339" spans="2:6" x14ac:dyDescent="0.25">
      <c r="B339" s="3" t="s">
        <v>397</v>
      </c>
      <c r="C339" s="5">
        <v>0</v>
      </c>
      <c r="E339" t="str">
        <f t="shared" si="135"/>
        <v>Lock Nut 23</v>
      </c>
      <c r="F339">
        <f t="shared" si="136"/>
        <v>0</v>
      </c>
    </row>
    <row r="340" spans="2:6" x14ac:dyDescent="0.25">
      <c r="B340" s="3" t="s">
        <v>398</v>
      </c>
      <c r="C340" s="5">
        <v>0</v>
      </c>
      <c r="E340" t="str">
        <f t="shared" si="135"/>
        <v>External Lock Washer 6</v>
      </c>
      <c r="F340">
        <f t="shared" si="136"/>
        <v>0</v>
      </c>
    </row>
    <row r="341" spans="2:6" x14ac:dyDescent="0.25">
      <c r="B341" s="3" t="s">
        <v>399</v>
      </c>
      <c r="C341" s="5">
        <v>0</v>
      </c>
      <c r="E341" t="str">
        <f t="shared" si="135"/>
        <v>Lock Nut 3</v>
      </c>
      <c r="F341">
        <f t="shared" si="136"/>
        <v>0</v>
      </c>
    </row>
    <row r="342" spans="2:6" x14ac:dyDescent="0.25">
      <c r="B342" s="3" t="s">
        <v>400</v>
      </c>
      <c r="C342" s="5">
        <v>0</v>
      </c>
      <c r="E342" t="str">
        <f t="shared" si="135"/>
        <v>External Lock Washer 8</v>
      </c>
      <c r="F342">
        <f t="shared" si="136"/>
        <v>0</v>
      </c>
    </row>
    <row r="343" spans="2:6" x14ac:dyDescent="0.25">
      <c r="B343" s="3" t="s">
        <v>401</v>
      </c>
      <c r="C343" s="5">
        <v>0</v>
      </c>
      <c r="E343" t="str">
        <f t="shared" si="135"/>
        <v>Lock Nut 4</v>
      </c>
      <c r="F343">
        <f t="shared" si="136"/>
        <v>0</v>
      </c>
    </row>
    <row r="344" spans="2:6" x14ac:dyDescent="0.25">
      <c r="B344" s="3" t="s">
        <v>402</v>
      </c>
      <c r="C344" s="5">
        <v>0</v>
      </c>
      <c r="E344" t="str">
        <f t="shared" si="135"/>
        <v>Bearing Ball</v>
      </c>
      <c r="F344">
        <f t="shared" si="136"/>
        <v>0</v>
      </c>
    </row>
    <row r="345" spans="2:6" x14ac:dyDescent="0.25">
      <c r="B345" s="3" t="s">
        <v>403</v>
      </c>
      <c r="C345" s="5">
        <v>0</v>
      </c>
      <c r="E345" t="str">
        <f t="shared" si="135"/>
        <v>Lock Nut 5</v>
      </c>
      <c r="F345">
        <f t="shared" si="136"/>
        <v>0</v>
      </c>
    </row>
    <row r="346" spans="2:6" x14ac:dyDescent="0.25">
      <c r="B346" s="3" t="s">
        <v>404</v>
      </c>
      <c r="C346" s="5">
        <v>0</v>
      </c>
      <c r="E346" t="str">
        <f t="shared" si="135"/>
        <v>Mountain-300 Black, 38</v>
      </c>
      <c r="F346">
        <f t="shared" si="136"/>
        <v>0</v>
      </c>
    </row>
    <row r="347" spans="2:6" x14ac:dyDescent="0.25">
      <c r="B347" s="3" t="s">
        <v>405</v>
      </c>
      <c r="C347" s="5">
        <v>0</v>
      </c>
      <c r="E347" t="str">
        <f t="shared" si="135"/>
        <v>Lock Nut 6</v>
      </c>
      <c r="F347">
        <f t="shared" si="136"/>
        <v>0</v>
      </c>
    </row>
    <row r="348" spans="2:6" x14ac:dyDescent="0.25">
      <c r="B348" s="3" t="s">
        <v>406</v>
      </c>
      <c r="C348" s="5">
        <v>0</v>
      </c>
      <c r="E348" t="str">
        <f t="shared" si="135"/>
        <v>Mountain-300 Black, 44</v>
      </c>
      <c r="F348">
        <f t="shared" si="136"/>
        <v>0</v>
      </c>
    </row>
    <row r="349" spans="2:6" x14ac:dyDescent="0.25">
      <c r="B349" s="3" t="s">
        <v>407</v>
      </c>
      <c r="C349" s="5">
        <v>0</v>
      </c>
      <c r="E349" t="str">
        <f t="shared" si="135"/>
        <v>Lock Nut 7</v>
      </c>
      <c r="F349">
        <f t="shared" si="136"/>
        <v>0</v>
      </c>
    </row>
    <row r="350" spans="2:6" x14ac:dyDescent="0.25">
      <c r="B350" s="3" t="s">
        <v>408</v>
      </c>
      <c r="C350" s="5">
        <v>0</v>
      </c>
      <c r="E350" t="str">
        <f t="shared" si="135"/>
        <v>Flat Washer 2</v>
      </c>
      <c r="F350">
        <f t="shared" si="136"/>
        <v>0</v>
      </c>
    </row>
    <row r="351" spans="2:6" x14ac:dyDescent="0.25">
      <c r="B351" s="3" t="s">
        <v>409</v>
      </c>
      <c r="C351" s="5">
        <v>0</v>
      </c>
      <c r="E351" t="str">
        <f t="shared" ref="E351:E414" si="137">B349</f>
        <v>Lock Nut 8</v>
      </c>
      <c r="F351">
        <f t="shared" ref="F351:F414" si="138">C349</f>
        <v>0</v>
      </c>
    </row>
    <row r="352" spans="2:6" x14ac:dyDescent="0.25">
      <c r="B352" s="3" t="s">
        <v>410</v>
      </c>
      <c r="C352" s="5">
        <v>0</v>
      </c>
      <c r="E352" t="str">
        <f t="shared" si="137"/>
        <v>Flat Washer 4</v>
      </c>
      <c r="F352">
        <f t="shared" si="138"/>
        <v>0</v>
      </c>
    </row>
    <row r="353" spans="2:6" x14ac:dyDescent="0.25">
      <c r="B353" s="3" t="s">
        <v>411</v>
      </c>
      <c r="C353" s="5">
        <v>0</v>
      </c>
      <c r="E353" t="str">
        <f t="shared" si="137"/>
        <v>Lock Nut 9</v>
      </c>
      <c r="F353">
        <f t="shared" si="138"/>
        <v>0</v>
      </c>
    </row>
    <row r="354" spans="2:6" x14ac:dyDescent="0.25">
      <c r="B354" s="3" t="s">
        <v>412</v>
      </c>
      <c r="C354" s="5">
        <v>0</v>
      </c>
      <c r="E354" t="str">
        <f t="shared" si="137"/>
        <v>Flat Washer 6</v>
      </c>
      <c r="F354">
        <f t="shared" si="138"/>
        <v>0</v>
      </c>
    </row>
    <row r="355" spans="2:6" x14ac:dyDescent="0.25">
      <c r="B355" s="3" t="s">
        <v>413</v>
      </c>
      <c r="C355" s="5">
        <v>0</v>
      </c>
      <c r="E355" t="str">
        <f t="shared" si="137"/>
        <v>Lock Ring</v>
      </c>
      <c r="F355">
        <f t="shared" si="138"/>
        <v>0</v>
      </c>
    </row>
    <row r="356" spans="2:6" x14ac:dyDescent="0.25">
      <c r="B356" s="3" t="s">
        <v>414</v>
      </c>
      <c r="C356" s="5">
        <v>0</v>
      </c>
      <c r="E356" t="str">
        <f t="shared" si="137"/>
        <v>Flat Washer 7</v>
      </c>
      <c r="F356">
        <f t="shared" si="138"/>
        <v>0</v>
      </c>
    </row>
    <row r="357" spans="2:6" x14ac:dyDescent="0.25">
      <c r="B357" s="3" t="s">
        <v>415</v>
      </c>
      <c r="C357" s="5">
        <v>0</v>
      </c>
      <c r="E357" t="str">
        <f t="shared" si="137"/>
        <v>Lock Washer 1</v>
      </c>
      <c r="F357">
        <f t="shared" si="138"/>
        <v>0</v>
      </c>
    </row>
    <row r="358" spans="2:6" x14ac:dyDescent="0.25">
      <c r="B358" s="3" t="s">
        <v>416</v>
      </c>
      <c r="C358" s="5">
        <v>0</v>
      </c>
      <c r="E358" t="str">
        <f t="shared" si="137"/>
        <v>Flat Washer 9</v>
      </c>
      <c r="F358">
        <f t="shared" si="138"/>
        <v>0</v>
      </c>
    </row>
    <row r="359" spans="2:6" x14ac:dyDescent="0.25">
      <c r="B359" s="3" t="s">
        <v>417</v>
      </c>
      <c r="C359" s="5">
        <v>0</v>
      </c>
      <c r="E359" t="str">
        <f t="shared" si="137"/>
        <v>Lock Washer 10</v>
      </c>
      <c r="F359">
        <f t="shared" si="138"/>
        <v>0</v>
      </c>
    </row>
    <row r="360" spans="2:6" x14ac:dyDescent="0.25">
      <c r="B360" s="3" t="s">
        <v>418</v>
      </c>
      <c r="C360" s="5">
        <v>0</v>
      </c>
      <c r="E360" t="str">
        <f t="shared" si="137"/>
        <v>Fork Crown</v>
      </c>
      <c r="F360">
        <f t="shared" si="138"/>
        <v>0</v>
      </c>
    </row>
    <row r="361" spans="2:6" x14ac:dyDescent="0.25">
      <c r="B361" s="3" t="s">
        <v>419</v>
      </c>
      <c r="C361" s="5">
        <v>0</v>
      </c>
      <c r="E361" t="str">
        <f t="shared" si="137"/>
        <v>Lock Washer 11</v>
      </c>
      <c r="F361">
        <f t="shared" si="138"/>
        <v>0</v>
      </c>
    </row>
    <row r="362" spans="2:6" x14ac:dyDescent="0.25">
      <c r="B362" s="3" t="s">
        <v>420</v>
      </c>
      <c r="C362" s="5">
        <v>0</v>
      </c>
      <c r="E362" t="str">
        <f t="shared" si="137"/>
        <v>Fork End</v>
      </c>
      <c r="F362">
        <f t="shared" si="138"/>
        <v>0</v>
      </c>
    </row>
    <row r="363" spans="2:6" x14ac:dyDescent="0.25">
      <c r="B363" s="3" t="s">
        <v>421</v>
      </c>
      <c r="C363" s="5">
        <v>0</v>
      </c>
      <c r="E363" t="str">
        <f t="shared" si="137"/>
        <v>Lock Washer 12</v>
      </c>
      <c r="F363">
        <f t="shared" si="138"/>
        <v>0</v>
      </c>
    </row>
    <row r="364" spans="2:6" x14ac:dyDescent="0.25">
      <c r="B364" s="3" t="s">
        <v>422</v>
      </c>
      <c r="C364" s="5">
        <v>0</v>
      </c>
      <c r="E364" t="str">
        <f t="shared" si="137"/>
        <v>Paint - Black</v>
      </c>
      <c r="F364">
        <f t="shared" si="138"/>
        <v>0</v>
      </c>
    </row>
    <row r="365" spans="2:6" x14ac:dyDescent="0.25">
      <c r="B365" s="3" t="s">
        <v>423</v>
      </c>
      <c r="C365" s="5">
        <v>0</v>
      </c>
      <c r="E365" t="str">
        <f t="shared" si="137"/>
        <v>Lock Washer 13</v>
      </c>
      <c r="F365">
        <f t="shared" si="138"/>
        <v>0</v>
      </c>
    </row>
    <row r="366" spans="2:6" x14ac:dyDescent="0.25">
      <c r="B366" s="3" t="s">
        <v>424</v>
      </c>
      <c r="C366" s="5">
        <v>0</v>
      </c>
      <c r="E366" t="str">
        <f t="shared" si="137"/>
        <v>Paint - Red</v>
      </c>
      <c r="F366">
        <f t="shared" si="138"/>
        <v>0</v>
      </c>
    </row>
    <row r="367" spans="2:6" x14ac:dyDescent="0.25">
      <c r="B367" s="3" t="s">
        <v>425</v>
      </c>
      <c r="C367" s="5">
        <v>0</v>
      </c>
      <c r="E367" t="str">
        <f t="shared" si="137"/>
        <v>Lock Washer 2</v>
      </c>
      <c r="F367">
        <f t="shared" si="138"/>
        <v>0</v>
      </c>
    </row>
    <row r="368" spans="2:6" x14ac:dyDescent="0.25">
      <c r="B368" s="3" t="s">
        <v>426</v>
      </c>
      <c r="C368" s="5">
        <v>0</v>
      </c>
      <c r="E368" t="str">
        <f t="shared" si="137"/>
        <v>Paint - Yellow</v>
      </c>
      <c r="F368">
        <f t="shared" si="138"/>
        <v>0</v>
      </c>
    </row>
    <row r="369" spans="2:6" x14ac:dyDescent="0.25">
      <c r="B369" s="3" t="s">
        <v>427</v>
      </c>
      <c r="C369" s="5">
        <v>0</v>
      </c>
      <c r="E369" t="str">
        <f t="shared" si="137"/>
        <v>Lock Washer 3</v>
      </c>
      <c r="F369">
        <f t="shared" si="138"/>
        <v>0</v>
      </c>
    </row>
    <row r="370" spans="2:6" x14ac:dyDescent="0.25">
      <c r="B370" s="3" t="s">
        <v>428</v>
      </c>
      <c r="C370" s="5">
        <v>0</v>
      </c>
      <c r="E370" t="str">
        <f t="shared" si="137"/>
        <v>HL Shell</v>
      </c>
      <c r="F370">
        <f t="shared" si="138"/>
        <v>0</v>
      </c>
    </row>
    <row r="371" spans="2:6" x14ac:dyDescent="0.25">
      <c r="B371" s="3" t="s">
        <v>429</v>
      </c>
      <c r="C371" s="5">
        <v>0</v>
      </c>
      <c r="E371" t="str">
        <f t="shared" si="137"/>
        <v>Pinch Bolt</v>
      </c>
      <c r="F371">
        <f t="shared" si="138"/>
        <v>0</v>
      </c>
    </row>
    <row r="372" spans="2:6" x14ac:dyDescent="0.25">
      <c r="B372" s="3" t="s">
        <v>430</v>
      </c>
      <c r="C372" s="5">
        <v>0</v>
      </c>
      <c r="E372" t="str">
        <f t="shared" si="137"/>
        <v>Lock Washer 4</v>
      </c>
      <c r="F372">
        <f t="shared" si="138"/>
        <v>0</v>
      </c>
    </row>
    <row r="373" spans="2:6" x14ac:dyDescent="0.25">
      <c r="B373" s="3" t="s">
        <v>431</v>
      </c>
      <c r="C373" s="5">
        <v>0</v>
      </c>
      <c r="E373" t="str">
        <f t="shared" si="137"/>
        <v>Rear Brakes</v>
      </c>
      <c r="F373">
        <f t="shared" si="138"/>
        <v>0</v>
      </c>
    </row>
    <row r="374" spans="2:6" x14ac:dyDescent="0.25">
      <c r="B374" s="3" t="s">
        <v>432</v>
      </c>
      <c r="C374" s="5">
        <v>0</v>
      </c>
      <c r="E374" t="str">
        <f t="shared" si="137"/>
        <v>Lock Washer 5</v>
      </c>
      <c r="F374">
        <f t="shared" si="138"/>
        <v>0</v>
      </c>
    </row>
    <row r="375" spans="2:6" x14ac:dyDescent="0.25">
      <c r="B375" s="3" t="s">
        <v>433</v>
      </c>
      <c r="C375" s="5">
        <v>0</v>
      </c>
      <c r="E375" t="str">
        <f t="shared" si="137"/>
        <v>Rear Derailleur Cage</v>
      </c>
      <c r="F375">
        <f t="shared" si="138"/>
        <v>0</v>
      </c>
    </row>
    <row r="376" spans="2:6" x14ac:dyDescent="0.25">
      <c r="B376" s="3" t="s">
        <v>434</v>
      </c>
      <c r="C376" s="5">
        <v>0</v>
      </c>
      <c r="E376" t="str">
        <f t="shared" si="137"/>
        <v>Lock Washer 6</v>
      </c>
      <c r="F376">
        <f t="shared" si="138"/>
        <v>0</v>
      </c>
    </row>
    <row r="377" spans="2:6" x14ac:dyDescent="0.25">
      <c r="B377" s="3" t="s">
        <v>435</v>
      </c>
      <c r="C377" s="5">
        <v>0</v>
      </c>
      <c r="E377" t="str">
        <f t="shared" si="137"/>
        <v>Front Brakes</v>
      </c>
      <c r="F377">
        <f t="shared" si="138"/>
        <v>0</v>
      </c>
    </row>
    <row r="378" spans="2:6" x14ac:dyDescent="0.25">
      <c r="B378" s="3" t="s">
        <v>436</v>
      </c>
      <c r="C378" s="5">
        <v>0</v>
      </c>
      <c r="E378" t="str">
        <f t="shared" si="137"/>
        <v>BB Ball Bearing</v>
      </c>
      <c r="F378">
        <f t="shared" si="138"/>
        <v>0</v>
      </c>
    </row>
    <row r="379" spans="2:6" x14ac:dyDescent="0.25">
      <c r="B379" s="3" t="s">
        <v>437</v>
      </c>
      <c r="C379" s="5">
        <v>0</v>
      </c>
      <c r="E379" t="str">
        <f t="shared" si="137"/>
        <v>HL Road Pedal</v>
      </c>
      <c r="F379">
        <f t="shared" si="138"/>
        <v>0</v>
      </c>
    </row>
    <row r="380" spans="2:6" x14ac:dyDescent="0.25">
      <c r="B380" s="3" t="s">
        <v>438</v>
      </c>
      <c r="C380" s="5">
        <v>0</v>
      </c>
      <c r="E380" t="str">
        <f t="shared" si="137"/>
        <v>Women's Tights, L</v>
      </c>
      <c r="F380">
        <f t="shared" si="138"/>
        <v>0</v>
      </c>
    </row>
    <row r="381" spans="2:6" x14ac:dyDescent="0.25">
      <c r="B381" s="3" t="s">
        <v>439</v>
      </c>
      <c r="C381" s="5">
        <v>0</v>
      </c>
      <c r="E381" t="str">
        <f t="shared" si="137"/>
        <v>Front Derailleur Cage</v>
      </c>
      <c r="F381">
        <f t="shared" si="138"/>
        <v>0</v>
      </c>
    </row>
    <row r="382" spans="2:6" x14ac:dyDescent="0.25">
      <c r="B382" s="3" t="s">
        <v>440</v>
      </c>
      <c r="C382" s="5">
        <v>0</v>
      </c>
      <c r="E382" t="str">
        <f t="shared" si="137"/>
        <v>Women's Tights, S</v>
      </c>
      <c r="F382">
        <f t="shared" si="138"/>
        <v>0</v>
      </c>
    </row>
    <row r="383" spans="2:6" x14ac:dyDescent="0.25">
      <c r="B383" s="3" t="s">
        <v>441</v>
      </c>
      <c r="C383" s="5">
        <v>0</v>
      </c>
      <c r="E383" t="str">
        <f t="shared" si="137"/>
        <v>Full-Finger Gloves, L</v>
      </c>
      <c r="F383">
        <f t="shared" si="138"/>
        <v>0</v>
      </c>
    </row>
    <row r="384" spans="2:6" x14ac:dyDescent="0.25">
      <c r="B384" s="3" t="s">
        <v>442</v>
      </c>
      <c r="C384" s="5">
        <v>0</v>
      </c>
      <c r="E384" t="str">
        <f t="shared" si="137"/>
        <v>HL Road Seat Assembly</v>
      </c>
      <c r="F384">
        <f t="shared" si="138"/>
        <v>0</v>
      </c>
    </row>
    <row r="385" spans="2:6" x14ac:dyDescent="0.25">
      <c r="B385" s="3" t="s">
        <v>443</v>
      </c>
      <c r="C385" s="5">
        <v>0</v>
      </c>
      <c r="E385" t="str">
        <f t="shared" si="137"/>
        <v>Full-Finger Gloves, S</v>
      </c>
      <c r="F385">
        <f t="shared" si="138"/>
        <v>0</v>
      </c>
    </row>
    <row r="386" spans="2:6" x14ac:dyDescent="0.25">
      <c r="B386" s="3" t="s">
        <v>444</v>
      </c>
      <c r="C386" s="5">
        <v>0</v>
      </c>
      <c r="E386" t="str">
        <f t="shared" si="137"/>
        <v>HL Road Seat/Saddle</v>
      </c>
      <c r="F386">
        <f t="shared" si="138"/>
        <v>0</v>
      </c>
    </row>
    <row r="387" spans="2:6" x14ac:dyDescent="0.25">
      <c r="B387" s="3" t="s">
        <v>445</v>
      </c>
      <c r="C387" s="5">
        <v>0</v>
      </c>
      <c r="E387" t="str">
        <f t="shared" si="137"/>
        <v>HL Road Rear Wheel</v>
      </c>
      <c r="F387">
        <f t="shared" si="138"/>
        <v>0</v>
      </c>
    </row>
    <row r="388" spans="2:6" x14ac:dyDescent="0.25">
      <c r="B388" s="3" t="s">
        <v>446</v>
      </c>
      <c r="C388" s="5">
        <v>0</v>
      </c>
      <c r="E388" t="str">
        <f t="shared" si="137"/>
        <v>Handlebar Tube</v>
      </c>
      <c r="F388">
        <f t="shared" si="138"/>
        <v>0</v>
      </c>
    </row>
    <row r="389" spans="2:6" x14ac:dyDescent="0.25">
      <c r="B389" s="3" t="s">
        <v>447</v>
      </c>
      <c r="C389" s="5">
        <v>0</v>
      </c>
      <c r="E389" t="str">
        <f t="shared" si="137"/>
        <v>Cable Lock</v>
      </c>
      <c r="F389">
        <f t="shared" si="138"/>
        <v>0</v>
      </c>
    </row>
    <row r="390" spans="2:6" x14ac:dyDescent="0.25">
      <c r="B390" s="3" t="s">
        <v>448</v>
      </c>
      <c r="C390" s="5">
        <v>0</v>
      </c>
      <c r="E390" t="str">
        <f t="shared" si="137"/>
        <v>Head Tube</v>
      </c>
      <c r="F390">
        <f t="shared" si="138"/>
        <v>0</v>
      </c>
    </row>
    <row r="391" spans="2:6" x14ac:dyDescent="0.25">
      <c r="B391" s="3" t="s">
        <v>449</v>
      </c>
      <c r="C391" s="5">
        <v>0</v>
      </c>
      <c r="E391" t="str">
        <f t="shared" si="137"/>
        <v>Headlights - Weatherproof</v>
      </c>
      <c r="F391">
        <f t="shared" si="138"/>
        <v>0</v>
      </c>
    </row>
    <row r="392" spans="2:6" x14ac:dyDescent="0.25">
      <c r="B392" s="3" t="s">
        <v>450</v>
      </c>
      <c r="C392" s="5">
        <v>0</v>
      </c>
      <c r="E392" t="str">
        <f t="shared" si="137"/>
        <v>Headlights - Dual-Beam</v>
      </c>
      <c r="F392">
        <f t="shared" si="138"/>
        <v>0</v>
      </c>
    </row>
    <row r="393" spans="2:6" x14ac:dyDescent="0.25">
      <c r="B393" s="3" t="s">
        <v>451</v>
      </c>
      <c r="C393" s="5">
        <v>0</v>
      </c>
      <c r="E393" t="str">
        <f t="shared" si="137"/>
        <v>HL Road Frame - Red, 58</v>
      </c>
      <c r="F393">
        <f t="shared" si="138"/>
        <v>0</v>
      </c>
    </row>
    <row r="394" spans="2:6" x14ac:dyDescent="0.25">
      <c r="B394" s="3" t="s">
        <v>452</v>
      </c>
      <c r="C394" s="5">
        <v>0</v>
      </c>
      <c r="E394" t="str">
        <f t="shared" si="137"/>
        <v>Headset Ball Bearings</v>
      </c>
      <c r="F394">
        <f t="shared" si="138"/>
        <v>0</v>
      </c>
    </row>
    <row r="395" spans="2:6" x14ac:dyDescent="0.25">
      <c r="B395" s="3" t="s">
        <v>453</v>
      </c>
      <c r="C395" s="5">
        <v>0</v>
      </c>
      <c r="E395" t="str">
        <f t="shared" si="137"/>
        <v>Lower Head Race</v>
      </c>
      <c r="F395">
        <f t="shared" si="138"/>
        <v>0</v>
      </c>
    </row>
    <row r="396" spans="2:6" x14ac:dyDescent="0.25">
      <c r="B396" s="3" t="s">
        <v>454</v>
      </c>
      <c r="C396" s="5">
        <v>0</v>
      </c>
      <c r="E396" t="str">
        <f t="shared" si="137"/>
        <v>Hex Nut 10</v>
      </c>
      <c r="F396">
        <f t="shared" si="138"/>
        <v>0</v>
      </c>
    </row>
    <row r="397" spans="2:6" x14ac:dyDescent="0.25">
      <c r="B397" s="3" t="s">
        <v>455</v>
      </c>
      <c r="C397" s="5">
        <v>0</v>
      </c>
      <c r="E397" t="str">
        <f t="shared" si="137"/>
        <v>Men's Bib-Shorts, L</v>
      </c>
      <c r="F397">
        <f t="shared" si="138"/>
        <v>0</v>
      </c>
    </row>
    <row r="398" spans="2:6" x14ac:dyDescent="0.25">
      <c r="B398" s="3" t="s">
        <v>456</v>
      </c>
      <c r="C398" s="5">
        <v>0</v>
      </c>
      <c r="E398" t="str">
        <f t="shared" si="137"/>
        <v>Road-450 Red, 48</v>
      </c>
      <c r="F398">
        <f t="shared" si="138"/>
        <v>0</v>
      </c>
    </row>
    <row r="399" spans="2:6" x14ac:dyDescent="0.25">
      <c r="B399" s="3" t="s">
        <v>457</v>
      </c>
      <c r="C399" s="5">
        <v>0</v>
      </c>
      <c r="E399" t="str">
        <f t="shared" si="137"/>
        <v>Men's Bib-Shorts, M</v>
      </c>
      <c r="F399">
        <f t="shared" si="138"/>
        <v>0</v>
      </c>
    </row>
    <row r="400" spans="2:6" x14ac:dyDescent="0.25">
      <c r="B400" s="3" t="s">
        <v>458</v>
      </c>
      <c r="C400" s="5">
        <v>0</v>
      </c>
      <c r="E400" t="str">
        <f t="shared" si="137"/>
        <v>Road-450 Red, 58</v>
      </c>
      <c r="F400">
        <f t="shared" si="138"/>
        <v>0</v>
      </c>
    </row>
    <row r="401" spans="2:6" x14ac:dyDescent="0.25">
      <c r="B401" s="3" t="s">
        <v>459</v>
      </c>
      <c r="C401" s="5">
        <v>0</v>
      </c>
      <c r="E401" t="str">
        <f t="shared" si="137"/>
        <v>Men's Bib-Shorts, S</v>
      </c>
      <c r="F401">
        <f t="shared" si="138"/>
        <v>0</v>
      </c>
    </row>
    <row r="402" spans="2:6" x14ac:dyDescent="0.25">
      <c r="B402" s="3" t="s">
        <v>460</v>
      </c>
      <c r="C402" s="5">
        <v>0</v>
      </c>
      <c r="E402" t="str">
        <f t="shared" si="137"/>
        <v>Hex Nut 11</v>
      </c>
      <c r="F402">
        <f t="shared" si="138"/>
        <v>0</v>
      </c>
    </row>
    <row r="403" spans="2:6" x14ac:dyDescent="0.25">
      <c r="B403" s="3" t="s">
        <v>461</v>
      </c>
      <c r="C403" s="5">
        <v>0</v>
      </c>
      <c r="E403" t="str">
        <f t="shared" si="137"/>
        <v>Men's Sports Shorts, L</v>
      </c>
      <c r="F403">
        <f t="shared" si="138"/>
        <v>0</v>
      </c>
    </row>
    <row r="404" spans="2:6" x14ac:dyDescent="0.25">
      <c r="B404" s="3" t="s">
        <v>462</v>
      </c>
      <c r="C404" s="5">
        <v>0</v>
      </c>
      <c r="E404" t="str">
        <f t="shared" si="137"/>
        <v>Hex Nut 13</v>
      </c>
      <c r="F404">
        <f t="shared" si="138"/>
        <v>0</v>
      </c>
    </row>
    <row r="405" spans="2:6" x14ac:dyDescent="0.25">
      <c r="B405" s="3" t="s">
        <v>463</v>
      </c>
      <c r="C405" s="5">
        <v>0</v>
      </c>
      <c r="E405" t="str">
        <f t="shared" si="137"/>
        <v>Men's Sports Shorts, M</v>
      </c>
      <c r="F405">
        <f t="shared" si="138"/>
        <v>0</v>
      </c>
    </row>
    <row r="406" spans="2:6" x14ac:dyDescent="0.25">
      <c r="B406" s="3" t="s">
        <v>464</v>
      </c>
      <c r="C406" s="5">
        <v>0</v>
      </c>
      <c r="E406" t="str">
        <f t="shared" si="137"/>
        <v>Hex Nut 15</v>
      </c>
      <c r="F406">
        <f t="shared" si="138"/>
        <v>0</v>
      </c>
    </row>
    <row r="407" spans="2:6" x14ac:dyDescent="0.25">
      <c r="B407" s="3" t="s">
        <v>465</v>
      </c>
      <c r="C407" s="5">
        <v>0</v>
      </c>
      <c r="E407" t="str">
        <f t="shared" si="137"/>
        <v>Men's Sports Shorts, S</v>
      </c>
      <c r="F407">
        <f t="shared" si="138"/>
        <v>0</v>
      </c>
    </row>
    <row r="408" spans="2:6" x14ac:dyDescent="0.25">
      <c r="B408" s="3" t="s">
        <v>466</v>
      </c>
      <c r="C408" s="5">
        <v>0</v>
      </c>
      <c r="E408" t="str">
        <f t="shared" si="137"/>
        <v>Hex Nut 17</v>
      </c>
      <c r="F408">
        <f t="shared" si="138"/>
        <v>0</v>
      </c>
    </row>
    <row r="409" spans="2:6" x14ac:dyDescent="0.25">
      <c r="B409" s="3" t="s">
        <v>467</v>
      </c>
      <c r="C409" s="5">
        <v>0</v>
      </c>
      <c r="E409" t="str">
        <f t="shared" si="137"/>
        <v>Men's Sports Shorts, XL</v>
      </c>
      <c r="F409">
        <f t="shared" si="138"/>
        <v>0</v>
      </c>
    </row>
    <row r="410" spans="2:6" x14ac:dyDescent="0.25">
      <c r="B410" s="3" t="s">
        <v>468</v>
      </c>
      <c r="C410" s="5">
        <v>0</v>
      </c>
      <c r="E410" t="str">
        <f t="shared" si="137"/>
        <v>Hex Nut 19</v>
      </c>
      <c r="F410">
        <f t="shared" si="138"/>
        <v>0</v>
      </c>
    </row>
    <row r="411" spans="2:6" x14ac:dyDescent="0.25">
      <c r="B411" s="3" t="s">
        <v>469</v>
      </c>
      <c r="C411" s="5">
        <v>0</v>
      </c>
      <c r="E411" t="str">
        <f t="shared" si="137"/>
        <v>Metal Angle</v>
      </c>
      <c r="F411">
        <f t="shared" si="138"/>
        <v>0</v>
      </c>
    </row>
    <row r="412" spans="2:6" x14ac:dyDescent="0.25">
      <c r="B412" s="3" t="s">
        <v>470</v>
      </c>
      <c r="C412" s="5">
        <v>0</v>
      </c>
      <c r="E412" t="str">
        <f t="shared" si="137"/>
        <v>Hex Nut 20</v>
      </c>
      <c r="F412">
        <f t="shared" si="138"/>
        <v>0</v>
      </c>
    </row>
    <row r="413" spans="2:6" x14ac:dyDescent="0.25">
      <c r="B413" s="3" t="s">
        <v>471</v>
      </c>
      <c r="C413" s="5">
        <v>0</v>
      </c>
      <c r="E413" t="str">
        <f t="shared" si="137"/>
        <v>Metal Bar 1</v>
      </c>
      <c r="F413">
        <f t="shared" si="138"/>
        <v>0</v>
      </c>
    </row>
    <row r="414" spans="2:6" x14ac:dyDescent="0.25">
      <c r="B414" s="3" t="s">
        <v>472</v>
      </c>
      <c r="C414" s="5">
        <v>0</v>
      </c>
      <c r="E414" t="str">
        <f t="shared" si="137"/>
        <v>Hex Nut 22</v>
      </c>
      <c r="F414">
        <f t="shared" si="138"/>
        <v>0</v>
      </c>
    </row>
    <row r="415" spans="2:6" x14ac:dyDescent="0.25">
      <c r="B415" s="3" t="s">
        <v>473</v>
      </c>
      <c r="C415" s="5">
        <v>0</v>
      </c>
      <c r="E415" t="str">
        <f t="shared" ref="E415:E478" si="139">B413</f>
        <v>Metal Bar 2</v>
      </c>
      <c r="F415">
        <f t="shared" ref="F415:F478" si="140">C413</f>
        <v>0</v>
      </c>
    </row>
    <row r="416" spans="2:6" x14ac:dyDescent="0.25">
      <c r="B416" s="3" t="s">
        <v>474</v>
      </c>
      <c r="C416" s="5">
        <v>0</v>
      </c>
      <c r="E416" t="str">
        <f t="shared" si="139"/>
        <v>Hex Nut 3</v>
      </c>
      <c r="F416">
        <f t="shared" si="140"/>
        <v>0</v>
      </c>
    </row>
    <row r="417" spans="2:6" x14ac:dyDescent="0.25">
      <c r="B417" s="3" t="s">
        <v>475</v>
      </c>
      <c r="C417" s="5">
        <v>0</v>
      </c>
      <c r="E417" t="str">
        <f t="shared" si="139"/>
        <v>Metal Plate 1</v>
      </c>
      <c r="F417">
        <f t="shared" si="140"/>
        <v>0</v>
      </c>
    </row>
    <row r="418" spans="2:6" x14ac:dyDescent="0.25">
      <c r="B418" s="3" t="s">
        <v>476</v>
      </c>
      <c r="C418" s="5">
        <v>0</v>
      </c>
      <c r="E418" t="str">
        <f t="shared" si="139"/>
        <v>Hex Nut 5</v>
      </c>
      <c r="F418">
        <f t="shared" si="140"/>
        <v>0</v>
      </c>
    </row>
    <row r="419" spans="2:6" x14ac:dyDescent="0.25">
      <c r="B419" s="3" t="s">
        <v>477</v>
      </c>
      <c r="C419" s="5">
        <v>0</v>
      </c>
      <c r="E419" t="str">
        <f t="shared" si="139"/>
        <v>Metal Plate 2</v>
      </c>
      <c r="F419">
        <f t="shared" si="140"/>
        <v>0</v>
      </c>
    </row>
    <row r="420" spans="2:6" x14ac:dyDescent="0.25">
      <c r="B420" s="3" t="s">
        <v>478</v>
      </c>
      <c r="C420" s="5">
        <v>0</v>
      </c>
      <c r="E420" t="str">
        <f t="shared" si="139"/>
        <v>Hex Nut 7</v>
      </c>
      <c r="F420">
        <f t="shared" si="140"/>
        <v>0</v>
      </c>
    </row>
    <row r="421" spans="2:6" x14ac:dyDescent="0.25">
      <c r="B421" s="3" t="s">
        <v>479</v>
      </c>
      <c r="C421" s="5">
        <v>0</v>
      </c>
      <c r="E421" t="str">
        <f t="shared" si="139"/>
        <v>Metal Plate 3</v>
      </c>
      <c r="F421">
        <f t="shared" si="140"/>
        <v>0</v>
      </c>
    </row>
    <row r="422" spans="2:6" x14ac:dyDescent="0.25">
      <c r="B422" s="3" t="s">
        <v>480</v>
      </c>
      <c r="C422" s="5">
        <v>0</v>
      </c>
      <c r="E422" t="str">
        <f t="shared" si="139"/>
        <v>Hex Nut 9</v>
      </c>
      <c r="F422">
        <f t="shared" si="140"/>
        <v>0</v>
      </c>
    </row>
    <row r="423" spans="2:6" x14ac:dyDescent="0.25">
      <c r="B423" s="3" t="s">
        <v>481</v>
      </c>
      <c r="C423" s="5">
        <v>0</v>
      </c>
      <c r="E423" t="str">
        <f t="shared" si="139"/>
        <v>Metal Sheet 1</v>
      </c>
      <c r="F423">
        <f t="shared" si="140"/>
        <v>0</v>
      </c>
    </row>
    <row r="424" spans="2:6" x14ac:dyDescent="0.25">
      <c r="B424" s="3" t="s">
        <v>482</v>
      </c>
      <c r="C424" s="5">
        <v>0</v>
      </c>
      <c r="E424" t="str">
        <f t="shared" si="139"/>
        <v>Seat Post</v>
      </c>
      <c r="F424">
        <f t="shared" si="140"/>
        <v>0</v>
      </c>
    </row>
    <row r="425" spans="2:6" x14ac:dyDescent="0.25">
      <c r="B425" s="3" t="s">
        <v>483</v>
      </c>
      <c r="C425" s="5">
        <v>0</v>
      </c>
      <c r="E425" t="str">
        <f t="shared" si="139"/>
        <v>Metal Sheet 2</v>
      </c>
      <c r="F425">
        <f t="shared" si="140"/>
        <v>0</v>
      </c>
    </row>
    <row r="426" spans="2:6" x14ac:dyDescent="0.25">
      <c r="B426" s="3" t="s">
        <v>484</v>
      </c>
      <c r="C426" s="5">
        <v>0</v>
      </c>
      <c r="E426" t="str">
        <f t="shared" si="139"/>
        <v>Seat Tube</v>
      </c>
      <c r="F426">
        <f t="shared" si="140"/>
        <v>0</v>
      </c>
    </row>
    <row r="427" spans="2:6" x14ac:dyDescent="0.25">
      <c r="B427" s="3" t="s">
        <v>485</v>
      </c>
      <c r="C427" s="5">
        <v>0</v>
      </c>
      <c r="E427" t="str">
        <f t="shared" si="139"/>
        <v>Metal Sheet 3</v>
      </c>
      <c r="F427">
        <f t="shared" si="140"/>
        <v>0</v>
      </c>
    </row>
    <row r="428" spans="2:6" x14ac:dyDescent="0.25">
      <c r="B428" s="3" t="s">
        <v>486</v>
      </c>
      <c r="C428" s="5">
        <v>0</v>
      </c>
      <c r="E428" t="str">
        <f t="shared" si="139"/>
        <v>HL Bottom Bracket</v>
      </c>
      <c r="F428">
        <f t="shared" si="140"/>
        <v>0</v>
      </c>
    </row>
    <row r="429" spans="2:6" x14ac:dyDescent="0.25">
      <c r="B429" s="3" t="s">
        <v>487</v>
      </c>
      <c r="C429" s="5">
        <v>0</v>
      </c>
      <c r="E429" t="str">
        <f t="shared" si="139"/>
        <v>Metal Sheet 4</v>
      </c>
      <c r="F429">
        <f t="shared" si="140"/>
        <v>0</v>
      </c>
    </row>
    <row r="430" spans="2:6" x14ac:dyDescent="0.25">
      <c r="B430" s="3" t="s">
        <v>488</v>
      </c>
      <c r="C430" s="5">
        <v>0</v>
      </c>
      <c r="E430" t="str">
        <f t="shared" si="139"/>
        <v>HL Crankset</v>
      </c>
      <c r="F430">
        <f t="shared" si="140"/>
        <v>0</v>
      </c>
    </row>
    <row r="431" spans="2:6" x14ac:dyDescent="0.25">
      <c r="B431" s="3" t="s">
        <v>489</v>
      </c>
      <c r="C431" s="5">
        <v>0</v>
      </c>
      <c r="E431" t="str">
        <f t="shared" si="139"/>
        <v>Metal Sheet 5</v>
      </c>
      <c r="F431">
        <f t="shared" si="140"/>
        <v>0</v>
      </c>
    </row>
    <row r="432" spans="2:6" x14ac:dyDescent="0.25">
      <c r="B432" s="3" t="s">
        <v>490</v>
      </c>
      <c r="C432" s="5">
        <v>0</v>
      </c>
      <c r="E432" t="str">
        <f t="shared" si="139"/>
        <v>HL Fork</v>
      </c>
      <c r="F432">
        <f t="shared" si="140"/>
        <v>0</v>
      </c>
    </row>
    <row r="433" spans="2:6" x14ac:dyDescent="0.25">
      <c r="B433" s="3" t="s">
        <v>491</v>
      </c>
      <c r="C433" s="5">
        <v>0</v>
      </c>
      <c r="E433" t="str">
        <f t="shared" si="139"/>
        <v>Metal Sheet 6</v>
      </c>
      <c r="F433">
        <f t="shared" si="140"/>
        <v>0</v>
      </c>
    </row>
    <row r="434" spans="2:6" x14ac:dyDescent="0.25">
      <c r="B434" s="3" t="s">
        <v>492</v>
      </c>
      <c r="C434" s="5">
        <v>0</v>
      </c>
      <c r="E434" t="str">
        <f t="shared" si="139"/>
        <v>HL Headset</v>
      </c>
      <c r="F434">
        <f t="shared" si="140"/>
        <v>0</v>
      </c>
    </row>
    <row r="435" spans="2:6" x14ac:dyDescent="0.25">
      <c r="B435" s="3" t="s">
        <v>493</v>
      </c>
      <c r="C435" s="5">
        <v>0</v>
      </c>
      <c r="E435" t="str">
        <f t="shared" si="139"/>
        <v>Metal Sheet 7</v>
      </c>
      <c r="F435">
        <f t="shared" si="140"/>
        <v>0</v>
      </c>
    </row>
    <row r="436" spans="2:6" x14ac:dyDescent="0.25">
      <c r="B436" s="3" t="s">
        <v>494</v>
      </c>
      <c r="C436" s="5">
        <v>0</v>
      </c>
      <c r="E436" t="str">
        <f t="shared" si="139"/>
        <v>Stem</v>
      </c>
      <c r="F436">
        <f t="shared" si="140"/>
        <v>0</v>
      </c>
    </row>
    <row r="437" spans="2:6" x14ac:dyDescent="0.25">
      <c r="B437" s="3" t="s">
        <v>495</v>
      </c>
      <c r="C437" s="5">
        <v>0</v>
      </c>
      <c r="E437" t="str">
        <f t="shared" si="139"/>
        <v>Metal Tread Plate</v>
      </c>
      <c r="F437">
        <f t="shared" si="140"/>
        <v>0</v>
      </c>
    </row>
    <row r="438" spans="2:6" x14ac:dyDescent="0.25">
      <c r="B438" s="3" t="s">
        <v>496</v>
      </c>
      <c r="C438" s="5">
        <v>0</v>
      </c>
      <c r="E438" t="str">
        <f t="shared" si="139"/>
        <v>Tension Pulley</v>
      </c>
      <c r="F438">
        <f t="shared" si="140"/>
        <v>0</v>
      </c>
    </row>
    <row r="439" spans="2:6" x14ac:dyDescent="0.25">
      <c r="B439" s="3" t="s">
        <v>497</v>
      </c>
      <c r="C439" s="5">
        <v>0</v>
      </c>
      <c r="E439" t="str">
        <f t="shared" si="139"/>
        <v>Minipump</v>
      </c>
      <c r="F439">
        <f t="shared" si="140"/>
        <v>0</v>
      </c>
    </row>
    <row r="440" spans="2:6" x14ac:dyDescent="0.25">
      <c r="B440" s="3" t="s">
        <v>498</v>
      </c>
      <c r="C440" s="5">
        <v>0</v>
      </c>
      <c r="E440" t="str">
        <f t="shared" si="139"/>
        <v>Thin-Jam Hex Nut 10</v>
      </c>
      <c r="F440">
        <f t="shared" si="140"/>
        <v>0</v>
      </c>
    </row>
    <row r="441" spans="2:6" x14ac:dyDescent="0.25">
      <c r="B441" s="3" t="s">
        <v>499</v>
      </c>
      <c r="C441" s="5">
        <v>0</v>
      </c>
      <c r="E441" t="str">
        <f t="shared" si="139"/>
        <v>ML Bottom Bracket</v>
      </c>
      <c r="F441">
        <f t="shared" si="140"/>
        <v>0</v>
      </c>
    </row>
    <row r="442" spans="2:6" x14ac:dyDescent="0.25">
      <c r="B442" s="3" t="s">
        <v>500</v>
      </c>
      <c r="C442" s="5">
        <v>0</v>
      </c>
      <c r="E442" t="str">
        <f t="shared" si="139"/>
        <v>Thin-Jam Hex Nut 12</v>
      </c>
      <c r="F442">
        <f t="shared" si="140"/>
        <v>0</v>
      </c>
    </row>
    <row r="443" spans="2:6" x14ac:dyDescent="0.25">
      <c r="B443" s="3" t="s">
        <v>501</v>
      </c>
      <c r="C443" s="5">
        <v>0</v>
      </c>
      <c r="E443" t="str">
        <f t="shared" si="139"/>
        <v>ML Crankarm</v>
      </c>
      <c r="F443">
        <f t="shared" si="140"/>
        <v>0</v>
      </c>
    </row>
    <row r="444" spans="2:6" x14ac:dyDescent="0.25">
      <c r="B444" s="3" t="s">
        <v>502</v>
      </c>
      <c r="C444" s="5">
        <v>0</v>
      </c>
      <c r="E444" t="str">
        <f t="shared" si="139"/>
        <v>Thin-Jam Hex Nut 14</v>
      </c>
      <c r="F444">
        <f t="shared" si="140"/>
        <v>0</v>
      </c>
    </row>
    <row r="445" spans="2:6" x14ac:dyDescent="0.25">
      <c r="B445" s="3" t="s">
        <v>503</v>
      </c>
      <c r="C445" s="5">
        <v>0</v>
      </c>
      <c r="E445" t="str">
        <f t="shared" si="139"/>
        <v>ML Crankset</v>
      </c>
      <c r="F445">
        <f t="shared" si="140"/>
        <v>0</v>
      </c>
    </row>
    <row r="446" spans="2:6" x14ac:dyDescent="0.25">
      <c r="B446" s="3" t="s">
        <v>504</v>
      </c>
      <c r="C446" s="5">
        <v>0</v>
      </c>
      <c r="E446" t="str">
        <f t="shared" si="139"/>
        <v>Thin-Jam Hex Nut 16</v>
      </c>
      <c r="F446">
        <f t="shared" si="140"/>
        <v>0</v>
      </c>
    </row>
    <row r="447" spans="2:6" x14ac:dyDescent="0.25">
      <c r="B447" s="3" t="s">
        <v>505</v>
      </c>
      <c r="C447" s="5">
        <v>0</v>
      </c>
      <c r="E447" t="str">
        <f t="shared" si="139"/>
        <v>ML Fork</v>
      </c>
      <c r="F447">
        <f t="shared" si="140"/>
        <v>0</v>
      </c>
    </row>
    <row r="448" spans="2:6" x14ac:dyDescent="0.25">
      <c r="B448" s="3" t="s">
        <v>506</v>
      </c>
      <c r="C448" s="5">
        <v>0</v>
      </c>
      <c r="E448" t="str">
        <f t="shared" si="139"/>
        <v>Thin-Jam Hex Nut 3</v>
      </c>
      <c r="F448">
        <f t="shared" si="140"/>
        <v>0</v>
      </c>
    </row>
    <row r="449" spans="2:6" x14ac:dyDescent="0.25">
      <c r="B449" s="3" t="s">
        <v>507</v>
      </c>
      <c r="C449" s="5">
        <v>0</v>
      </c>
      <c r="E449" t="str">
        <f t="shared" si="139"/>
        <v>ML Grip Tape</v>
      </c>
      <c r="F449">
        <f t="shared" si="140"/>
        <v>0</v>
      </c>
    </row>
    <row r="450" spans="2:6" x14ac:dyDescent="0.25">
      <c r="B450" s="3" t="s">
        <v>508</v>
      </c>
      <c r="C450" s="5">
        <v>0</v>
      </c>
      <c r="E450" t="str">
        <f t="shared" si="139"/>
        <v>Thin-Jam Hex Nut 5</v>
      </c>
      <c r="F450">
        <f t="shared" si="140"/>
        <v>0</v>
      </c>
    </row>
    <row r="451" spans="2:6" x14ac:dyDescent="0.25">
      <c r="B451" s="3" t="s">
        <v>509</v>
      </c>
      <c r="C451" s="5">
        <v>0</v>
      </c>
      <c r="E451" t="str">
        <f t="shared" si="139"/>
        <v>ML Headset</v>
      </c>
      <c r="F451">
        <f t="shared" si="140"/>
        <v>0</v>
      </c>
    </row>
    <row r="452" spans="2:6" x14ac:dyDescent="0.25">
      <c r="B452" s="3" t="s">
        <v>510</v>
      </c>
      <c r="C452" s="5">
        <v>0</v>
      </c>
      <c r="E452" t="str">
        <f t="shared" si="139"/>
        <v>Thin-Jam Hex Nut 7</v>
      </c>
      <c r="F452">
        <f t="shared" si="140"/>
        <v>0</v>
      </c>
    </row>
    <row r="453" spans="2:6" x14ac:dyDescent="0.25">
      <c r="B453" s="3" t="s">
        <v>511</v>
      </c>
      <c r="C453" s="5">
        <v>0</v>
      </c>
      <c r="E453" t="str">
        <f t="shared" si="139"/>
        <v>ML Mountain Frame - Black, 38</v>
      </c>
      <c r="F453">
        <f t="shared" si="140"/>
        <v>0</v>
      </c>
    </row>
    <row r="454" spans="2:6" x14ac:dyDescent="0.25">
      <c r="B454" s="3" t="s">
        <v>512</v>
      </c>
      <c r="C454" s="5">
        <v>0</v>
      </c>
      <c r="E454" t="str">
        <f t="shared" si="139"/>
        <v>Thin-Jam Hex Nut 9</v>
      </c>
      <c r="F454">
        <f t="shared" si="140"/>
        <v>0</v>
      </c>
    </row>
    <row r="455" spans="2:6" x14ac:dyDescent="0.25">
      <c r="B455" s="3" t="s">
        <v>513</v>
      </c>
      <c r="C455" s="5">
        <v>0</v>
      </c>
      <c r="E455" t="str">
        <f t="shared" si="139"/>
        <v>ML Mountain Frame - Black, 40</v>
      </c>
      <c r="F455">
        <f t="shared" si="140"/>
        <v>0</v>
      </c>
    </row>
    <row r="456" spans="2:6" x14ac:dyDescent="0.25">
      <c r="B456" s="3" t="s">
        <v>514</v>
      </c>
      <c r="C456" s="5">
        <v>0</v>
      </c>
      <c r="E456" t="str">
        <f t="shared" si="139"/>
        <v>Thin-Jam Lock Nut 10</v>
      </c>
      <c r="F456">
        <f t="shared" si="140"/>
        <v>0</v>
      </c>
    </row>
    <row r="457" spans="2:6" x14ac:dyDescent="0.25">
      <c r="B457" s="3" t="s">
        <v>515</v>
      </c>
      <c r="C457" s="5">
        <v>0</v>
      </c>
      <c r="E457" t="str">
        <f t="shared" si="139"/>
        <v>ML Mountain Frame - Black, 44</v>
      </c>
      <c r="F457">
        <f t="shared" si="140"/>
        <v>0</v>
      </c>
    </row>
    <row r="458" spans="2:6" x14ac:dyDescent="0.25">
      <c r="B458" s="3" t="s">
        <v>516</v>
      </c>
      <c r="C458" s="5">
        <v>0</v>
      </c>
      <c r="E458" t="str">
        <f t="shared" si="139"/>
        <v>Thin-Jam Lock Nut 12</v>
      </c>
      <c r="F458">
        <f t="shared" si="140"/>
        <v>0</v>
      </c>
    </row>
    <row r="459" spans="2:6" x14ac:dyDescent="0.25">
      <c r="B459" s="3" t="s">
        <v>517</v>
      </c>
      <c r="C459" s="5">
        <v>0</v>
      </c>
      <c r="E459" t="str">
        <f t="shared" si="139"/>
        <v>ML Mountain Frame - Black, 48</v>
      </c>
      <c r="F459">
        <f t="shared" si="140"/>
        <v>0</v>
      </c>
    </row>
    <row r="460" spans="2:6" x14ac:dyDescent="0.25">
      <c r="B460" s="3" t="s">
        <v>518</v>
      </c>
      <c r="C460" s="5">
        <v>0</v>
      </c>
      <c r="E460" t="str">
        <f t="shared" si="139"/>
        <v>Thin-Jam Lock Nut 14</v>
      </c>
      <c r="F460">
        <f t="shared" si="140"/>
        <v>0</v>
      </c>
    </row>
    <row r="461" spans="2:6" x14ac:dyDescent="0.25">
      <c r="B461" s="3" t="s">
        <v>519</v>
      </c>
      <c r="C461" s="5">
        <v>0</v>
      </c>
      <c r="E461" t="str">
        <f t="shared" si="139"/>
        <v>ML Mountain Frame-W - Silver, 38</v>
      </c>
      <c r="F461">
        <f t="shared" si="140"/>
        <v>0</v>
      </c>
    </row>
    <row r="462" spans="2:6" x14ac:dyDescent="0.25">
      <c r="B462" s="3" t="s">
        <v>520</v>
      </c>
      <c r="C462" s="5">
        <v>0</v>
      </c>
      <c r="E462" t="str">
        <f t="shared" si="139"/>
        <v>Thin-Jam Lock Nut 16</v>
      </c>
      <c r="F462">
        <f t="shared" si="140"/>
        <v>0</v>
      </c>
    </row>
    <row r="463" spans="2:6" x14ac:dyDescent="0.25">
      <c r="B463" s="3" t="s">
        <v>521</v>
      </c>
      <c r="C463" s="5">
        <v>0</v>
      </c>
      <c r="E463" t="str">
        <f t="shared" si="139"/>
        <v>ML Mountain Frame-W - Silver, 40</v>
      </c>
      <c r="F463">
        <f t="shared" si="140"/>
        <v>0</v>
      </c>
    </row>
    <row r="464" spans="2:6" x14ac:dyDescent="0.25">
      <c r="B464" s="3" t="s">
        <v>522</v>
      </c>
      <c r="C464" s="5">
        <v>0</v>
      </c>
      <c r="E464" t="str">
        <f t="shared" si="139"/>
        <v>Thin-Jam Lock Nut 3</v>
      </c>
      <c r="F464">
        <f t="shared" si="140"/>
        <v>0</v>
      </c>
    </row>
    <row r="465" spans="2:6" x14ac:dyDescent="0.25">
      <c r="B465" s="3" t="s">
        <v>523</v>
      </c>
      <c r="C465" s="5">
        <v>0</v>
      </c>
      <c r="E465" t="str">
        <f t="shared" si="139"/>
        <v>ML Mountain Frame-W - Silver, 42</v>
      </c>
      <c r="F465">
        <f t="shared" si="140"/>
        <v>0</v>
      </c>
    </row>
    <row r="466" spans="2:6" x14ac:dyDescent="0.25">
      <c r="B466" s="3" t="s">
        <v>524</v>
      </c>
      <c r="C466" s="5">
        <v>0</v>
      </c>
      <c r="E466" t="str">
        <f t="shared" si="139"/>
        <v>Thin-Jam Lock Nut 5</v>
      </c>
      <c r="F466">
        <f t="shared" si="140"/>
        <v>0</v>
      </c>
    </row>
    <row r="467" spans="2:6" x14ac:dyDescent="0.25">
      <c r="B467" s="3" t="s">
        <v>525</v>
      </c>
      <c r="C467" s="5">
        <v>0</v>
      </c>
      <c r="E467" t="str">
        <f t="shared" si="139"/>
        <v>ML Mountain Frame-W - Silver, 46</v>
      </c>
      <c r="F467">
        <f t="shared" si="140"/>
        <v>0</v>
      </c>
    </row>
    <row r="468" spans="2:6" x14ac:dyDescent="0.25">
      <c r="B468" s="3" t="s">
        <v>526</v>
      </c>
      <c r="C468" s="5">
        <v>0</v>
      </c>
      <c r="E468" t="str">
        <f t="shared" si="139"/>
        <v>Thin-Jam Lock Nut 7</v>
      </c>
      <c r="F468">
        <f t="shared" si="140"/>
        <v>0</v>
      </c>
    </row>
    <row r="469" spans="2:6" x14ac:dyDescent="0.25">
      <c r="B469" s="3" t="s">
        <v>527</v>
      </c>
      <c r="C469" s="5">
        <v>0</v>
      </c>
      <c r="E469" t="str">
        <f t="shared" si="139"/>
        <v>ML Mountain Front Wheel</v>
      </c>
      <c r="F469">
        <f t="shared" si="140"/>
        <v>0</v>
      </c>
    </row>
    <row r="470" spans="2:6" x14ac:dyDescent="0.25">
      <c r="B470" s="3" t="s">
        <v>528</v>
      </c>
      <c r="C470" s="5">
        <v>0</v>
      </c>
      <c r="E470" t="str">
        <f t="shared" si="139"/>
        <v>Thin-Jam Lock Nut 9</v>
      </c>
      <c r="F470">
        <f t="shared" si="140"/>
        <v>0</v>
      </c>
    </row>
    <row r="471" spans="2:6" x14ac:dyDescent="0.25">
      <c r="B471" s="3" t="s">
        <v>529</v>
      </c>
      <c r="C471" s="5">
        <v>0</v>
      </c>
      <c r="E471" t="str">
        <f t="shared" si="139"/>
        <v>HL Hub</v>
      </c>
      <c r="F471">
        <f t="shared" si="140"/>
        <v>0</v>
      </c>
    </row>
    <row r="472" spans="2:6" x14ac:dyDescent="0.25">
      <c r="B472" s="3" t="s">
        <v>530</v>
      </c>
      <c r="C472" s="5">
        <v>0</v>
      </c>
      <c r="E472" t="str">
        <f t="shared" si="139"/>
        <v>Touring End Caps</v>
      </c>
      <c r="F472">
        <f t="shared" si="140"/>
        <v>0</v>
      </c>
    </row>
    <row r="473" spans="2:6" x14ac:dyDescent="0.25">
      <c r="B473" s="3" t="s">
        <v>531</v>
      </c>
      <c r="C473" s="5">
        <v>0</v>
      </c>
      <c r="E473" t="str">
        <f t="shared" si="139"/>
        <v>HL Mountain Frame - Black, 38</v>
      </c>
      <c r="F473">
        <f t="shared" si="140"/>
        <v>0</v>
      </c>
    </row>
    <row r="474" spans="2:6" x14ac:dyDescent="0.25">
      <c r="B474" s="3" t="s">
        <v>532</v>
      </c>
      <c r="C474" s="5">
        <v>0</v>
      </c>
      <c r="E474" t="str">
        <f t="shared" si="139"/>
        <v>Touring Pedal</v>
      </c>
      <c r="F474">
        <f t="shared" si="140"/>
        <v>0</v>
      </c>
    </row>
    <row r="475" spans="2:6" x14ac:dyDescent="0.25">
      <c r="B475" s="3" t="s">
        <v>533</v>
      </c>
      <c r="C475" s="5">
        <v>0</v>
      </c>
      <c r="E475" t="str">
        <f t="shared" si="139"/>
        <v>HL Mountain Frame - Black, 44</v>
      </c>
      <c r="F475">
        <f t="shared" si="140"/>
        <v>0</v>
      </c>
    </row>
    <row r="476" spans="2:6" x14ac:dyDescent="0.25">
      <c r="B476" s="3" t="s">
        <v>534</v>
      </c>
      <c r="C476" s="5">
        <v>0</v>
      </c>
      <c r="E476" t="str">
        <f t="shared" si="139"/>
        <v>Touring Rim</v>
      </c>
      <c r="F476">
        <f t="shared" si="140"/>
        <v>0</v>
      </c>
    </row>
    <row r="477" spans="2:6" x14ac:dyDescent="0.25">
      <c r="B477" s="3" t="s">
        <v>535</v>
      </c>
      <c r="C477" s="5">
        <v>0</v>
      </c>
      <c r="E477" t="str">
        <f t="shared" si="139"/>
        <v>HL Mountain Frame - Black, 48</v>
      </c>
      <c r="F477">
        <f t="shared" si="140"/>
        <v>0</v>
      </c>
    </row>
    <row r="478" spans="2:6" x14ac:dyDescent="0.25">
      <c r="B478" s="3" t="s">
        <v>536</v>
      </c>
      <c r="C478" s="5">
        <v>0</v>
      </c>
      <c r="E478" t="str">
        <f t="shared" si="139"/>
        <v>HL Mountain Frame - Silver, 42</v>
      </c>
      <c r="F478">
        <f t="shared" si="140"/>
        <v>0</v>
      </c>
    </row>
    <row r="479" spans="2:6" x14ac:dyDescent="0.25">
      <c r="B479" s="3" t="s">
        <v>537</v>
      </c>
      <c r="C479" s="5">
        <v>0</v>
      </c>
      <c r="E479" t="str">
        <f t="shared" ref="E479:E510" si="141">B477</f>
        <v>ML Mountain Handlebars</v>
      </c>
      <c r="F479">
        <f t="shared" ref="F479:F510" si="142">C477</f>
        <v>0</v>
      </c>
    </row>
    <row r="480" spans="2:6" x14ac:dyDescent="0.25">
      <c r="B480" s="3" t="s">
        <v>538</v>
      </c>
      <c r="C480" s="5">
        <v>0</v>
      </c>
      <c r="E480" t="str">
        <f t="shared" si="141"/>
        <v>HL Mountain Frame - Black, 42</v>
      </c>
      <c r="F480">
        <f t="shared" si="142"/>
        <v>0</v>
      </c>
    </row>
    <row r="481" spans="2:6" x14ac:dyDescent="0.25">
      <c r="B481" s="3" t="s">
        <v>539</v>
      </c>
      <c r="C481" s="5">
        <v>0</v>
      </c>
      <c r="E481" t="str">
        <f t="shared" si="141"/>
        <v>ML Mountain Pedal</v>
      </c>
      <c r="F481">
        <f t="shared" si="142"/>
        <v>0</v>
      </c>
    </row>
    <row r="482" spans="2:6" x14ac:dyDescent="0.25">
      <c r="B482" s="3" t="s">
        <v>540</v>
      </c>
      <c r="C482" s="5">
        <v>0</v>
      </c>
      <c r="E482" t="str">
        <f t="shared" si="141"/>
        <v>HL Mountain Frame - Black, 46</v>
      </c>
      <c r="F482">
        <f t="shared" si="142"/>
        <v>0</v>
      </c>
    </row>
    <row r="483" spans="2:6" x14ac:dyDescent="0.25">
      <c r="B483" s="3" t="s">
        <v>541</v>
      </c>
      <c r="C483" s="5">
        <v>0</v>
      </c>
      <c r="E483" t="str">
        <f t="shared" si="141"/>
        <v>ML Mountain Rear Wheel</v>
      </c>
      <c r="F483">
        <f t="shared" si="142"/>
        <v>0</v>
      </c>
    </row>
    <row r="484" spans="2:6" x14ac:dyDescent="0.25">
      <c r="B484" s="3" t="s">
        <v>542</v>
      </c>
      <c r="C484" s="5">
        <v>0</v>
      </c>
      <c r="E484" t="str">
        <f t="shared" si="141"/>
        <v>HL Mountain Frame - Silver, 38</v>
      </c>
      <c r="F484">
        <f t="shared" si="142"/>
        <v>0</v>
      </c>
    </row>
    <row r="485" spans="2:6" x14ac:dyDescent="0.25">
      <c r="B485" s="3" t="s">
        <v>543</v>
      </c>
      <c r="C485" s="5">
        <v>0</v>
      </c>
      <c r="E485" t="str">
        <f t="shared" si="141"/>
        <v>ML Mountain Rim</v>
      </c>
      <c r="F485">
        <f t="shared" si="142"/>
        <v>0</v>
      </c>
    </row>
    <row r="486" spans="2:6" x14ac:dyDescent="0.25">
      <c r="B486" s="3" t="s">
        <v>544</v>
      </c>
      <c r="C486" s="5">
        <v>0</v>
      </c>
      <c r="E486" t="str">
        <f t="shared" si="141"/>
        <v>HL Mountain Frame - Silver, 44</v>
      </c>
      <c r="F486">
        <f t="shared" si="142"/>
        <v>0</v>
      </c>
    </row>
    <row r="487" spans="2:6" x14ac:dyDescent="0.25">
      <c r="B487" s="3" t="s">
        <v>545</v>
      </c>
      <c r="C487" s="5">
        <v>0</v>
      </c>
      <c r="E487" t="str">
        <f t="shared" si="141"/>
        <v>ML Mountain Seat Assembly</v>
      </c>
      <c r="F487">
        <f t="shared" si="142"/>
        <v>0</v>
      </c>
    </row>
    <row r="488" spans="2:6" x14ac:dyDescent="0.25">
      <c r="B488" s="3" t="s">
        <v>546</v>
      </c>
      <c r="C488" s="5">
        <v>0</v>
      </c>
      <c r="E488" t="str">
        <f t="shared" si="141"/>
        <v>HL Mountain Frame - Silver, 48</v>
      </c>
      <c r="F488">
        <f t="shared" si="142"/>
        <v>0</v>
      </c>
    </row>
    <row r="489" spans="2:6" x14ac:dyDescent="0.25">
      <c r="B489" s="3" t="s">
        <v>547</v>
      </c>
      <c r="C489" s="5">
        <v>0</v>
      </c>
      <c r="E489" t="str">
        <f t="shared" si="141"/>
        <v>ML Mountain Seat/Saddle</v>
      </c>
      <c r="F489">
        <f t="shared" si="142"/>
        <v>0</v>
      </c>
    </row>
    <row r="490" spans="2:6" x14ac:dyDescent="0.25">
      <c r="B490" s="3" t="s">
        <v>548</v>
      </c>
      <c r="C490" s="5">
        <v>0</v>
      </c>
      <c r="E490" t="str">
        <f t="shared" si="141"/>
        <v>HL Mountain Handlebars</v>
      </c>
      <c r="F490">
        <f t="shared" si="142"/>
        <v>0</v>
      </c>
    </row>
    <row r="491" spans="2:6" x14ac:dyDescent="0.25">
      <c r="B491" s="3" t="s">
        <v>549</v>
      </c>
      <c r="C491" s="5">
        <v>0</v>
      </c>
      <c r="E491" t="str">
        <f t="shared" si="141"/>
        <v>HL Mountain Rear Wheel</v>
      </c>
      <c r="F491">
        <f t="shared" si="142"/>
        <v>0</v>
      </c>
    </row>
    <row r="492" spans="2:6" x14ac:dyDescent="0.25">
      <c r="B492" s="3" t="s">
        <v>550</v>
      </c>
      <c r="C492" s="5">
        <v>0</v>
      </c>
      <c r="E492" t="str">
        <f t="shared" si="141"/>
        <v>HL Road Frame - Red, 52</v>
      </c>
      <c r="F492">
        <f t="shared" si="142"/>
        <v>0</v>
      </c>
    </row>
    <row r="493" spans="2:6" x14ac:dyDescent="0.25">
      <c r="B493" s="3" t="s">
        <v>551</v>
      </c>
      <c r="C493" s="5">
        <v>0</v>
      </c>
      <c r="E493" t="str">
        <f t="shared" si="141"/>
        <v>HL Mountain Rim</v>
      </c>
      <c r="F493">
        <f t="shared" si="142"/>
        <v>0</v>
      </c>
    </row>
    <row r="494" spans="2:6" x14ac:dyDescent="0.25">
      <c r="B494" s="3" t="s">
        <v>552</v>
      </c>
      <c r="C494" s="5">
        <v>0</v>
      </c>
      <c r="E494" t="str">
        <f t="shared" si="141"/>
        <v>HL Mountain Seat Assembly</v>
      </c>
      <c r="F494">
        <f t="shared" si="142"/>
        <v>0</v>
      </c>
    </row>
    <row r="495" spans="2:6" x14ac:dyDescent="0.25">
      <c r="B495" s="3" t="s">
        <v>553</v>
      </c>
      <c r="C495" s="5">
        <v>0</v>
      </c>
      <c r="E495" t="str">
        <f t="shared" si="141"/>
        <v>ML Road Frame - Red, 44</v>
      </c>
      <c r="F495">
        <f t="shared" si="142"/>
        <v>0</v>
      </c>
    </row>
    <row r="496" spans="2:6" x14ac:dyDescent="0.25">
      <c r="B496" s="3" t="s">
        <v>554</v>
      </c>
      <c r="C496" s="5">
        <v>0</v>
      </c>
      <c r="E496" t="str">
        <f t="shared" si="141"/>
        <v>Chain Stays</v>
      </c>
      <c r="F496">
        <f t="shared" si="142"/>
        <v>0</v>
      </c>
    </row>
    <row r="497" spans="2:6" x14ac:dyDescent="0.25">
      <c r="B497" s="3" t="s">
        <v>555</v>
      </c>
      <c r="C497" s="5">
        <v>0</v>
      </c>
      <c r="E497" t="str">
        <f t="shared" si="141"/>
        <v>ML Road Frame - Red, 48</v>
      </c>
      <c r="F497">
        <f t="shared" si="142"/>
        <v>0</v>
      </c>
    </row>
    <row r="498" spans="2:6" x14ac:dyDescent="0.25">
      <c r="B498" s="3" t="s">
        <v>556</v>
      </c>
      <c r="C498" s="5">
        <v>0</v>
      </c>
      <c r="E498" t="str">
        <f t="shared" si="141"/>
        <v>HL Road Frame - Black, 44</v>
      </c>
      <c r="F498">
        <f t="shared" si="142"/>
        <v>0</v>
      </c>
    </row>
    <row r="499" spans="2:6" x14ac:dyDescent="0.25">
      <c r="B499" s="3" t="s">
        <v>557</v>
      </c>
      <c r="C499" s="5">
        <v>0</v>
      </c>
      <c r="E499" t="str">
        <f t="shared" si="141"/>
        <v>ML Road Frame - Red, 52</v>
      </c>
      <c r="F499">
        <f t="shared" si="142"/>
        <v>0</v>
      </c>
    </row>
    <row r="500" spans="2:6" x14ac:dyDescent="0.25">
      <c r="B500" s="3" t="s">
        <v>558</v>
      </c>
      <c r="C500" s="5">
        <v>0</v>
      </c>
      <c r="E500" t="str">
        <f t="shared" si="141"/>
        <v>HL Road Frame - Black, 52</v>
      </c>
      <c r="F500">
        <f t="shared" si="142"/>
        <v>0</v>
      </c>
    </row>
    <row r="501" spans="2:6" x14ac:dyDescent="0.25">
      <c r="B501" s="3" t="s">
        <v>559</v>
      </c>
      <c r="C501" s="5">
        <v>0</v>
      </c>
      <c r="E501" t="str">
        <f t="shared" si="141"/>
        <v>ML Road Frame - Red, 58</v>
      </c>
      <c r="F501">
        <f t="shared" si="142"/>
        <v>0</v>
      </c>
    </row>
    <row r="502" spans="2:6" x14ac:dyDescent="0.25">
      <c r="B502" s="3" t="s">
        <v>560</v>
      </c>
      <c r="C502" s="5">
        <v>0</v>
      </c>
      <c r="E502" t="str">
        <f t="shared" si="141"/>
        <v>HL Road Frame - Black, 58</v>
      </c>
      <c r="F502">
        <f t="shared" si="142"/>
        <v>0</v>
      </c>
    </row>
    <row r="503" spans="2:6" x14ac:dyDescent="0.25">
      <c r="B503" s="3" t="s">
        <v>561</v>
      </c>
      <c r="C503" s="5">
        <v>0</v>
      </c>
      <c r="E503" t="str">
        <f t="shared" si="141"/>
        <v>ML Road Frame - Red, 60</v>
      </c>
      <c r="F503">
        <f t="shared" si="142"/>
        <v>0</v>
      </c>
    </row>
    <row r="504" spans="2:6" x14ac:dyDescent="0.25">
      <c r="B504" s="3" t="s">
        <v>562</v>
      </c>
      <c r="C504" s="5">
        <v>0</v>
      </c>
      <c r="E504" t="str">
        <f t="shared" si="141"/>
        <v>HL Road Frame - Red, 44</v>
      </c>
      <c r="F504">
        <f t="shared" si="142"/>
        <v>0</v>
      </c>
    </row>
    <row r="505" spans="2:6" x14ac:dyDescent="0.25">
      <c r="B505" s="3" t="s">
        <v>563</v>
      </c>
      <c r="C505" s="5">
        <v>0</v>
      </c>
      <c r="E505" t="str">
        <f t="shared" si="141"/>
        <v>ML Road Frame-W - Yellow, 38</v>
      </c>
      <c r="F505">
        <f t="shared" si="142"/>
        <v>0</v>
      </c>
    </row>
    <row r="506" spans="2:6" x14ac:dyDescent="0.25">
      <c r="B506" s="3" t="s">
        <v>564</v>
      </c>
      <c r="C506" s="5">
        <v>0</v>
      </c>
      <c r="E506" t="str">
        <f t="shared" si="141"/>
        <v>Lock Washer 7</v>
      </c>
      <c r="F506">
        <f t="shared" si="142"/>
        <v>0</v>
      </c>
    </row>
    <row r="507" spans="2:6" x14ac:dyDescent="0.25">
      <c r="B507" s="3" t="s">
        <v>565</v>
      </c>
      <c r="C507" s="5">
        <v>0</v>
      </c>
      <c r="E507" t="str">
        <f t="shared" si="141"/>
        <v>Women's Tights, M</v>
      </c>
      <c r="F507">
        <f t="shared" si="142"/>
        <v>0</v>
      </c>
    </row>
    <row r="508" spans="2:6" x14ac:dyDescent="0.25">
      <c r="B508" s="3" t="s">
        <v>566</v>
      </c>
      <c r="C508" s="5">
        <v>0</v>
      </c>
      <c r="E508" t="str">
        <f t="shared" si="141"/>
        <v>Lock Washer 8</v>
      </c>
      <c r="F508">
        <f t="shared" si="142"/>
        <v>0</v>
      </c>
    </row>
    <row r="509" spans="2:6" x14ac:dyDescent="0.25">
      <c r="E509" t="str">
        <f t="shared" si="141"/>
        <v>Adjustable Race</v>
      </c>
      <c r="F509">
        <f t="shared" si="142"/>
        <v>0</v>
      </c>
    </row>
    <row r="510" spans="2:6" x14ac:dyDescent="0.25">
      <c r="E510" t="str">
        <f t="shared" si="141"/>
        <v>Lock Washer 9</v>
      </c>
      <c r="F510">
        <f t="shared" si="142"/>
        <v>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DD0EC000-BCE0-4EF2-B0AC-062FF7F0621A}">
  <ds:schemaRefs/>
</ds:datastoreItem>
</file>

<file path=customXml/itemProps2.xml><?xml version="1.0" encoding="utf-8"?>
<ds:datastoreItem xmlns:ds="http://schemas.openxmlformats.org/officeDocument/2006/customXml" ds:itemID="{C71ECA37-EF89-4214-935D-D3130CBD1253}">
  <ds:schemaRefs/>
</ds:datastoreItem>
</file>

<file path=customXml/itemProps3.xml><?xml version="1.0" encoding="utf-8"?>
<ds:datastoreItem xmlns:ds="http://schemas.openxmlformats.org/officeDocument/2006/customXml" ds:itemID="{84AB0C25-8A06-4B2C-8176-216D412BFE9F}">
  <ds:schemaRefs/>
</ds:datastoreItem>
</file>

<file path=customXml/itemProps4.xml><?xml version="1.0" encoding="utf-8"?>
<ds:datastoreItem xmlns:ds="http://schemas.openxmlformats.org/officeDocument/2006/customXml" ds:itemID="{075601AB-580D-4560-829F-73C4A80B6E4E}">
  <ds:schemaRefs/>
</ds:datastoreItem>
</file>

<file path=customXml/itemProps5.xml><?xml version="1.0" encoding="utf-8"?>
<ds:datastoreItem xmlns:ds="http://schemas.openxmlformats.org/officeDocument/2006/customXml" ds:itemID="{704D8666-65D8-4636-9D02-212C67C8A8B8}">
  <ds:schemaRefs/>
</ds:datastoreItem>
</file>

<file path=customXml/itemProps6.xml><?xml version="1.0" encoding="utf-8"?>
<ds:datastoreItem xmlns:ds="http://schemas.openxmlformats.org/officeDocument/2006/customXml" ds:itemID="{6C396561-8628-4DB0-9753-CC45FBAAF5BB}">
  <ds:schemaRefs/>
</ds:datastoreItem>
</file>

<file path=customXml/itemProps7.xml><?xml version="1.0" encoding="utf-8"?>
<ds:datastoreItem xmlns:ds="http://schemas.openxmlformats.org/officeDocument/2006/customXml" ds:itemID="{E23C186B-CEFF-4133-A6A5-79194501A1A9}">
  <ds:schemaRefs/>
</ds:datastoreItem>
</file>

<file path=customXml/itemProps8.xml><?xml version="1.0" encoding="utf-8"?>
<ds:datastoreItem xmlns:ds="http://schemas.openxmlformats.org/officeDocument/2006/customXml" ds:itemID="{0482A1A3-A465-4DA0-B87C-6FBABFA27548}">
  <ds:schemaRefs/>
</ds:datastoreItem>
</file>

<file path=customXml/itemProps9.xml><?xml version="1.0" encoding="utf-8"?>
<ds:datastoreItem xmlns:ds="http://schemas.openxmlformats.org/officeDocument/2006/customXml" ds:itemID="{1D61D94F-2BDF-465A-BAC1-D3B1616EBD34}">
  <ds:schemaRefs/>
</ds:datastoreItem>
</file>

<file path=customXml/itemProps10.xml><?xml version="1.0" encoding="utf-8"?>
<ds:datastoreItem xmlns:ds="http://schemas.openxmlformats.org/officeDocument/2006/customXml" ds:itemID="{9DCFB4E3-1EB9-4296-B9FE-58559EB8516E}">
  <ds:schemaRefs/>
</ds:datastoreItem>
</file>

<file path=customXml/itemProps11.xml><?xml version="1.0" encoding="utf-8"?>
<ds:datastoreItem xmlns:ds="http://schemas.openxmlformats.org/officeDocument/2006/customXml" ds:itemID="{998E8553-A214-4845-9D10-B472C7D24BB9}">
  <ds:schemaRefs/>
</ds:datastoreItem>
</file>

<file path=customXml/itemProps12.xml><?xml version="1.0" encoding="utf-8"?>
<ds:datastoreItem xmlns:ds="http://schemas.openxmlformats.org/officeDocument/2006/customXml" ds:itemID="{A243BA88-CF2F-4CBB-90CD-AA81B23A28C6}">
  <ds:schemaRefs/>
</ds:datastoreItem>
</file>

<file path=customXml/itemProps13.xml><?xml version="1.0" encoding="utf-8"?>
<ds:datastoreItem xmlns:ds="http://schemas.openxmlformats.org/officeDocument/2006/customXml" ds:itemID="{3ED4A316-5410-4DDF-B94B-3378368D2912}">
  <ds:schemaRefs/>
</ds:datastoreItem>
</file>

<file path=customXml/itemProps14.xml><?xml version="1.0" encoding="utf-8"?>
<ds:datastoreItem xmlns:ds="http://schemas.openxmlformats.org/officeDocument/2006/customXml" ds:itemID="{7CA499CC-3828-4795-92F4-65267BA59606}">
  <ds:schemaRefs/>
</ds:datastoreItem>
</file>

<file path=customXml/itemProps15.xml><?xml version="1.0" encoding="utf-8"?>
<ds:datastoreItem xmlns:ds="http://schemas.openxmlformats.org/officeDocument/2006/customXml" ds:itemID="{CCBEF282-17F1-464D-A599-E04621D02C54}">
  <ds:schemaRefs/>
</ds:datastoreItem>
</file>

<file path=customXml/itemProps16.xml><?xml version="1.0" encoding="utf-8"?>
<ds:datastoreItem xmlns:ds="http://schemas.openxmlformats.org/officeDocument/2006/customXml" ds:itemID="{47318796-DA9D-4EBF-97A6-883CA4618039}">
  <ds:schemaRefs/>
</ds:datastoreItem>
</file>

<file path=customXml/itemProps17.xml><?xml version="1.0" encoding="utf-8"?>
<ds:datastoreItem xmlns:ds="http://schemas.openxmlformats.org/officeDocument/2006/customXml" ds:itemID="{2BCFCCE8-D546-4EA7-B60F-7E547F5AA863}">
  <ds:schemaRefs/>
</ds:datastoreItem>
</file>

<file path=customXml/itemProps18.xml><?xml version="1.0" encoding="utf-8"?>
<ds:datastoreItem xmlns:ds="http://schemas.openxmlformats.org/officeDocument/2006/customXml" ds:itemID="{73BD2000-108A-4267-89C3-84428E831541}">
  <ds:schemaRefs>
    <ds:schemaRef ds:uri="http://schemas.microsoft.com/DataMashup"/>
  </ds:schemaRefs>
</ds:datastoreItem>
</file>

<file path=customXml/itemProps19.xml><?xml version="1.0" encoding="utf-8"?>
<ds:datastoreItem xmlns:ds="http://schemas.openxmlformats.org/officeDocument/2006/customXml" ds:itemID="{35D27071-132C-4329-9989-B9D0328F1175}">
  <ds:schemaRefs/>
</ds:datastoreItem>
</file>

<file path=customXml/itemProps20.xml><?xml version="1.0" encoding="utf-8"?>
<ds:datastoreItem xmlns:ds="http://schemas.openxmlformats.org/officeDocument/2006/customXml" ds:itemID="{6FCE0590-BC0F-4D03-941F-EC22C0D53FE2}">
  <ds:schemaRefs/>
</ds:datastoreItem>
</file>

<file path=customXml/itemProps21.xml><?xml version="1.0" encoding="utf-8"?>
<ds:datastoreItem xmlns:ds="http://schemas.openxmlformats.org/officeDocument/2006/customXml" ds:itemID="{78F4EC80-9A5F-4568-A15E-89CEBBFE38EC}">
  <ds:schemaRefs/>
</ds:datastoreItem>
</file>

<file path=customXml/itemProps22.xml><?xml version="1.0" encoding="utf-8"?>
<ds:datastoreItem xmlns:ds="http://schemas.openxmlformats.org/officeDocument/2006/customXml" ds:itemID="{82F953EF-EEEC-4607-9B24-5D7446691C7A}">
  <ds:schemaRefs/>
</ds:datastoreItem>
</file>

<file path=customXml/itemProps23.xml><?xml version="1.0" encoding="utf-8"?>
<ds:datastoreItem xmlns:ds="http://schemas.openxmlformats.org/officeDocument/2006/customXml" ds:itemID="{249A46D6-BF85-479E-BC25-AE6AE7456926}">
  <ds:schemaRefs/>
</ds:datastoreItem>
</file>

<file path=customXml/itemProps24.xml><?xml version="1.0" encoding="utf-8"?>
<ds:datastoreItem xmlns:ds="http://schemas.openxmlformats.org/officeDocument/2006/customXml" ds:itemID="{5B822FE8-1385-4E17-BD01-41933742055E}">
  <ds:schemaRefs/>
</ds:datastoreItem>
</file>

<file path=customXml/itemProps25.xml><?xml version="1.0" encoding="utf-8"?>
<ds:datastoreItem xmlns:ds="http://schemas.openxmlformats.org/officeDocument/2006/customXml" ds:itemID="{6462B3D7-2C2C-4560-853C-5DBE63C73957}">
  <ds:schemaRefs/>
</ds:datastoreItem>
</file>

<file path=customXml/itemProps26.xml><?xml version="1.0" encoding="utf-8"?>
<ds:datastoreItem xmlns:ds="http://schemas.openxmlformats.org/officeDocument/2006/customXml" ds:itemID="{EE24B774-CE40-4B8D-9D85-F04F03C25A95}">
  <ds:schemaRefs/>
</ds:datastoreItem>
</file>

<file path=customXml/itemProps27.xml><?xml version="1.0" encoding="utf-8"?>
<ds:datastoreItem xmlns:ds="http://schemas.openxmlformats.org/officeDocument/2006/customXml" ds:itemID="{57A911E7-442A-4554-A0C8-39306C48C81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Analysis 1</vt:lpstr>
      <vt:lpstr>Time Series Dashboard</vt:lpstr>
      <vt:lpstr>Colors</vt:lpstr>
      <vt:lpstr>Analysis 1 (2)</vt:lpstr>
      <vt:lpstr>Dashboard 2</vt:lpstr>
      <vt:lpstr>P&amp;C Analysis</vt:lpstr>
      <vt:lpstr>lookup_table</vt:lpstr>
      <vt:lpstr>n_transactions</vt:lpstr>
      <vt:lpstr>profit_margin</vt:lpstr>
      <vt:lpstr>total_COGS</vt:lpstr>
      <vt:lpstr>total_profit</vt:lpstr>
      <vt:lpstr>total_quantity</vt:lpstr>
      <vt:lpstr>total_revenue</vt:lpstr>
      <vt:lpstr>years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Ghanaym</dc:creator>
  <cp:lastModifiedBy>Mohammad Ghanaym</cp:lastModifiedBy>
  <dcterms:created xsi:type="dcterms:W3CDTF">2015-06-05T18:17:20Z</dcterms:created>
  <dcterms:modified xsi:type="dcterms:W3CDTF">2025-02-08T16:28:17Z</dcterms:modified>
</cp:coreProperties>
</file>