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webextensions/webextension1.xml" ContentType="application/vnd.ms-office.webextension+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F:\Workspace\Data-Analysis-Projects\Sales Dashboard Using Excel\"/>
    </mc:Choice>
  </mc:AlternateContent>
  <xr:revisionPtr revIDLastSave="0" documentId="13_ncr:1_{B854DEEE-D8E2-4BB3-892E-B8C262C5088D}" xr6:coauthVersionLast="47" xr6:coauthVersionMax="47" xr10:uidLastSave="{00000000-0000-0000-0000-000000000000}"/>
  <bookViews>
    <workbookView xWindow="20370" yWindow="-120" windowWidth="29040" windowHeight="15840" firstSheet="1" activeTab="7" xr2:uid="{00000000-000D-0000-FFFF-FFFF00000000}"/>
  </bookViews>
  <sheets>
    <sheet name="Analysis 01" sheetId="1" r:id="rId1"/>
    <sheet name="Analysis 02" sheetId="4" r:id="rId2"/>
    <sheet name="Analysis 03" sheetId="7" r:id="rId3"/>
    <sheet name="Gender Chart" sheetId="8" r:id="rId4"/>
    <sheet name="Wafle Chart" sheetId="5" r:id="rId5"/>
    <sheet name="Time Frame" sheetId="3" r:id="rId6"/>
    <sheet name="Store Dashboard" sheetId="2" r:id="rId7"/>
    <sheet name="Profit View" sheetId="6" r:id="rId8"/>
  </sheets>
  <definedNames>
    <definedName name="large_1">'Analysis 02'!$J$20</definedName>
    <definedName name="large_2">'Analysis 02'!$J$21</definedName>
    <definedName name="Slicer_Category">#N/A</definedName>
    <definedName name="Slicer_Month">#N/A</definedName>
    <definedName name="Slicer_Month1">#N/A</definedName>
    <definedName name="Slicer_Store_Name">#N/A</definedName>
  </definedNames>
  <calcPr calcId="191029"/>
  <pivotCaches>
    <pivotCache cacheId="0" r:id="rId9"/>
    <pivotCache cacheId="1" r:id="rId10"/>
    <pivotCache cacheId="2" r:id="rId11"/>
    <pivotCache cacheId="1224" r:id="rId12"/>
    <pivotCache cacheId="1227" r:id="rId13"/>
    <pivotCache cacheId="1230" r:id="rId14"/>
    <pivotCache cacheId="1233" r:id="rId15"/>
    <pivotCache cacheId="1236" r:id="rId16"/>
    <pivotCache cacheId="1332" r:id="rId17"/>
    <pivotCache cacheId="1347" r:id="rId18"/>
    <pivotCache cacheId="1356" r:id="rId19"/>
    <pivotCache cacheId="1359" r:id="rId20"/>
    <pivotCache cacheId="1362" r:id="rId21"/>
    <pivotCache cacheId="1365" r:id="rId22"/>
    <pivotCache cacheId="1368" r:id="rId23"/>
    <pivotCache cacheId="1371" r:id="rId24"/>
    <pivotCache cacheId="1374" r:id="rId25"/>
    <pivotCache cacheId="1377" r:id="rId26"/>
    <pivotCache cacheId="1380" r:id="rId27"/>
    <pivotCache cacheId="1383" r:id="rId28"/>
    <pivotCache cacheId="1386" r:id="rId29"/>
    <pivotCache cacheId="1389" r:id="rId30"/>
    <pivotCache cacheId="1392" r:id="rId31"/>
  </pivotCaches>
  <extLst>
    <ext xmlns:x14="http://schemas.microsoft.com/office/spreadsheetml/2009/9/main" uri="{876F7934-8845-4945-9796-88D515C7AA90}">
      <x14:pivotCaches>
        <pivotCache cacheId="23" r:id="rId32"/>
        <pivotCache cacheId="24" r:id="rId33"/>
      </x14:pivotCaches>
    </ext>
    <ext xmlns:x14="http://schemas.microsoft.com/office/spreadsheetml/2009/9/main" uri="{BBE1A952-AA13-448e-AADC-164F8A28A991}">
      <x14:slicerCaches>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bc031e16-6443-43d8-9ed1-6d3151796aa3" name="Dim_Customer" connection="Query - Dim_Customer"/>
          <x15:modelTable id="Fact_Table_c843fd8f-048e-4cad-9ec8-cb92984d8c15" name="Fact_Table" connection="Query - Fact_Table"/>
          <x15:modelTable id="monthly_store_targets_6a8d166e-b683-4fa8-b65f-3e866d7ebaa4" name="monthly_store_targets" connection="Query - monthly_store_targets"/>
          <x15:modelTable id="Dim_Products_df85cc14-45f8-46a1-b4c7-85c7f1796e9a" name="Dim_Products" connection="Query - Dim_Products"/>
          <x15:modelTable id="Dim_SalesPerson_6a9fefde-533b-4850-9d9f-362288e6e13c" name="Dim_SalesPerson" connection="Query - Dim_SalesPerson"/>
          <x15:modelTable id="Dim_Date_b29bd91f-57b5-408a-8ebc-f58a3bf8c8fc" name="Dim_Date" connection="Query - Dim_Date"/>
          <x15:modelTable id="Calculated Measures_7ef720ec-e4fa-49a6-b699-f188bedee4a4" name="Calculated Measures" connection="Query - Calculated Measures"/>
        </x15:modelTables>
        <x15:modelRelationships>
          <x15:modelRelationship fromTable="Fact_Table" fromColumn="Customer ID" toTable="Dim_Customer" toColumn="Customer ID"/>
          <x15:modelRelationship fromTable="Fact_Table" fromColumn="Sales Person ID" toTable="Dim_SalesPerson" toColumn="Sales Person ID"/>
          <x15:modelRelationship fromTable="Fact_Table" fromColumn="Order Date" toTable="Dim_Date" toColumn="Order Date"/>
          <x15:modelRelationship fromTable="Fact_Table" fromColumn="Product ID" toTable="Dim_Products" toColumn="Product ID"/>
          <x15:modelRelationship fromTable="monthly_store_targets" fromColumn="Date" toTable="Dim_Date" toColumn="Order Date"/>
          <x15:modelRelationship fromTable="monthly_store_targets" fromColumn="Store ID" toTable="Di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R12" i="7" l="1"/>
  <c r="BM24" i="7" a="1"/>
  <c r="BM24" i="7" s="1"/>
  <c r="BL24" i="7" a="1"/>
  <c r="BL24" i="7" s="1"/>
  <c r="BN18" i="7"/>
  <c r="BN19" i="7"/>
  <c r="BN20" i="7"/>
  <c r="BN21" i="7"/>
  <c r="BN17" i="7"/>
  <c r="AT12" i="7"/>
  <c r="AU12" i="7"/>
  <c r="AV12" i="7" s="1"/>
  <c r="AT13" i="7"/>
  <c r="AU13" i="7"/>
  <c r="AV13" i="7" s="1"/>
  <c r="AT14" i="7"/>
  <c r="AU14" i="7"/>
  <c r="AV14" i="7" s="1"/>
  <c r="AT15" i="7"/>
  <c r="AU15" i="7"/>
  <c r="AV15" i="7" s="1"/>
  <c r="AT16" i="7"/>
  <c r="AU16" i="7"/>
  <c r="AV16" i="7" s="1"/>
  <c r="AT17" i="7"/>
  <c r="AU17" i="7"/>
  <c r="AV17" i="7" s="1"/>
  <c r="AT18" i="7"/>
  <c r="AU18" i="7"/>
  <c r="AV18" i="7" s="1"/>
  <c r="AT19" i="7"/>
  <c r="AU19" i="7"/>
  <c r="AV19" i="7" s="1"/>
  <c r="AT20" i="7"/>
  <c r="AU20" i="7"/>
  <c r="AV20" i="7" s="1"/>
  <c r="AT21" i="7"/>
  <c r="AU21" i="7"/>
  <c r="AV21" i="7" s="1"/>
  <c r="AT22" i="7"/>
  <c r="AU22" i="7"/>
  <c r="AV22" i="7" s="1"/>
  <c r="AT23" i="7"/>
  <c r="AU23" i="7"/>
  <c r="AV23" i="7" s="1"/>
  <c r="AU11" i="7"/>
  <c r="AT11" i="7"/>
  <c r="D5" i="5" l="1"/>
  <c r="D4" i="5"/>
  <c r="H26" i="7"/>
  <c r="G26" i="7"/>
  <c r="D26" i="7"/>
  <c r="C26" i="7"/>
  <c r="H25" i="7"/>
  <c r="G25" i="7"/>
  <c r="D25" i="7"/>
  <c r="C25" i="7"/>
  <c r="H24" i="7"/>
  <c r="G24" i="7"/>
  <c r="D24" i="7"/>
  <c r="C24" i="7"/>
  <c r="N23" i="7"/>
  <c r="H23" i="7"/>
  <c r="G23" i="7"/>
  <c r="D23" i="7"/>
  <c r="C23" i="7"/>
  <c r="N22" i="7"/>
  <c r="H22" i="7"/>
  <c r="G22" i="7"/>
  <c r="D22" i="7"/>
  <c r="C22" i="7"/>
  <c r="N21" i="7"/>
  <c r="H21" i="7"/>
  <c r="G21" i="7"/>
  <c r="D21" i="7"/>
  <c r="C21" i="7"/>
  <c r="AQ24" i="4"/>
  <c r="AP24" i="4"/>
  <c r="AQ23" i="4"/>
  <c r="AP23" i="4"/>
  <c r="AQ22" i="4"/>
  <c r="AP22" i="4"/>
  <c r="AQ21" i="4"/>
  <c r="AP21" i="4"/>
  <c r="AQ20" i="4"/>
  <c r="AP20" i="4"/>
  <c r="AI20" i="4"/>
  <c r="AH20" i="4"/>
  <c r="AQ19" i="4"/>
  <c r="AP19" i="4"/>
  <c r="AI19" i="4"/>
  <c r="AH19" i="4"/>
  <c r="AQ18" i="4"/>
  <c r="AS24" i="4" s="1"/>
  <c r="AP18" i="4"/>
  <c r="AI18" i="4"/>
  <c r="AH18" i="4"/>
  <c r="AQ17" i="4"/>
  <c r="AP17" i="4"/>
  <c r="AI17" i="4"/>
  <c r="AK17" i="4" s="1"/>
  <c r="AH26" i="4" s="1"/>
  <c r="AH17" i="4"/>
  <c r="K17" i="4"/>
  <c r="J17" i="4"/>
  <c r="I17" i="4"/>
  <c r="O17" i="4" s="1"/>
  <c r="AI16" i="4"/>
  <c r="AH16" i="4"/>
  <c r="K16" i="4"/>
  <c r="J16" i="4"/>
  <c r="P16" i="4" s="1"/>
  <c r="I16" i="4"/>
  <c r="O16" i="4" s="1"/>
  <c r="K15" i="4"/>
  <c r="J15" i="4"/>
  <c r="I15" i="4"/>
  <c r="O15" i="4" s="1"/>
  <c r="K14" i="4"/>
  <c r="J14" i="4"/>
  <c r="I14" i="4"/>
  <c r="O14" i="4" s="1"/>
  <c r="K13" i="4"/>
  <c r="J13" i="4"/>
  <c r="I13" i="4"/>
  <c r="O13" i="4" s="1"/>
  <c r="K12" i="4"/>
  <c r="J12" i="4"/>
  <c r="P12" i="4" s="1"/>
  <c r="I12" i="4"/>
  <c r="O12" i="4" s="1"/>
  <c r="K11" i="4"/>
  <c r="J11" i="4"/>
  <c r="I11" i="4"/>
  <c r="O11" i="4" s="1"/>
  <c r="K10" i="4"/>
  <c r="J10" i="4"/>
  <c r="I10" i="4"/>
  <c r="O10" i="4" s="1"/>
  <c r="W9" i="4"/>
  <c r="K9" i="4"/>
  <c r="J9" i="4"/>
  <c r="I9" i="4"/>
  <c r="O9" i="4" s="1"/>
  <c r="K8" i="4"/>
  <c r="J8" i="4"/>
  <c r="I8" i="4"/>
  <c r="O8" i="4" s="1"/>
  <c r="K7" i="4"/>
  <c r="J7" i="4"/>
  <c r="J21" i="4" s="1"/>
  <c r="I7" i="4"/>
  <c r="O7" i="4" s="1"/>
  <c r="W6" i="4"/>
  <c r="K6" i="4"/>
  <c r="J6" i="4"/>
  <c r="I6" i="4"/>
  <c r="O6" i="4" s="1"/>
  <c r="K5" i="4"/>
  <c r="J5" i="4"/>
  <c r="I5" i="4"/>
  <c r="O5" i="4" s="1"/>
  <c r="W15" i="1"/>
  <c r="V15" i="1"/>
  <c r="U15" i="1"/>
  <c r="W14" i="1"/>
  <c r="V14" i="1"/>
  <c r="U14" i="1"/>
  <c r="G14" i="1"/>
  <c r="F14" i="1"/>
  <c r="F20" i="1" s="1"/>
  <c r="W13" i="1"/>
  <c r="V13" i="1"/>
  <c r="U13" i="1"/>
  <c r="W12" i="1"/>
  <c r="V12" i="1"/>
  <c r="U12" i="1"/>
  <c r="W11" i="1"/>
  <c r="V11" i="1"/>
  <c r="U11" i="1"/>
  <c r="W10" i="1"/>
  <c r="V10" i="1"/>
  <c r="U10" i="1"/>
  <c r="W9" i="1"/>
  <c r="V9" i="1"/>
  <c r="U9" i="1"/>
  <c r="W8" i="1"/>
  <c r="V8" i="1"/>
  <c r="U8" i="1"/>
  <c r="W7" i="1"/>
  <c r="V7" i="1"/>
  <c r="U7" i="1"/>
  <c r="W6" i="1"/>
  <c r="V6" i="1"/>
  <c r="U6" i="1"/>
  <c r="W5" i="1"/>
  <c r="V5" i="1"/>
  <c r="U5" i="1"/>
  <c r="Q5" i="8"/>
  <c r="Q4" i="8"/>
  <c r="P9" i="4" l="1"/>
  <c r="P10" i="4"/>
  <c r="P14" i="4"/>
  <c r="D12" i="8" a="1"/>
  <c r="D12" i="8" s="1"/>
  <c r="L23" i="7"/>
  <c r="K24" i="7"/>
  <c r="K25" i="7"/>
  <c r="P8" i="4"/>
  <c r="P17" i="4"/>
  <c r="AR24" i="4"/>
  <c r="H16" i="1"/>
  <c r="H17" i="1"/>
  <c r="AS18" i="4"/>
  <c r="AS19" i="4"/>
  <c r="AR19" i="4" s="1"/>
  <c r="I14" i="1"/>
  <c r="AJ17" i="4"/>
  <c r="J20" i="4"/>
  <c r="L15" i="4" s="1"/>
  <c r="AK20" i="4"/>
  <c r="AJ20" i="4" s="1"/>
  <c r="AS20" i="4"/>
  <c r="AR20" i="4" s="1"/>
  <c r="K21" i="7"/>
  <c r="L24" i="7"/>
  <c r="L25" i="7"/>
  <c r="L26" i="7"/>
  <c r="P7" i="4"/>
  <c r="P6" i="4"/>
  <c r="P11" i="4"/>
  <c r="P13" i="4"/>
  <c r="P15" i="4"/>
  <c r="AK18" i="4"/>
  <c r="AJ18" i="4" s="1"/>
  <c r="AK19" i="4"/>
  <c r="AJ19" i="4" s="1"/>
  <c r="AS21" i="4"/>
  <c r="AR21" i="4" s="1"/>
  <c r="AS22" i="4"/>
  <c r="AR22" i="4" s="1"/>
  <c r="AS23" i="4"/>
  <c r="AR23" i="4" s="1"/>
  <c r="K26" i="7"/>
  <c r="L21" i="7"/>
  <c r="K22" i="7"/>
  <c r="L22" i="7"/>
  <c r="K23" i="7"/>
  <c r="L7" i="4" l="1"/>
  <c r="L17" i="4"/>
  <c r="L16" i="4"/>
  <c r="L10" i="4"/>
  <c r="L8" i="4"/>
  <c r="L14" i="4"/>
  <c r="L12" i="4"/>
  <c r="L11" i="4"/>
  <c r="L9" i="4"/>
  <c r="AR18" i="4"/>
  <c r="AP28" i="4"/>
  <c r="L13" i="4"/>
  <c r="L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685F8C-944A-4E41-A700-F0D1EFDBD9F0}" name="Query - Calculated Measures" description="Connection to the 'Calculated Measures' query in the workbook." type="100" refreshedVersion="8" minRefreshableVersion="5">
    <extLst>
      <ext xmlns:x15="http://schemas.microsoft.com/office/spreadsheetml/2010/11/main" uri="{DE250136-89BD-433C-8126-D09CA5730AF9}">
        <x15:connection id="61348d8e-e47f-4ee3-869f-3da1d9024ea4">
          <x15:oledbPr connection="Provider=Microsoft.Mashup.OleDb.1;Data Source=$Workbook$;Location=&quot;Calculated Measures&quot;;Extended Properties=&quot;&quot;">
            <x15:dbTables>
              <x15:dbTable name="Calculated Measures"/>
            </x15:dbTables>
          </x15:oledbPr>
        </x15:connection>
      </ext>
    </extLst>
  </connection>
  <connection id="2" xr16:uid="{A34D0BBE-F45B-49D7-96CC-03C92BCBECDC}" name="Query - Dim_Customer" description="Connection to the 'Dim_Customer' query in the workbook." type="100" refreshedVersion="8" minRefreshableVersion="5">
    <extLst>
      <ext xmlns:x15="http://schemas.microsoft.com/office/spreadsheetml/2010/11/main" uri="{DE250136-89BD-433C-8126-D09CA5730AF9}">
        <x15:connection id="26682ff2-bdf5-4238-bf86-af3cab7f51ba"/>
      </ext>
    </extLst>
  </connection>
  <connection id="3" xr16:uid="{A1D10B3C-EEAA-44CD-BEEB-F2301B525251}" name="Query - Dim_Date" description="Connection to the 'Dim_Date' query in the workbook." type="100" refreshedVersion="8" minRefreshableVersion="5">
    <extLst>
      <ext xmlns:x15="http://schemas.microsoft.com/office/spreadsheetml/2010/11/main" uri="{DE250136-89BD-433C-8126-D09CA5730AF9}">
        <x15:connection id="17c668f7-c4a2-4bab-8f13-3310d361602b">
          <x15:oledbPr connection="Provider=Microsoft.Mashup.OleDb.1;Data Source=$Workbook$;Location=Dim_Date;Extended Properties=&quot;&quot;">
            <x15:dbTables>
              <x15:dbTable name="Dim_Date"/>
            </x15:dbTables>
          </x15:oledbPr>
        </x15:connection>
      </ext>
    </extLst>
  </connection>
  <connection id="4" xr16:uid="{F88F6EA8-0EE8-4E81-B533-232458DFB039}" name="Query - Dim_Products" description="Connection to the 'Dim_Products' query in the workbook." type="100" refreshedVersion="8" minRefreshableVersion="5">
    <extLst>
      <ext xmlns:x15="http://schemas.microsoft.com/office/spreadsheetml/2010/11/main" uri="{DE250136-89BD-433C-8126-D09CA5730AF9}">
        <x15:connection id="b4e222cf-7b8c-4ecf-8a57-2e58d8aed01e">
          <x15:oledbPr connection="Provider=Microsoft.Mashup.OleDb.1;Data Source=$Workbook$;Location=Dim_Products;Extended Properties=&quot;&quot;">
            <x15:dbTables>
              <x15:dbTable name="Dim_Products"/>
            </x15:dbTables>
          </x15:oledbPr>
        </x15:connection>
      </ext>
    </extLst>
  </connection>
  <connection id="5" xr16:uid="{F5A14772-9085-403C-AB81-ADA3CB947CDC}" name="Query - Dim_SalesPerson" description="Connection to the 'Dim_SalesPerson' query in the workbook." type="100" refreshedVersion="8" minRefreshableVersion="5">
    <extLst>
      <ext xmlns:x15="http://schemas.microsoft.com/office/spreadsheetml/2010/11/main" uri="{DE250136-89BD-433C-8126-D09CA5730AF9}">
        <x15:connection id="97d939e4-0d7c-4e51-9ce5-5e80b8c7054d">
          <x15:oledbPr connection="Provider=Microsoft.Mashup.OleDb.1;Data Source=$Workbook$;Location=Dim_SalesPerson;Extended Properties=&quot;&quot;">
            <x15:dbTables>
              <x15:dbTable name="Dim_SalesPerson"/>
            </x15:dbTables>
          </x15:oledbPr>
        </x15:connection>
      </ext>
    </extLst>
  </connection>
  <connection id="6" xr16:uid="{375AF270-8B3F-4738-B107-DF16E069904C}" name="Query - Fact_Table" description="Connection to the 'Fact_Table' query in the workbook." type="100" refreshedVersion="8" minRefreshableVersion="5">
    <extLst>
      <ext xmlns:x15="http://schemas.microsoft.com/office/spreadsheetml/2010/11/main" uri="{DE250136-89BD-433C-8126-D09CA5730AF9}">
        <x15:connection id="6d58bdeb-f77c-4577-8d0e-566e5c25ad8d">
          <x15:oledbPr connection="Provider=Microsoft.Mashup.OleDb.1;Data Source=$Workbook$;Location=Fact_Table;Extended Properties=&quot;&quot;">
            <x15:dbTables>
              <x15:dbTable name="Fact_Table"/>
            </x15:dbTables>
          </x15:oledbPr>
        </x15:connection>
      </ext>
    </extLst>
  </connection>
  <connection id="7" xr16:uid="{6C68B888-F8DD-4408-AA2A-2A8134621A2C}"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6d7181ac-a8e3-4dca-9bd2-506c0b75c54e">
          <x15:oledbPr connection="Provider=Microsoft.Mashup.OleDb.1;Data Source=$Workbook$;Location=monthly_store_targets;Extended Properties=&quot;&quot;">
            <x15:dbTables>
              <x15:dbTable name="monthly_store_targets"/>
            </x15:dbTables>
          </x15:oledbPr>
        </x15:connection>
      </ext>
    </extLst>
  </connection>
  <connection id="8" xr16:uid="{D8782112-EFA3-4F5D-B509-FC9F08BF1B6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<sst xmlns="http://schemas.openxmlformats.org/spreadsheetml/2006/main" count="334" uniqueCount="224">
  <si>
    <t>Total Revenue</t>
  </si>
  <si>
    <t>COGS</t>
  </si>
  <si>
    <t>Total Profit</t>
  </si>
  <si>
    <t>Profit Margin</t>
  </si>
  <si>
    <t># Transactions</t>
  </si>
  <si>
    <t>Total Refund</t>
  </si>
  <si>
    <t>Refund Rate</t>
  </si>
  <si>
    <t>Grand Total</t>
  </si>
  <si>
    <t># Products</t>
  </si>
  <si>
    <t>Total Qty</t>
  </si>
  <si>
    <t>Qty Returned</t>
  </si>
  <si>
    <t>Total Target</t>
  </si>
  <si>
    <t xml:space="preserve"> </t>
  </si>
  <si>
    <t>Barron-Fleming</t>
  </si>
  <si>
    <t>Berg-Trujillo</t>
  </si>
  <si>
    <t>Lee-Myers</t>
  </si>
  <si>
    <t>Lopez</t>
  </si>
  <si>
    <t>Martinez</t>
  </si>
  <si>
    <t>Miller</t>
  </si>
  <si>
    <t>Myers-Lopez</t>
  </si>
  <si>
    <t>Novak PLC</t>
  </si>
  <si>
    <t>Thomas</t>
  </si>
  <si>
    <t>Valdez</t>
  </si>
  <si>
    <t>Store Name</t>
  </si>
  <si>
    <t>Month</t>
  </si>
  <si>
    <t>Apr</t>
  </si>
  <si>
    <t>Aug</t>
  </si>
  <si>
    <t>Dec</t>
  </si>
  <si>
    <t>Feb</t>
  </si>
  <si>
    <t>Jan</t>
  </si>
  <si>
    <t>Jul</t>
  </si>
  <si>
    <t>Jun</t>
  </si>
  <si>
    <t>Mar</t>
  </si>
  <si>
    <t>May</t>
  </si>
  <si>
    <t>Nov</t>
  </si>
  <si>
    <t>Oct</t>
  </si>
  <si>
    <t>Sep</t>
  </si>
  <si>
    <t>Revenue</t>
  </si>
  <si>
    <t>Target</t>
  </si>
  <si>
    <t>Variance</t>
  </si>
  <si>
    <t>Pct</t>
  </si>
  <si>
    <t>Highlight</t>
  </si>
  <si>
    <t>large-1</t>
  </si>
  <si>
    <t>large-2</t>
  </si>
  <si>
    <t>DayType</t>
  </si>
  <si>
    <t>Weekday</t>
  </si>
  <si>
    <t>Weekend</t>
  </si>
  <si>
    <t>Total Revenue2</t>
  </si>
  <si>
    <t>Quarter</t>
  </si>
  <si>
    <t>Q-1</t>
  </si>
  <si>
    <t>Q-2</t>
  </si>
  <si>
    <t>Q-3</t>
  </si>
  <si>
    <t>Q-4</t>
  </si>
  <si>
    <t>Link to the above chart</t>
  </si>
  <si>
    <t>Average</t>
  </si>
  <si>
    <t>Caption</t>
  </si>
  <si>
    <t>Fri</t>
  </si>
  <si>
    <t>Mon</t>
  </si>
  <si>
    <t>Sat</t>
  </si>
  <si>
    <t>Sun</t>
  </si>
  <si>
    <t>Thu</t>
  </si>
  <si>
    <t>Tue</t>
  </si>
  <si>
    <t>Wed</t>
  </si>
  <si>
    <t>Option</t>
  </si>
  <si>
    <t>Combo Box</t>
  </si>
  <si>
    <t>Location</t>
  </si>
  <si>
    <t>Customer</t>
  </si>
  <si>
    <t>Bobby Abbott</t>
  </si>
  <si>
    <t>Christine Hawkins</t>
  </si>
  <si>
    <t>Jeffery Powell</t>
  </si>
  <si>
    <t>John Brown</t>
  </si>
  <si>
    <t>Judith Simmons</t>
  </si>
  <si>
    <t>Kristine Barrett</t>
  </si>
  <si>
    <t>Laura Gross</t>
  </si>
  <si>
    <t>Lisa West</t>
  </si>
  <si>
    <t>Paul Noble</t>
  </si>
  <si>
    <t>Travis Ewing</t>
  </si>
  <si>
    <t>Full Name</t>
  </si>
  <si>
    <t>Top 5 Customers</t>
  </si>
  <si>
    <t>Bottom 5 Customers</t>
  </si>
  <si>
    <t>California</t>
  </si>
  <si>
    <t>Florida</t>
  </si>
  <si>
    <t>Indiana</t>
  </si>
  <si>
    <t>Maryland</t>
  </si>
  <si>
    <t>Michigan</t>
  </si>
  <si>
    <t>Missouri</t>
  </si>
  <si>
    <t>New York</t>
  </si>
  <si>
    <t>Virginia</t>
  </si>
  <si>
    <t>Washington</t>
  </si>
  <si>
    <t>Wisconsin</t>
  </si>
  <si>
    <t>Top 5 Locations</t>
  </si>
  <si>
    <t>Bottom 5 Locations</t>
  </si>
  <si>
    <t>Customer Table</t>
  </si>
  <si>
    <t>Location Table</t>
  </si>
  <si>
    <t>Chart</t>
  </si>
  <si>
    <t># Customers</t>
  </si>
  <si>
    <t># Locations</t>
  </si>
  <si>
    <t>Customer Age Group</t>
  </si>
  <si>
    <t>0-20</t>
  </si>
  <si>
    <t>21-30</t>
  </si>
  <si>
    <t>31-40</t>
  </si>
  <si>
    <t>41-50</t>
  </si>
  <si>
    <t>50+</t>
  </si>
  <si>
    <t>Average of Customer Age</t>
  </si>
  <si>
    <t>Average Customer Age</t>
  </si>
  <si>
    <t>Gender</t>
  </si>
  <si>
    <t>Female</t>
  </si>
  <si>
    <t>Male</t>
  </si>
  <si>
    <t>Icon</t>
  </si>
  <si>
    <t>■</t>
  </si>
  <si>
    <t>●</t>
  </si>
  <si>
    <t>New Chart</t>
  </si>
  <si>
    <t>Return Rate</t>
  </si>
  <si>
    <t>Product Name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</si>
  <si>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</si>
  <si>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</si>
  <si>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</si>
  <si>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</si>
  <si>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</si>
  <si>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</si>
  <si>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</si>
  <si>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</si>
  <si>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</si>
  <si>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</si>
  <si>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</si>
  <si>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</si>
  <si>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</si>
  <si>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</si>
  <si>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</si>
  <si>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</si>
  <si>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</si>
  <si>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</si>
  <si>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</si>
  <si>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</si>
  <si>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</si>
  <si>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</si>
  <si>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</si>
  <si>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</si>
  <si>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</si>
  <si>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</si>
  <si>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</si>
  <si>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</si>
  <si>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</si>
  <si>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</si>
  <si>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</si>
  <si>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</si>
  <si>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</si>
  <si>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</si>
  <si>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</si>
  <si>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</si>
  <si>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</si>
  <si>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</si>
  <si>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</si>
  <si>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</si>
  <si>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</si>
  <si>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</si>
  <si>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</si>
  <si>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</si>
  <si>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</si>
  <si>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</si>
  <si>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</si>
  <si>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</si>
  <si>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</si>
  <si>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</si>
  <si>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</si>
  <si>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</si>
  <si>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</si>
  <si>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</si>
  <si>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</si>
  <si>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</si>
  <si>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</si>
  <si>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</si>
  <si>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</si>
  <si>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</si>
  <si>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</si>
  <si>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</si>
  <si>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</si>
  <si>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</si>
  <si>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</si>
  <si>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</si>
  <si>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</si>
  <si>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</si>
  <si>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</si>
  <si>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</si>
  <si>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</si>
  <si>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</si>
  <si>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</si>
  <si>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</si>
  <si>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</si>
  <si>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</si>
  <si>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</si>
  <si>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</si>
  <si>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</si>
  <si>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</si>
  <si>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</si>
  <si>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</si>
  <si>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</si>
  <si>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</si>
  <si>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</si>
  <si>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</si>
  <si>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</si>
  <si>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</si>
  <si>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</si>
  <si>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</si>
  <si>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</si>
  <si>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</si>
  <si>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</si>
  <si>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</si>
  <si>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</si>
  <si>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</si>
  <si>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</si>
  <si>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</si>
  <si>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</si>
  <si>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</si>
  <si>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Quantity</t>
  </si>
  <si>
    <t>Category</t>
  </si>
  <si>
    <t>Alcoholic Beverage</t>
  </si>
  <si>
    <t>Coffee</t>
  </si>
  <si>
    <t>Energy Drink</t>
  </si>
  <si>
    <t>Juice</t>
  </si>
  <si>
    <t>Soft Drink</t>
  </si>
  <si>
    <t>Sports Drink</t>
  </si>
  <si>
    <t>Tea</t>
  </si>
  <si>
    <t>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</si>
</sst>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quot;* #,##0.00_);_(&quot;$&quot;* \(#,##0.00\);_(&quot;$&quot;* &quot;-&quot;??_);_(@_)"/>
    <numFmt numFmtId="164" formatCode="\$#,##0;\(\$#,##0\);\$#,##0"/>
    <numFmt numFmtId="165" formatCode="0.00%;\-0.00%;0.00%"/>
    <numFmt numFmtId="166" formatCode="_(&quot;$&quot;* #,##0_);_(&quot;$&quot;* \(#,##0\);_(&quot;$&quot;* &quot;-&quot;??_);_(@_)"/>
    <numFmt numFmtId="167" formatCode="[&gt;=1000000]\ &quot;$&quot;0.0,,&quot;M&quot;;[&gt;=1000]\ \ &quot;$&quot;0.0,&quot;K&quot;;0"/>
    <numFmt numFmtId="168" formatCode="[&gt;=1000000]\ 0.0,,&quot;M&quot;;[&gt;=1000]\ \ 0.0,&quot;K&quot;;0"/>
    <numFmt numFmtId="169" formatCode="\+0.00%;\-0.00%"/>
    <numFmt numFmtId="170" formatCode="[&gt;=1000000]\ &quot;$&quot;0,,&quot;M&quot;;[&gt;=1000]\ \ &quot;$&quot;0,&quot;K&quot;;0"/>
    <numFmt numFmtId="171" formatCode="0.0%"/>
    <numFmt numFmtId="172" formatCode="\+0.0%;\-0.0%"/>
    <numFmt numFmtId="173" formatCode=";;"/>
  </numFmts>
  <fonts count="10" x14ac:knownFonts="1">
    <font>
      <sz val="11"/>
      <color theme="1"/>
      <name val="Calibri"/>
      <family val="2"/>
      <scheme val="minor"/>
    </font>
    <font>
      <sz val="11"/>
      <color theme="1"/>
      <name val="Calibri"/>
      <family val="2"/>
      <scheme val="minor"/>
    </font>
    <font>
      <b/>
      <sz val="11"/>
      <color theme="1"/>
      <name val="Calibri"/>
      <family val="2"/>
      <scheme val="minor"/>
    </font>
    <font>
      <sz val="14"/>
      <color theme="1"/>
      <name val="Calibri"/>
      <family val="2"/>
      <scheme val="minor"/>
    </font>
    <font>
      <sz val="11"/>
      <color theme="1" tint="0.249977111117893"/>
      <name val="Calibri"/>
      <family val="2"/>
      <scheme val="minor"/>
    </font>
    <font>
      <i/>
      <sz val="11"/>
      <color theme="1"/>
      <name val="Calibri"/>
      <family val="2"/>
      <scheme val="minor"/>
    </font>
    <font>
      <b/>
      <sz val="14"/>
      <color rgb="FF00B050"/>
      <name val="Calibri"/>
      <family val="2"/>
      <scheme val="minor"/>
    </font>
    <font>
      <sz val="18"/>
      <color theme="1"/>
      <name val="Calibri"/>
      <family val="2"/>
      <scheme val="minor"/>
    </font>
    <font>
      <sz val="11"/>
      <color rgb="FF3F3F76"/>
      <name val="Calibri"/>
      <family val="2"/>
      <scheme val="minor"/>
    </font>
    <font>
      <sz val="8"/>
      <name val="Segoe UI"/>
      <family val="2"/>
    </font>
  </fonts>
  <fills count="10">
    <fill>
      <patternFill patternType="none"/>
    </fill>
    <fill>
      <patternFill patternType="gray125"/>
    </fill>
    <fill>
      <patternFill patternType="solid">
        <fgColor theme="0" tint="-4.9989318521683403E-2"/>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1" tint="0.249977111117893"/>
        <bgColor indexed="64"/>
      </patternFill>
    </fill>
    <fill>
      <patternFill patternType="solid">
        <fgColor theme="4" tint="0.79998168889431442"/>
        <bgColor indexed="64"/>
      </patternFill>
    </fill>
    <fill>
      <patternFill patternType="solid">
        <fgColor rgb="FFC00000"/>
        <bgColor indexed="64"/>
      </patternFill>
    </fill>
    <fill>
      <patternFill patternType="solid">
        <fgColor rgb="FFFFCC99"/>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top/>
      <bottom style="medium">
        <color theme="0" tint="-4.9989318521683403E-2"/>
      </bottom>
      <diagonal/>
    </border>
    <border>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theme="0" tint="-4.9989318521683403E-2"/>
      </right>
      <top style="medium">
        <color theme="0" tint="-4.9989318521683403E-2"/>
      </top>
      <bottom style="medium">
        <color theme="0" tint="-4.9989318521683403E-2"/>
      </bottom>
      <diagonal/>
    </border>
    <border>
      <left style="medium">
        <color theme="0" tint="-4.9989318521683403E-2"/>
      </left>
      <right/>
      <top style="medium">
        <color theme="0" tint="-4.9989318521683403E-2"/>
      </top>
      <bottom style="medium">
        <color theme="0" tint="-4.9989318521683403E-2"/>
      </bottom>
      <diagonal/>
    </border>
    <border>
      <left/>
      <right style="medium">
        <color theme="0" tint="-4.9989318521683403E-2"/>
      </right>
      <top style="medium">
        <color theme="0" tint="-4.9989318521683403E-2"/>
      </top>
      <bottom/>
      <diagonal/>
    </border>
    <border>
      <left style="medium">
        <color theme="0" tint="-4.9989318521683403E-2"/>
      </left>
      <right style="medium">
        <color theme="0" tint="-4.9989318521683403E-2"/>
      </right>
      <top style="medium">
        <color theme="0" tint="-4.9989318521683403E-2"/>
      </top>
      <bottom/>
      <diagonal/>
    </border>
    <border>
      <left style="medium">
        <color theme="0" tint="-4.9989318521683403E-2"/>
      </left>
      <right/>
      <top style="medium">
        <color theme="0" tint="-4.9989318521683403E-2"/>
      </top>
      <bottom/>
      <diagonal/>
    </border>
    <border>
      <left style="thin">
        <color rgb="FF7F7F7F"/>
      </left>
      <right style="thin">
        <color rgb="FF7F7F7F"/>
      </right>
      <top style="thin">
        <color rgb="FF7F7F7F"/>
      </top>
      <bottom style="thin">
        <color rgb="FF7F7F7F"/>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8" fillId="9" borderId="12" applyNumberFormat="0" applyAlignment="0" applyProtection="0"/>
  </cellStyleXfs>
  <cellXfs count="45">
    <xf numFmtId="0" fontId="0" fillId="0" borderId="0" xfId="0"/>
    <xf numFmtId="164" fontId="0" fillId="0" borderId="0" xfId="0" applyNumberFormat="1"/>
    <xf numFmtId="165" fontId="0" fillId="0" borderId="0" xfId="0" applyNumberFormat="1"/>
    <xf numFmtId="0" fontId="0" fillId="0" borderId="0" xfId="0" pivotButton="1"/>
    <xf numFmtId="0" fontId="0" fillId="2" borderId="0" xfId="0" applyFill="1"/>
    <xf numFmtId="0" fontId="0" fillId="3" borderId="0" xfId="0" applyFill="1"/>
    <xf numFmtId="166" fontId="0" fillId="0" borderId="0" xfId="1" applyNumberFormat="1" applyFont="1"/>
    <xf numFmtId="167" fontId="0" fillId="0" borderId="0" xfId="0" applyNumberFormat="1"/>
    <xf numFmtId="168" fontId="0" fillId="0" borderId="0" xfId="0" applyNumberFormat="1"/>
    <xf numFmtId="0" fontId="2" fillId="0" borderId="0" xfId="0" applyFont="1"/>
    <xf numFmtId="10" fontId="0" fillId="0" borderId="0" xfId="2" applyNumberFormat="1" applyFont="1"/>
    <xf numFmtId="0" fontId="0" fillId="4" borderId="0" xfId="0" applyFill="1"/>
    <xf numFmtId="0" fontId="0" fillId="5" borderId="0" xfId="0" applyFill="1"/>
    <xf numFmtId="169" fontId="3" fillId="0" borderId="0" xfId="2" applyNumberFormat="1" applyFont="1" applyAlignment="1">
      <alignment horizontal="center" vertical="center"/>
    </xf>
    <xf numFmtId="169" fontId="0" fillId="0" borderId="0" xfId="0" applyNumberFormat="1"/>
    <xf numFmtId="170" fontId="0" fillId="0" borderId="0" xfId="0" applyNumberFormat="1"/>
    <xf numFmtId="0" fontId="0" fillId="0" borderId="1" xfId="0" applyBorder="1"/>
    <xf numFmtId="170" fontId="0" fillId="0" borderId="1" xfId="0" applyNumberFormat="1" applyBorder="1"/>
    <xf numFmtId="0" fontId="0" fillId="0" borderId="2" xfId="0" applyBorder="1"/>
    <xf numFmtId="170" fontId="0" fillId="0" borderId="2" xfId="0" applyNumberFormat="1" applyBorder="1"/>
    <xf numFmtId="171" fontId="0" fillId="0" borderId="0" xfId="2" applyNumberFormat="1" applyFont="1"/>
    <xf numFmtId="172" fontId="0" fillId="0" borderId="0" xfId="2" applyNumberFormat="1" applyFont="1"/>
    <xf numFmtId="0" fontId="3" fillId="0" borderId="0" xfId="0" applyFont="1"/>
    <xf numFmtId="0" fontId="0" fillId="6" borderId="0" xfId="0" applyFill="1"/>
    <xf numFmtId="10" fontId="0" fillId="0" borderId="0" xfId="0" applyNumberFormat="1"/>
    <xf numFmtId="173" fontId="0" fillId="7" borderId="3" xfId="0" applyNumberFormat="1" applyFill="1" applyBorder="1"/>
    <xf numFmtId="173" fontId="0" fillId="7" borderId="4" xfId="0" applyNumberFormat="1" applyFill="1" applyBorder="1"/>
    <xf numFmtId="173" fontId="0" fillId="7" borderId="5" xfId="0" applyNumberFormat="1" applyFill="1" applyBorder="1"/>
    <xf numFmtId="173" fontId="0" fillId="7" borderId="6" xfId="0" applyNumberFormat="1" applyFill="1" applyBorder="1"/>
    <xf numFmtId="173" fontId="0" fillId="7" borderId="7" xfId="0" applyNumberFormat="1" applyFill="1" applyBorder="1"/>
    <xf numFmtId="173" fontId="0" fillId="7" borderId="8" xfId="0" applyNumberFormat="1" applyFill="1" applyBorder="1"/>
    <xf numFmtId="173" fontId="0" fillId="7" borderId="9" xfId="0" applyNumberFormat="1" applyFill="1" applyBorder="1"/>
    <xf numFmtId="173" fontId="0" fillId="7" borderId="10" xfId="0" applyNumberFormat="1" applyFill="1" applyBorder="1"/>
    <xf numFmtId="173" fontId="0" fillId="7" borderId="11" xfId="0" applyNumberFormat="1" applyFill="1" applyBorder="1"/>
    <xf numFmtId="9" fontId="0" fillId="0" borderId="0" xfId="0" applyNumberFormat="1"/>
    <xf numFmtId="0" fontId="4" fillId="3" borderId="0" xfId="0" applyFont="1" applyFill="1"/>
    <xf numFmtId="44" fontId="0" fillId="0" borderId="0" xfId="1" applyFont="1"/>
    <xf numFmtId="172" fontId="0" fillId="0" borderId="0" xfId="0" applyNumberFormat="1"/>
    <xf numFmtId="0" fontId="5" fillId="0" borderId="0" xfId="0" applyFont="1"/>
    <xf numFmtId="0" fontId="0" fillId="8" borderId="1" xfId="0" applyFill="1" applyBorder="1"/>
    <xf numFmtId="3" fontId="0" fillId="0" borderId="0" xfId="0" applyNumberFormat="1"/>
    <xf numFmtId="1" fontId="0" fillId="0" borderId="0" xfId="0" applyNumberFormat="1"/>
    <xf numFmtId="10" fontId="6" fillId="0" borderId="0" xfId="2" applyNumberFormat="1" applyFont="1"/>
    <xf numFmtId="9" fontId="7" fillId="0" borderId="0" xfId="2" applyFont="1" applyAlignment="1">
      <alignment horizontal="center" vertical="center"/>
    </xf>
    <xf numFmtId="0" fontId="8" fillId="9" borderId="12" xfId="3"/>
  </cellXfs>
  <cellStyles count="4">
    <cellStyle name="Currency" xfId="1" builtinId="4"/>
    <cellStyle name="Input" xfId="3" builtinId="20"/>
    <cellStyle name="Normal" xfId="0" builtinId="0"/>
    <cellStyle name="Percent" xfId="2" builtinId="5"/>
  </cellStyles>
  <dxfs count="45">
    <dxf>
      <font>
        <b val="0"/>
        <i/>
        <color rgb="FF75C4FF"/>
      </font>
      <fill>
        <patternFill>
          <bgColor rgb="FF404040"/>
        </patternFill>
      </fill>
      <border diagonalUp="0" diagonalDown="0">
        <left/>
        <right/>
        <top/>
        <bottom/>
        <vertical/>
        <horizontal/>
      </border>
    </dxf>
    <dxf>
      <font>
        <color theme="1"/>
      </font>
      <fill>
        <patternFill>
          <bgColor rgb="FF404040"/>
        </patternFill>
      </fill>
      <border diagonalUp="0" diagonalDown="0">
        <left/>
        <right/>
        <top/>
        <bottom/>
        <vertical/>
        <horizontal/>
      </border>
    </dxf>
    <dxf>
      <font>
        <color rgb="FF00B0F0"/>
      </font>
      <fill>
        <patternFill>
          <bgColor theme="0" tint="-0.499984740745262"/>
        </patternFill>
      </fill>
    </dxf>
    <dxf>
      <font>
        <color rgb="FF00B0F0"/>
      </font>
    </dxf>
    <dxf>
      <font>
        <color rgb="FF00B0F0"/>
      </font>
      <fill>
        <patternFill>
          <bgColor rgb="FF00B0F0"/>
        </patternFill>
      </fill>
    </dxf>
    <dxf>
      <font>
        <color rgb="FF0070C0"/>
      </font>
    </dxf>
    <dxf>
      <font>
        <color rgb="FF9FE6FF"/>
      </font>
    </dxf>
    <dxf>
      <font>
        <color rgb="FF70AD47"/>
      </font>
    </dxf>
    <dxf>
      <font>
        <color rgb="FFFF0000"/>
      </font>
    </dxf>
    <dxf>
      <font>
        <color rgb="FFFF0000"/>
      </font>
      <fill>
        <patternFill patternType="none">
          <bgColor auto="1"/>
        </patternFill>
      </fill>
    </dxf>
    <dxf>
      <font>
        <color theme="9" tint="0.39994506668294322"/>
      </font>
    </dxf>
    <dxf>
      <font>
        <color rgb="FFFF0000"/>
      </font>
      <fill>
        <patternFill patternType="none">
          <bgColor auto="1"/>
        </patternFill>
      </fill>
    </dxf>
    <dxf>
      <font>
        <color rgb="FF70AD47"/>
      </font>
    </dxf>
    <dxf>
      <numFmt numFmtId="167" formatCode="[&gt;=1000000]\ &quot;$&quot;0.0,,&quot;M&quot;;[&gt;=1000]\ \ &quot;$&quot;0.0,&quot;K&quot;;0"/>
    </dxf>
    <dxf>
      <numFmt numFmtId="167" formatCode="[&gt;=1000000]\ &quot;$&quot;0.0,,&quot;M&quot;;[&gt;=1000]\ \ &quot;$&quot;0.0,&quot;K&quot;;0"/>
    </dxf>
    <dxf>
      <numFmt numFmtId="167" formatCode="[&gt;=1000000]\ &quot;$&quot;0.0,,&quot;M&quot;;[&gt;=1000]\ \ &quot;$&quot;0.0,&quot;K&quot;;0"/>
    </dxf>
    <dxf>
      <numFmt numFmtId="1" formatCode="0"/>
    </dxf>
    <dxf>
      <numFmt numFmtId="167" formatCode="[&gt;=1000000]\ &quot;$&quot;0.0,,&quot;M&quot;;[&gt;=1000]\ \ &quot;$&quot;0.0,&quot;K&quot;;0"/>
    </dxf>
    <dxf>
      <numFmt numFmtId="170" formatCode="[&gt;=1000000]\ &quot;$&quot;0,,&quot;M&quot;;[&gt;=1000]\ \ &quot;$&quot;0,&quot;K&quot;;0"/>
    </dxf>
    <dxf>
      <numFmt numFmtId="14" formatCode="0.00%"/>
    </dxf>
    <dxf>
      <numFmt numFmtId="14" formatCode="0.00%"/>
    </dxf>
    <dxf>
      <numFmt numFmtId="167" formatCode="[&gt;=1000000]\ &quot;$&quot;0.0,,&quot;M&quot;;[&gt;=1000]\ \ &quot;$&quot;0.0,&quot;K&quot;;0"/>
    </dxf>
    <dxf>
      <numFmt numFmtId="172" formatCode="\+0.0%;\-0.0%"/>
    </dxf>
    <dxf>
      <numFmt numFmtId="170" formatCode="[&gt;=1000000]\ &quot;$&quot;0,,&quot;M&quot;;[&gt;=1000]\ \ &quot;$&quot;0,&quot;K&quot;;0"/>
    </dxf>
    <dxf>
      <numFmt numFmtId="172" formatCode="\+0.0%;\-0.0%"/>
    </dxf>
    <dxf>
      <numFmt numFmtId="14" formatCode="0.00%"/>
    </dxf>
    <dxf>
      <numFmt numFmtId="170" formatCode="[&gt;=1000000]\ &quot;$&quot;0,,&quot;M&quot;;[&gt;=1000]\ \ &quot;$&quot;0,&quot;K&quot;;0"/>
    </dxf>
    <dxf>
      <numFmt numFmtId="170" formatCode="[&gt;=1000000]\ &quot;$&quot;0,,&quot;M&quot;;[&gt;=1000]\ \ &quot;$&quot;0,&quot;K&quot;;0"/>
    </dxf>
    <dxf>
      <numFmt numFmtId="170" formatCode="[&gt;=1000000]\ &quot;$&quot;0,,&quot;M&quot;;[&gt;=1000]\ \ &quot;$&quot;0,&quot;K&quot;;0"/>
    </dxf>
    <dxf>
      <numFmt numFmtId="14" formatCode="0.00%"/>
    </dxf>
    <dxf>
      <numFmt numFmtId="170" formatCode="[&gt;=1000000]\ &quot;$&quot;0,,&quot;M&quot;;[&gt;=1000]\ \ &quot;$&quot;0,&quot;K&quot;;0"/>
    </dxf>
    <dxf>
      <numFmt numFmtId="14" formatCode="0.00%"/>
    </dxf>
    <dxf>
      <numFmt numFmtId="172" formatCode="\+0.0%;\-0.0%"/>
    </dxf>
    <dxf>
      <numFmt numFmtId="170" formatCode="[&gt;=1000000]\ &quot;$&quot;0,,&quot;M&quot;;[&gt;=1000]\ \ &quot;$&quot;0,&quot;K&quot;;0"/>
    </dxf>
    <dxf>
      <numFmt numFmtId="168" formatCode="[&gt;=1000000]\ 0.0,,&quot;M&quot;;[&gt;=1000]\ \ 0.0,&quot;K&quot;;0"/>
    </dxf>
    <dxf>
      <numFmt numFmtId="168" formatCode="[&gt;=1000000]\ 0.0,,&quot;M&quot;;[&gt;=1000]\ \ 0.0,&quot;K&quot;;0"/>
    </dxf>
    <dxf>
      <numFmt numFmtId="168" formatCode="[&gt;=1000000]\ 0.0,,&quot;M&quot;;[&gt;=1000]\ \ 0.0,&quot;K&quot;;0"/>
    </dxf>
    <dxf>
      <numFmt numFmtId="168" formatCode="[&gt;=1000000]\ 0.0,,&quot;M&quot;;[&gt;=1000]\ \ 0.0,&quot;K&quot;;0"/>
    </dxf>
    <dxf>
      <numFmt numFmtId="167" formatCode="[&gt;=1000000]\ &quot;$&quot;0.0,,&quot;M&quot;;[&gt;=1000]\ \ &quot;$&quot;0.0,&quot;K&quot;;0"/>
    </dxf>
    <dxf>
      <numFmt numFmtId="167" formatCode="[&gt;=1000000]\ &quot;$&quot;0.0,,&quot;M&quot;;[&gt;=1000]\ \ &quot;$&quot;0.0,&quot;K&quot;;0"/>
    </dxf>
    <dxf>
      <numFmt numFmtId="167" formatCode="[&gt;=1000000]\ &quot;$&quot;0.0,,&quot;M&quot;;[&gt;=1000]\ \ &quot;$&quot;0.0,&quot;K&quot;;0"/>
    </dxf>
    <dxf>
      <numFmt numFmtId="167" formatCode="[&gt;=1000000]\ &quot;$&quot;0.0,,&quot;M&quot;;[&gt;=1000]\ \ &quot;$&quot;0.0,&quot;K&quot;;0"/>
    </dxf>
    <dxf>
      <numFmt numFmtId="167" formatCode="[&gt;=1000000]\ &quot;$&quot;0.0,,&quot;M&quot;;[&gt;=1000]\ \ &quot;$&quot;0.0,&quot;K&quot;;0"/>
    </dxf>
    <dxf>
      <font>
        <b/>
        <i/>
        <sz val="12"/>
        <color theme="1" tint="0.34998626667073579"/>
      </font>
      <fill>
        <patternFill>
          <bgColor theme="0"/>
        </patternFill>
      </fill>
      <border diagonalUp="0" diagonalDown="0">
        <left/>
        <right/>
        <top/>
        <bottom/>
        <vertical/>
        <horizontal/>
      </border>
    </dxf>
    <dxf>
      <font>
        <b/>
        <i val="0"/>
        <sz val="12"/>
        <color theme="1"/>
      </font>
      <fill>
        <patternFill>
          <bgColor theme="0"/>
        </patternFill>
      </fill>
      <border diagonalUp="0" diagonalDown="0">
        <left/>
        <right/>
        <top/>
        <bottom/>
        <vertical/>
        <horizontal/>
      </border>
    </dxf>
  </dxfs>
  <tableStyles count="2" defaultTableStyle="TableStyleMedium2" defaultPivotStyle="PivotStyleLight16">
    <tableStyle name="SlicerStyleLight1 2" pivot="0" table="0" count="10" xr9:uid="{945F05F2-CA80-4F8F-B79D-73B111F51BF3}">
      <tableStyleElement type="wholeTable" dxfId="44"/>
      <tableStyleElement type="headerRow" dxfId="43"/>
    </tableStyle>
    <tableStyle name="SlicerStyleLight1 3" pivot="0" table="0" count="10" xr9:uid="{AAF84A15-CD43-4CD0-80A5-DFEA737F5DEC}">
      <tableStyleElement type="wholeTable" dxfId="1"/>
      <tableStyleElement type="headerRow" dxfId="0"/>
    </tableStyle>
  </tableStyles>
  <colors>
    <mruColors>
      <color rgb="FF0070C0"/>
      <color rgb="FF75C4FF"/>
      <color rgb="FF404040"/>
      <color rgb="FF199CFF"/>
      <color rgb="FF007FDE"/>
      <color rgb="FF79C6FF"/>
      <color rgb="FF8BCDFF"/>
      <color rgb="FF3BCCFF"/>
      <color rgb="FF9FE6FF"/>
      <color rgb="FF1F95B3"/>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rgb="FF404040"/>
            </patternFill>
          </fill>
          <border diagonalUp="0" diagonalDown="0">
            <left/>
            <right/>
            <top/>
            <bottom style="medium">
              <color theme="0" tint="-4.9989318521683403E-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24994659260841701"/>
          </font>
          <fill>
            <patternFill patternType="solid">
              <fgColor rgb="FFFFFFFF"/>
              <bgColor rgb="FF404040"/>
            </patternFill>
          </fill>
          <border diagonalUp="0" diagonalDown="0">
            <left/>
            <right/>
            <top/>
            <bottom style="medium">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2"/>
            <color theme="1" tint="0.24994659260841701"/>
          </font>
          <fill>
            <patternFill patternType="solid">
              <fgColor theme="4" tint="0.59999389629810485"/>
              <bgColor theme="0"/>
            </patternFill>
          </fill>
          <border diagonalUp="0" diagonalDown="0">
            <left/>
            <right/>
            <top/>
            <bottom style="medium">
              <color theme="0" tint="-0.3499862666707357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499984740745262"/>
          </font>
          <fill>
            <patternFill patternType="solid">
              <fgColor rgb="FFFFFFFF"/>
              <bgColor theme="0"/>
            </patternFill>
          </fill>
          <border diagonalUp="0" diagonalDown="0">
            <left/>
            <right/>
            <top/>
            <bottom style="medium">
              <color theme="0" tint="-0.14996795556505021"/>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sheetMetadata" Target="metadata.xml"/><Relationship Id="rId47" Type="http://schemas.openxmlformats.org/officeDocument/2006/relationships/customXml" Target="../customXml/item3.xml"/><Relationship Id="rId63" Type="http://schemas.openxmlformats.org/officeDocument/2006/relationships/customXml" Target="../customXml/item19.xml"/><Relationship Id="rId68" Type="http://schemas.openxmlformats.org/officeDocument/2006/relationships/customXml" Target="../customXml/item24.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microsoft.com/office/2007/relationships/slicerCache" Target="slicerCaches/slicerCache4.xml"/><Relationship Id="rId40" Type="http://schemas.openxmlformats.org/officeDocument/2006/relationships/styles" Target="styles.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66" Type="http://schemas.openxmlformats.org/officeDocument/2006/relationships/customXml" Target="../customXml/item22.xml"/><Relationship Id="rId74" Type="http://schemas.openxmlformats.org/officeDocument/2006/relationships/customXml" Target="../customXml/item30.xml"/><Relationship Id="rId79"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17.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2.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77"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7.xml"/><Relationship Id="rId72"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theme" Target="theme/theme1.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12.xml"/><Relationship Id="rId41" Type="http://schemas.openxmlformats.org/officeDocument/2006/relationships/sharedStrings" Target="sharedString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75"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3.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73" Type="http://schemas.openxmlformats.org/officeDocument/2006/relationships/customXml" Target="../customXml/item29.xml"/><Relationship Id="rId78"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onnections" Target="connections.xml"/><Relationship Id="rId34" Type="http://schemas.microsoft.com/office/2007/relationships/slicerCache" Target="slicerCaches/slicerCache1.xml"/><Relationship Id="rId50" Type="http://schemas.openxmlformats.org/officeDocument/2006/relationships/customXml" Target="../customXml/item6.xml"/><Relationship Id="rId55" Type="http://schemas.openxmlformats.org/officeDocument/2006/relationships/customXml" Target="../customXml/item11.xml"/><Relationship Id="rId76"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27.xml"/><Relationship Id="rId2" Type="http://schemas.openxmlformats.org/officeDocument/2006/relationships/worksheet" Target="worksheets/sheet2.xml"/><Relationship Id="rId29" Type="http://schemas.openxmlformats.org/officeDocument/2006/relationships/pivotCacheDefinition" Target="pivotCache/pivotCacheDefinition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 02'!$J$5</c:f>
              <c:strCache>
                <c:ptCount val="1"/>
                <c:pt idx="0">
                  <c:v>Total Revenue</c:v>
                </c:pt>
              </c:strCache>
            </c:strRef>
          </c:tx>
          <c:spPr>
            <a:ln w="28575" cap="rnd">
              <a:solidFill>
                <a:srgbClr val="0070C0"/>
              </a:solidFill>
              <a:round/>
            </a:ln>
            <a:effectLst/>
          </c:spPr>
          <c:marker>
            <c:symbol val="circle"/>
            <c:size val="5"/>
            <c:spPr>
              <a:solidFill>
                <a:schemeClr val="accent1">
                  <a:lumMod val="75000"/>
                </a:schemeClr>
              </a:solidFill>
              <a:ln w="9525">
                <a:solidFill>
                  <a:schemeClr val="accent1">
                    <a:lumMod val="75000"/>
                  </a:schemeClr>
                </a:solidFill>
              </a:ln>
              <a:effectLst/>
            </c:spPr>
          </c:marker>
          <c:dLbls>
            <c:dLbl>
              <c:idx val="0"/>
              <c:tx>
                <c:rich>
                  <a:bodyPr/>
                  <a:lstStyle/>
                  <a:p>
                    <a:fld id="{4A16A67E-17EC-4A7A-92AD-5A91685F8CA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A88-42E8-874F-0C39F8D7EDC5}"/>
                </c:ext>
              </c:extLst>
            </c:dLbl>
            <c:dLbl>
              <c:idx val="1"/>
              <c:tx>
                <c:rich>
                  <a:bodyPr/>
                  <a:lstStyle/>
                  <a:p>
                    <a:fld id="{808EF823-F689-44BA-BCF1-17B73B9FA05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A88-42E8-874F-0C39F8D7EDC5}"/>
                </c:ext>
              </c:extLst>
            </c:dLbl>
            <c:dLbl>
              <c:idx val="2"/>
              <c:tx>
                <c:rich>
                  <a:bodyPr/>
                  <a:lstStyle/>
                  <a:p>
                    <a:fld id="{4F7B3342-7E31-4BA3-AEDE-CFC8BE09E6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A88-42E8-874F-0C39F8D7EDC5}"/>
                </c:ext>
              </c:extLst>
            </c:dLbl>
            <c:dLbl>
              <c:idx val="3"/>
              <c:tx>
                <c:rich>
                  <a:bodyPr/>
                  <a:lstStyle/>
                  <a:p>
                    <a:fld id="{3237FE5B-11E0-4B64-A7AC-70ADC29E3EE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A88-42E8-874F-0C39F8D7EDC5}"/>
                </c:ext>
              </c:extLst>
            </c:dLbl>
            <c:dLbl>
              <c:idx val="4"/>
              <c:tx>
                <c:rich>
                  <a:bodyPr/>
                  <a:lstStyle/>
                  <a:p>
                    <a:fld id="{C615F5EB-84DB-4F5E-8CCC-D6D43BC2B18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A88-42E8-874F-0C39F8D7EDC5}"/>
                </c:ext>
              </c:extLst>
            </c:dLbl>
            <c:dLbl>
              <c:idx val="5"/>
              <c:tx>
                <c:rich>
                  <a:bodyPr/>
                  <a:lstStyle/>
                  <a:p>
                    <a:fld id="{2C0C51DD-32BE-44EA-B120-F6A1F7A426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A88-42E8-874F-0C39F8D7EDC5}"/>
                </c:ext>
              </c:extLst>
            </c:dLbl>
            <c:dLbl>
              <c:idx val="6"/>
              <c:tx>
                <c:rich>
                  <a:bodyPr/>
                  <a:lstStyle/>
                  <a:p>
                    <a:fld id="{D1A4AC3F-1DF8-423D-BD26-3C032197E8F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A88-42E8-874F-0C39F8D7EDC5}"/>
                </c:ext>
              </c:extLst>
            </c:dLbl>
            <c:dLbl>
              <c:idx val="7"/>
              <c:tx>
                <c:rich>
                  <a:bodyPr/>
                  <a:lstStyle/>
                  <a:p>
                    <a:fld id="{2B60AFFB-238E-4B87-B68E-B789D493D07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A88-42E8-874F-0C39F8D7EDC5}"/>
                </c:ext>
              </c:extLst>
            </c:dLbl>
            <c:dLbl>
              <c:idx val="8"/>
              <c:tx>
                <c:rich>
                  <a:bodyPr/>
                  <a:lstStyle/>
                  <a:p>
                    <a:fld id="{A8052326-D7BA-4251-A8BA-235CB28B899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A88-42E8-874F-0C39F8D7EDC5}"/>
                </c:ext>
              </c:extLst>
            </c:dLbl>
            <c:dLbl>
              <c:idx val="9"/>
              <c:tx>
                <c:rich>
                  <a:bodyPr/>
                  <a:lstStyle/>
                  <a:p>
                    <a:fld id="{578BD73B-839A-4C3A-9FC4-E10D0C40AF6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A88-42E8-874F-0C39F8D7EDC5}"/>
                </c:ext>
              </c:extLst>
            </c:dLbl>
            <c:dLbl>
              <c:idx val="10"/>
              <c:tx>
                <c:rich>
                  <a:bodyPr/>
                  <a:lstStyle/>
                  <a:p>
                    <a:fld id="{AAC0F7DB-D153-4123-B8D5-6EC31CF8C94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A88-42E8-874F-0C39F8D7EDC5}"/>
                </c:ext>
              </c:extLst>
            </c:dLbl>
            <c:dLbl>
              <c:idx val="11"/>
              <c:tx>
                <c:rich>
                  <a:bodyPr/>
                  <a:lstStyle/>
                  <a:p>
                    <a:fld id="{E0B20F14-7F48-4077-A330-AF7B49F664C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A88-42E8-874F-0C39F8D7ED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02'!$I$6:$I$17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02'!$J$6:$J$17</c:f>
              <c:numCache>
                <c:formatCode>[&gt;=1000000]\ "$"0,,"M";[&gt;=1000]\ \ "$"0,"K";0</c:formatCode>
                <c:ptCount val="12"/>
                <c:pt idx="0">
                  <c:v>444162.52</c:v>
                </c:pt>
                <c:pt idx="1">
                  <c:v>423741.52</c:v>
                </c:pt>
                <c:pt idx="2">
                  <c:v>468344.26999999955</c:v>
                </c:pt>
                <c:pt idx="3">
                  <c:v>448652.76000000007</c:v>
                </c:pt>
                <c:pt idx="4">
                  <c:v>480720.64000000013</c:v>
                </c:pt>
                <c:pt idx="5">
                  <c:v>455501.13999999996</c:v>
                </c:pt>
                <c:pt idx="6">
                  <c:v>433725.86000000045</c:v>
                </c:pt>
                <c:pt idx="7">
                  <c:v>485766.24999999977</c:v>
                </c:pt>
                <c:pt idx="8">
                  <c:v>443447.4300000004</c:v>
                </c:pt>
                <c:pt idx="9">
                  <c:v>458984.37999999971</c:v>
                </c:pt>
                <c:pt idx="10">
                  <c:v>462537.40999999939</c:v>
                </c:pt>
                <c:pt idx="11">
                  <c:v>441225.2900000001</c:v>
                </c:pt>
              </c:numCache>
            </c:numRef>
          </c:val>
          <c:smooth val="1"/>
          <c:extLst>
            <c:ext xmlns:c15="http://schemas.microsoft.com/office/drawing/2012/chart" uri="{02D57815-91ED-43cb-92C2-25804820EDAC}">
              <c15:datalabelsRange>
                <c15:f>'Analysis 02'!$L$6:$L$17</c15:f>
                <c15:dlblRangeCache>
                  <c:ptCount val="12"/>
                  <c:pt idx="4">
                    <c:v>  $481K</c:v>
                  </c:pt>
                  <c:pt idx="7">
                    <c:v>  $486K</c:v>
                  </c:pt>
                </c15:dlblRangeCache>
              </c15:datalabelsRange>
            </c:ext>
            <c:ext xmlns:c16="http://schemas.microsoft.com/office/drawing/2014/chart" uri="{C3380CC4-5D6E-409C-BE32-E72D297353CC}">
              <c16:uniqueId val="{0000000C-BA88-42E8-874F-0C39F8D7EDC5}"/>
            </c:ext>
          </c:extLst>
        </c:ser>
        <c:ser>
          <c:idx val="1"/>
          <c:order val="1"/>
          <c:tx>
            <c:strRef>
              <c:f>'Analysis 02'!$K$5</c:f>
              <c:strCache>
                <c:ptCount val="1"/>
                <c:pt idx="0">
                  <c:v>Total Target</c:v>
                </c:pt>
              </c:strCache>
            </c:strRef>
          </c:tx>
          <c:spPr>
            <a:ln w="28575" cap="rnd">
              <a:solidFill>
                <a:schemeClr val="tx2">
                  <a:lumMod val="40000"/>
                  <a:lumOff val="60000"/>
                </a:schemeClr>
              </a:solidFill>
              <a:round/>
            </a:ln>
            <a:effectLst/>
          </c:spPr>
          <c:marker>
            <c:symbol val="none"/>
          </c:marker>
          <c:cat>
            <c:strRef>
              <c:f>'Analysis 02'!$I$6:$I$17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02'!$K$6:$K$17</c:f>
              <c:numCache>
                <c:formatCode>[&gt;=1000000]\ "$"0,,"M";[&gt;=1000]\ \ "$"0,"K";0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D-BA88-42E8-874F-0C39F8D7EDC5}"/>
            </c:ext>
          </c:extLst>
        </c:ser>
        <c:dLbls>
          <c:showLegendKey val="0"/>
          <c:showVal val="0"/>
          <c:showCatName val="0"/>
          <c:showSerName val="0"/>
          <c:showPercent val="0"/>
          <c:showBubbleSize val="0"/>
        </c:dLbls>
        <c:marker val="1"/>
        <c:smooth val="0"/>
        <c:axId val="1940524272"/>
        <c:axId val="1940515632"/>
      </c:lineChart>
      <c:catAx>
        <c:axId val="194052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40515632"/>
        <c:crosses val="autoZero"/>
        <c:auto val="1"/>
        <c:lblAlgn val="ctr"/>
        <c:lblOffset val="100"/>
        <c:noMultiLvlLbl val="0"/>
      </c:catAx>
      <c:valAx>
        <c:axId val="1940515632"/>
        <c:scaling>
          <c:orientation val="minMax"/>
        </c:scaling>
        <c:delete val="0"/>
        <c:axPos val="l"/>
        <c:numFmt formatCode="[&gt;=1000000]\ &quot;$&quot;0,,&quot;M&quot;;[&gt;=1000]\ \ &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524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02'!$P$5</c:f>
              <c:strCache>
                <c:ptCount val="1"/>
                <c:pt idx="0">
                  <c:v>Variance</c:v>
                </c:pt>
              </c:strCache>
            </c:strRef>
          </c:tx>
          <c:spPr>
            <a:solidFill>
              <a:srgbClr val="70AD47"/>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02'!$O$6:$O$17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02'!$P$6:$P$17</c:f>
              <c:numCache>
                <c:formatCode>\+0.0%;\-0.0%</c:formatCode>
                <c:ptCount val="12"/>
                <c:pt idx="0">
                  <c:v>1.1662938853230486E-2</c:v>
                </c:pt>
                <c:pt idx="1">
                  <c:v>-1.7477039225188291E-2</c:v>
                </c:pt>
                <c:pt idx="2">
                  <c:v>5.1063127397096335E-2</c:v>
                </c:pt>
                <c:pt idx="3">
                  <c:v>-9.7517607615581932E-3</c:v>
                </c:pt>
                <c:pt idx="4">
                  <c:v>8.2297063942166196E-2</c:v>
                </c:pt>
                <c:pt idx="5">
                  <c:v>7.9440303901378878E-2</c:v>
                </c:pt>
                <c:pt idx="6">
                  <c:v>-5.0342092932618265E-2</c:v>
                </c:pt>
                <c:pt idx="7">
                  <c:v>0.12516995694038077</c:v>
                </c:pt>
                <c:pt idx="8">
                  <c:v>-7.7522420521256973E-3</c:v>
                </c:pt>
                <c:pt idx="9">
                  <c:v>0.10769470991408368</c:v>
                </c:pt>
                <c:pt idx="10">
                  <c:v>0.11894015303443975</c:v>
                </c:pt>
                <c:pt idx="11">
                  <c:v>-3.4038154619471607E-2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CA86-4343-B667-B1B8CAE4A081}"/>
            </c:ext>
          </c:extLst>
        </c:ser>
        <c:dLbls>
          <c:dLblPos val="outEnd"/>
          <c:showLegendKey val="0"/>
          <c:showVal val="1"/>
          <c:showCatName val="0"/>
          <c:showSerName val="0"/>
          <c:showPercent val="0"/>
          <c:showBubbleSize val="0"/>
        </c:dLbls>
        <c:gapWidth val="59"/>
        <c:overlap val="-27"/>
        <c:axId val="1940508912"/>
        <c:axId val="1940524752"/>
      </c:barChart>
      <c:catAx>
        <c:axId val="1940508912"/>
        <c:scaling>
          <c:orientation val="minMax"/>
        </c:scaling>
        <c:delete val="1"/>
        <c:axPos val="b"/>
        <c:numFmt formatCode="General" sourceLinked="1"/>
        <c:majorTickMark val="none"/>
        <c:minorTickMark val="none"/>
        <c:tickLblPos val="nextTo"/>
        <c:crossAx val="1940524752"/>
        <c:crosses val="autoZero"/>
        <c:auto val="1"/>
        <c:lblAlgn val="ctr"/>
        <c:lblOffset val="100"/>
        <c:noMultiLvlLbl val="0"/>
      </c:catAx>
      <c:valAx>
        <c:axId val="1940524752"/>
        <c:scaling>
          <c:orientation val="minMax"/>
        </c:scaling>
        <c:delete val="1"/>
        <c:axPos val="l"/>
        <c:numFmt formatCode="\+0.0%;\-0.0%" sourceLinked="1"/>
        <c:majorTickMark val="none"/>
        <c:minorTickMark val="none"/>
        <c:tickLblPos val="nextTo"/>
        <c:crossAx val="194050891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311827956989246E-2"/>
          <c:y val="0.20761034012342716"/>
          <c:w val="0.90537634408602152"/>
          <c:h val="0.63702836146030695"/>
        </c:manualLayout>
      </c:layout>
      <c:barChart>
        <c:barDir val="col"/>
        <c:grouping val="clustered"/>
        <c:varyColors val="0"/>
        <c:ser>
          <c:idx val="0"/>
          <c:order val="0"/>
          <c:tx>
            <c:strRef>
              <c:f>'Analysis 02'!$AI$16</c:f>
              <c:strCache>
                <c:ptCount val="1"/>
                <c:pt idx="0">
                  <c:v>Total Revenue</c:v>
                </c:pt>
              </c:strCache>
            </c:strRef>
          </c:tx>
          <c:spPr>
            <a:solidFill>
              <a:schemeClr val="accent1">
                <a:lumMod val="60000"/>
                <a:lumOff val="40000"/>
              </a:schemeClr>
            </a:solidFill>
            <a:ln>
              <a:noFill/>
            </a:ln>
            <a:effectLst/>
          </c:spPr>
          <c:invertIfNegative val="0"/>
          <c:dLbls>
            <c:dLbl>
              <c:idx val="0"/>
              <c:tx>
                <c:rich>
                  <a:bodyPr/>
                  <a:lstStyle/>
                  <a:p>
                    <a:fld id="{E48E5870-CBB9-4EA0-AC5C-A82FCFF8C3E7}" type="CELLRANGE">
                      <a:rPr lang="en-US"/>
                      <a:pPr/>
                      <a:t>[CELLRANGE]</a:t>
                    </a:fld>
                    <a:endParaRPr lang="en-US" baseline="0"/>
                  </a:p>
                  <a:p>
                    <a:fld id="{8EC6711A-884E-49D8-B42C-56A1CAA921E8}"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A194-415A-8B32-08FE48A5DE93}"/>
                </c:ext>
              </c:extLst>
            </c:dLbl>
            <c:dLbl>
              <c:idx val="1"/>
              <c:tx>
                <c:rich>
                  <a:bodyPr/>
                  <a:lstStyle/>
                  <a:p>
                    <a:fld id="{0BD8B2CA-9207-4F69-951D-7F7F973FC6AE}" type="CELLRANGE">
                      <a:rPr lang="en-US"/>
                      <a:pPr/>
                      <a:t>[CELLRANGE]</a:t>
                    </a:fld>
                    <a:endParaRPr lang="en-US" baseline="0"/>
                  </a:p>
                  <a:p>
                    <a:fld id="{308EF824-CC53-4FCD-A982-DC3AB1E68D1D}"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A194-415A-8B32-08FE48A5DE93}"/>
                </c:ext>
              </c:extLst>
            </c:dLbl>
            <c:dLbl>
              <c:idx val="2"/>
              <c:tx>
                <c:rich>
                  <a:bodyPr/>
                  <a:lstStyle/>
                  <a:p>
                    <a:fld id="{94702CEE-3798-471A-A686-0DE360D430F6}" type="CELLRANGE">
                      <a:rPr lang="en-US"/>
                      <a:pPr/>
                      <a:t>[CELLRANGE]</a:t>
                    </a:fld>
                    <a:endParaRPr lang="en-US" baseline="0"/>
                  </a:p>
                  <a:p>
                    <a:fld id="{9B52E1B7-8D92-4D06-8D87-FCF82BD748FF}"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A194-415A-8B32-08FE48A5DE93}"/>
                </c:ext>
              </c:extLst>
            </c:dLbl>
            <c:dLbl>
              <c:idx val="3"/>
              <c:tx>
                <c:rich>
                  <a:bodyPr/>
                  <a:lstStyle/>
                  <a:p>
                    <a:fld id="{05E9C980-4940-452D-AC7A-44EB911EDE5C}" type="CELLRANGE">
                      <a:rPr lang="en-US"/>
                      <a:pPr/>
                      <a:t>[CELLRANGE]</a:t>
                    </a:fld>
                    <a:endParaRPr lang="en-US" baseline="0"/>
                  </a:p>
                  <a:p>
                    <a:fld id="{F6758249-AEA6-4FDE-9965-B7D9685D5CCE}"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A194-415A-8B32-08FE48A5DE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02'!$AH$17:$AH$20</c:f>
              <c:strCache>
                <c:ptCount val="4"/>
                <c:pt idx="0">
                  <c:v>Q-1</c:v>
                </c:pt>
                <c:pt idx="1">
                  <c:v>Q-2</c:v>
                </c:pt>
                <c:pt idx="2">
                  <c:v>Q-3</c:v>
                </c:pt>
                <c:pt idx="3">
                  <c:v>Q-4</c:v>
                </c:pt>
              </c:strCache>
            </c:strRef>
          </c:cat>
          <c:val>
            <c:numRef>
              <c:f>'Analysis 02'!$AI$17:$AI$20</c:f>
              <c:numCache>
                <c:formatCode>[&gt;=1000000]\ "$"0,,"M";[&gt;=1000]\ \ "$"0,"K";0</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'Analysis 02'!$AJ$6:$AJ$9</c15:f>
                <c15:dlblRangeCache>
                  <c:ptCount val="4"/>
                  <c:pt idx="1">
                    <c:v>+3.6%</c:v>
                  </c:pt>
                  <c:pt idx="2">
                    <c:v>-1.6%</c:v>
                  </c:pt>
                  <c:pt idx="3">
                    <c:v>-0.0%</c:v>
                  </c:pt>
                </c15:dlblRangeCache>
              </c15:datalabelsRange>
            </c:ext>
            <c:ext xmlns:c16="http://schemas.microsoft.com/office/drawing/2014/chart" uri="{C3380CC4-5D6E-409C-BE32-E72D297353CC}">
              <c16:uniqueId val="{00000004-A194-415A-8B32-08FE48A5DE93}"/>
            </c:ext>
          </c:extLst>
        </c:ser>
        <c:ser>
          <c:idx val="1"/>
          <c:order val="1"/>
          <c:tx>
            <c:strRef>
              <c:f>'Analysis 02'!$AJ$16</c:f>
              <c:strCache>
                <c:ptCount val="1"/>
                <c:pt idx="0">
                  <c:v>Highlight</c:v>
                </c:pt>
              </c:strCache>
            </c:strRef>
          </c:tx>
          <c:spPr>
            <a:solidFill>
              <a:srgbClr val="00B0F0"/>
            </a:solidFill>
            <a:ln>
              <a:noFill/>
            </a:ln>
            <a:effectLst/>
          </c:spPr>
          <c:invertIfNegative val="0"/>
          <c:val>
            <c:numRef>
              <c:f>'Analysis 02'!$AJ$17:$AJ$20</c:f>
              <c:numCache>
                <c:formatCode>[&gt;=1000000]\ "$"0,,"M";[&gt;=1000]\ \ "$"0,"K";0</c:formatCode>
                <c:ptCount val="4"/>
                <c:pt idx="0">
                  <c:v>0</c:v>
                </c:pt>
                <c:pt idx="1">
                  <c:v>1384874.5400000024</c:v>
                </c:pt>
                <c:pt idx="2">
                  <c:v>1362939.5400000014</c:v>
                </c:pt>
                <c:pt idx="3">
                  <c:v>1362747.0800000008</c:v>
                </c:pt>
              </c:numCache>
            </c:numRef>
          </c:val>
          <c:extLst>
            <c:ext xmlns:c16="http://schemas.microsoft.com/office/drawing/2014/chart" uri="{C3380CC4-5D6E-409C-BE32-E72D297353CC}">
              <c16:uniqueId val="{00000005-A194-415A-8B32-08FE48A5DE93}"/>
            </c:ext>
          </c:extLst>
        </c:ser>
        <c:dLbls>
          <c:showLegendKey val="0"/>
          <c:showVal val="0"/>
          <c:showCatName val="0"/>
          <c:showSerName val="0"/>
          <c:showPercent val="0"/>
          <c:showBubbleSize val="0"/>
        </c:dLbls>
        <c:gapWidth val="141"/>
        <c:overlap val="100"/>
        <c:axId val="1319876159"/>
        <c:axId val="1319874719"/>
      </c:barChart>
      <c:lineChart>
        <c:grouping val="standard"/>
        <c:varyColors val="0"/>
        <c:ser>
          <c:idx val="2"/>
          <c:order val="2"/>
          <c:tx>
            <c:strRef>
              <c:f>'Analysis 02'!$AK$16</c:f>
              <c:strCache>
                <c:ptCount val="1"/>
                <c:pt idx="0">
                  <c:v>Average</c:v>
                </c:pt>
              </c:strCache>
            </c:strRef>
          </c:tx>
          <c:spPr>
            <a:ln w="25400" cap="rnd" cmpd="tri">
              <a:solidFill>
                <a:schemeClr val="accent3"/>
              </a:solidFill>
              <a:prstDash val="lgDash"/>
              <a:round/>
            </a:ln>
            <a:effectLst/>
          </c:spPr>
          <c:marker>
            <c:symbol val="none"/>
          </c:marker>
          <c:val>
            <c:numRef>
              <c:f>'Analysis 02'!$AK$17:$AK$20</c:f>
              <c:numCache>
                <c:formatCode>[&gt;=1000000]\ "$"0,,"M";[&gt;=1000]\ \ "$"0,"K";0</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6-A194-415A-8B32-08FE48A5DE93}"/>
            </c:ext>
          </c:extLst>
        </c:ser>
        <c:dLbls>
          <c:showLegendKey val="0"/>
          <c:showVal val="0"/>
          <c:showCatName val="0"/>
          <c:showSerName val="0"/>
          <c:showPercent val="0"/>
          <c:showBubbleSize val="0"/>
        </c:dLbls>
        <c:marker val="1"/>
        <c:smooth val="0"/>
        <c:axId val="1319876159"/>
        <c:axId val="1319874719"/>
      </c:lineChart>
      <c:catAx>
        <c:axId val="131987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9874719"/>
        <c:crosses val="autoZero"/>
        <c:auto val="1"/>
        <c:lblAlgn val="ctr"/>
        <c:lblOffset val="100"/>
        <c:noMultiLvlLbl val="0"/>
      </c:catAx>
      <c:valAx>
        <c:axId val="1319874719"/>
        <c:scaling>
          <c:orientation val="minMax"/>
        </c:scaling>
        <c:delete val="1"/>
        <c:axPos val="l"/>
        <c:numFmt formatCode="[&gt;=1000000]\ &quot;$&quot;0,,&quot;M&quot;;[&gt;=1000]\ \ &quot;$&quot;0,&quot;K&quot;;0" sourceLinked="1"/>
        <c:majorTickMark val="none"/>
        <c:minorTickMark val="none"/>
        <c:tickLblPos val="nextTo"/>
        <c:crossAx val="131987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10861877684969752"/>
          <c:w val="0.93888888888888888"/>
          <c:h val="0.76488463216222269"/>
        </c:manualLayout>
      </c:layout>
      <c:barChart>
        <c:barDir val="col"/>
        <c:grouping val="clustered"/>
        <c:varyColors val="0"/>
        <c:ser>
          <c:idx val="0"/>
          <c:order val="0"/>
          <c:tx>
            <c:strRef>
              <c:f>'Analysis 02'!$AQ$17</c:f>
              <c:strCache>
                <c:ptCount val="1"/>
                <c:pt idx="0">
                  <c:v>Total Revenue</c:v>
                </c:pt>
              </c:strCache>
            </c:strRef>
          </c:tx>
          <c:spPr>
            <a:solidFill>
              <a:schemeClr val="accent1">
                <a:lumMod val="60000"/>
                <a:lumOff val="40000"/>
              </a:schemeClr>
            </a:solidFill>
            <a:ln>
              <a:noFill/>
            </a:ln>
            <a:effectLst/>
          </c:spPr>
          <c:invertIfNegative val="0"/>
          <c:dLbls>
            <c:dLbl>
              <c:idx val="0"/>
              <c:tx>
                <c:rich>
                  <a:bodyPr/>
                  <a:lstStyle/>
                  <a:p>
                    <a:fld id="{6C338825-740C-46CB-91D5-315901AC9871}" type="CELLRANGE">
                      <a:rPr lang="en-US"/>
                      <a:pPr/>
                      <a:t>[CELLRANGE]</a:t>
                    </a:fld>
                    <a:endParaRPr lang="en-US" baseline="0"/>
                  </a:p>
                  <a:p>
                    <a:fld id="{D25E14CD-F5B9-4229-AE60-F7371282D728}"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C31C-4C6E-AC0B-8E13544D2167}"/>
                </c:ext>
              </c:extLst>
            </c:dLbl>
            <c:dLbl>
              <c:idx val="1"/>
              <c:tx>
                <c:rich>
                  <a:bodyPr/>
                  <a:lstStyle/>
                  <a:p>
                    <a:fld id="{C5F4B301-5287-4977-84C5-3259CACB044E}" type="CELLRANGE">
                      <a:rPr lang="en-US"/>
                      <a:pPr/>
                      <a:t>[CELLRANGE]</a:t>
                    </a:fld>
                    <a:endParaRPr lang="en-US" baseline="0"/>
                  </a:p>
                  <a:p>
                    <a:fld id="{A88F4910-900F-412B-9846-F18A5C9D77BC}"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C31C-4C6E-AC0B-8E13544D2167}"/>
                </c:ext>
              </c:extLst>
            </c:dLbl>
            <c:dLbl>
              <c:idx val="2"/>
              <c:tx>
                <c:rich>
                  <a:bodyPr/>
                  <a:lstStyle/>
                  <a:p>
                    <a:fld id="{103F87BF-7185-421B-9117-5AB67CC7810E}" type="CELLRANGE">
                      <a:rPr lang="en-US"/>
                      <a:pPr/>
                      <a:t>[CELLRANGE]</a:t>
                    </a:fld>
                    <a:endParaRPr lang="en-US" baseline="0"/>
                  </a:p>
                  <a:p>
                    <a:fld id="{3D939046-4477-4E4E-A93B-CD5EF83DDBE0}"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C31C-4C6E-AC0B-8E13544D2167}"/>
                </c:ext>
              </c:extLst>
            </c:dLbl>
            <c:dLbl>
              <c:idx val="3"/>
              <c:tx>
                <c:rich>
                  <a:bodyPr/>
                  <a:lstStyle/>
                  <a:p>
                    <a:fld id="{73C59DC0-2BEE-47A9-AB5B-AE213F374A3D}" type="CELLRANGE">
                      <a:rPr lang="en-US"/>
                      <a:pPr/>
                      <a:t>[CELLRANGE]</a:t>
                    </a:fld>
                    <a:endParaRPr lang="en-US" baseline="0"/>
                  </a:p>
                  <a:p>
                    <a:fld id="{DEAA21D5-90F1-4009-8843-83E9E5BC9488}"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C31C-4C6E-AC0B-8E13544D2167}"/>
                </c:ext>
              </c:extLst>
            </c:dLbl>
            <c:dLbl>
              <c:idx val="4"/>
              <c:layout>
                <c:manualLayout>
                  <c:x val="-8.2480305425278136E-17"/>
                  <c:y val="-2.7936509333158822E-2"/>
                </c:manualLayout>
              </c:layout>
              <c:tx>
                <c:rich>
                  <a:bodyPr/>
                  <a:lstStyle/>
                  <a:p>
                    <a:fld id="{6259DB15-FCCF-4E9C-8D64-7054D2ADBFC0}" type="CELLRANGE">
                      <a:rPr lang="en-US"/>
                      <a:pPr/>
                      <a:t>[CELLRANGE]</a:t>
                    </a:fld>
                    <a:endParaRPr lang="en-US" baseline="0"/>
                  </a:p>
                  <a:p>
                    <a:fld id="{3BD07128-D577-4452-8EDF-7B4FDEA94FCB}"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C31C-4C6E-AC0B-8E13544D2167}"/>
                </c:ext>
              </c:extLst>
            </c:dLbl>
            <c:dLbl>
              <c:idx val="5"/>
              <c:layout>
                <c:manualLayout>
                  <c:x val="-8.2480305425278136E-17"/>
                  <c:y val="-5.5873018666317678E-2"/>
                </c:manualLayout>
              </c:layout>
              <c:tx>
                <c:rich>
                  <a:bodyPr/>
                  <a:lstStyle/>
                  <a:p>
                    <a:fld id="{119D4B96-05D2-47A7-B891-3A927BF73994}" type="CELLRANGE">
                      <a:rPr lang="en-US"/>
                      <a:pPr/>
                      <a:t>[CELLRANGE]</a:t>
                    </a:fld>
                    <a:endParaRPr lang="en-US" baseline="0"/>
                  </a:p>
                  <a:p>
                    <a:fld id="{36127808-84E7-494A-804B-753C08528EA0}"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C31C-4C6E-AC0B-8E13544D2167}"/>
                </c:ext>
              </c:extLst>
            </c:dLbl>
            <c:dLbl>
              <c:idx val="6"/>
              <c:tx>
                <c:rich>
                  <a:bodyPr/>
                  <a:lstStyle/>
                  <a:p>
                    <a:fld id="{3A8526DD-2570-43D6-8FA0-AC0ADFC406AA}" type="CELLRANGE">
                      <a:rPr lang="en-US"/>
                      <a:pPr/>
                      <a:t>[CELLRANGE]</a:t>
                    </a:fld>
                    <a:endParaRPr lang="en-US" baseline="0"/>
                  </a:p>
                  <a:p>
                    <a:fld id="{FBF70E3B-C959-4F42-9217-1031F4274E2A}"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C31C-4C6E-AC0B-8E13544D21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cat>
            <c:strRef>
              <c:f>'Analysis 02'!$AP$18:$AP$24</c:f>
              <c:strCache>
                <c:ptCount val="7"/>
                <c:pt idx="0">
                  <c:v>Sun</c:v>
                </c:pt>
                <c:pt idx="1">
                  <c:v>Mon</c:v>
                </c:pt>
                <c:pt idx="2">
                  <c:v>Tue</c:v>
                </c:pt>
                <c:pt idx="3">
                  <c:v>Wed</c:v>
                </c:pt>
                <c:pt idx="4">
                  <c:v>Thu</c:v>
                </c:pt>
                <c:pt idx="5">
                  <c:v>Fri</c:v>
                </c:pt>
                <c:pt idx="6">
                  <c:v>Sat</c:v>
                </c:pt>
              </c:strCache>
            </c:strRef>
          </c:cat>
          <c:val>
            <c:numRef>
              <c:f>'Analysis 02'!$AQ$18:$AQ$24</c:f>
              <c:numCache>
                <c:formatCode>[&gt;=1000000]\ "$"0,,"M";[&gt;=1000]\ \ "$"0,"K";0</c:formatCode>
                <c:ptCount val="7"/>
                <c:pt idx="0">
                  <c:v>765868.27999999898</c:v>
                </c:pt>
                <c:pt idx="1">
                  <c:v>789470.8800000028</c:v>
                </c:pt>
                <c:pt idx="2">
                  <c:v>772166.82999999914</c:v>
                </c:pt>
                <c:pt idx="3">
                  <c:v>774303.62999999756</c:v>
                </c:pt>
                <c:pt idx="4">
                  <c:v>795985.00999999966</c:v>
                </c:pt>
                <c:pt idx="5">
                  <c:v>762351.78000000084</c:v>
                </c:pt>
                <c:pt idx="6">
                  <c:v>786663.06000000041</c:v>
                </c:pt>
              </c:numCache>
            </c:numRef>
          </c:val>
          <c:extLst>
            <c:ext xmlns:c15="http://schemas.microsoft.com/office/drawing/2012/chart" uri="{02D57815-91ED-43cb-92C2-25804820EDAC}">
              <c15:datalabelsRange>
                <c15:f>'Analysis 02'!$AR$6:$AR$12</c15:f>
                <c15:dlblRangeCache>
                  <c:ptCount val="7"/>
                  <c:pt idx="1">
                    <c:v>3.08%</c:v>
                  </c:pt>
                  <c:pt idx="2">
                    <c:v>-2.19%</c:v>
                  </c:pt>
                  <c:pt idx="3">
                    <c:v>0.28%</c:v>
                  </c:pt>
                  <c:pt idx="4">
                    <c:v>2.80%</c:v>
                  </c:pt>
                  <c:pt idx="5">
                    <c:v>-4.23%</c:v>
                  </c:pt>
                  <c:pt idx="6">
                    <c:v>3.19%</c:v>
                  </c:pt>
                </c15:dlblRangeCache>
              </c15:datalabelsRange>
            </c:ext>
            <c:ext xmlns:c16="http://schemas.microsoft.com/office/drawing/2014/chart" uri="{C3380CC4-5D6E-409C-BE32-E72D297353CC}">
              <c16:uniqueId val="{00000007-C31C-4C6E-AC0B-8E13544D2167}"/>
            </c:ext>
          </c:extLst>
        </c:ser>
        <c:ser>
          <c:idx val="1"/>
          <c:order val="1"/>
          <c:tx>
            <c:strRef>
              <c:f>'Analysis 02'!$AR$17</c:f>
              <c:strCache>
                <c:ptCount val="1"/>
                <c:pt idx="0">
                  <c:v>Highlight</c:v>
                </c:pt>
              </c:strCache>
            </c:strRef>
          </c:tx>
          <c:spPr>
            <a:solidFill>
              <a:srgbClr val="00B0F0"/>
            </a:solidFill>
            <a:ln>
              <a:noFill/>
            </a:ln>
            <a:effectLst/>
          </c:spPr>
          <c:invertIfNegative val="0"/>
          <c:val>
            <c:numRef>
              <c:f>'Analysis 02'!$AR$18:$AR$24</c:f>
              <c:numCache>
                <c:formatCode>[&gt;=1000000]\ "$"0,,"M";[&gt;=1000]\ \ "$"0,"K";0</c:formatCode>
                <c:ptCount val="7"/>
                <c:pt idx="0">
                  <c:v>0</c:v>
                </c:pt>
                <c:pt idx="1">
                  <c:v>789470.8800000028</c:v>
                </c:pt>
                <c:pt idx="2">
                  <c:v>0</c:v>
                </c:pt>
                <c:pt idx="3">
                  <c:v>0</c:v>
                </c:pt>
                <c:pt idx="4">
                  <c:v>795985.00999999966</c:v>
                </c:pt>
                <c:pt idx="5">
                  <c:v>0</c:v>
                </c:pt>
                <c:pt idx="6">
                  <c:v>786663.06000000041</c:v>
                </c:pt>
              </c:numCache>
            </c:numRef>
          </c:val>
          <c:extLst>
            <c:ext xmlns:c16="http://schemas.microsoft.com/office/drawing/2014/chart" uri="{C3380CC4-5D6E-409C-BE32-E72D297353CC}">
              <c16:uniqueId val="{00000008-C31C-4C6E-AC0B-8E13544D2167}"/>
            </c:ext>
          </c:extLst>
        </c:ser>
        <c:dLbls>
          <c:showLegendKey val="0"/>
          <c:showVal val="0"/>
          <c:showCatName val="0"/>
          <c:showSerName val="0"/>
          <c:showPercent val="0"/>
          <c:showBubbleSize val="0"/>
        </c:dLbls>
        <c:gapWidth val="89"/>
        <c:overlap val="100"/>
        <c:axId val="1319908799"/>
        <c:axId val="1319892959"/>
      </c:barChart>
      <c:lineChart>
        <c:grouping val="standard"/>
        <c:varyColors val="0"/>
        <c:ser>
          <c:idx val="2"/>
          <c:order val="2"/>
          <c:tx>
            <c:strRef>
              <c:f>'Analysis 02'!$AS$17</c:f>
              <c:strCache>
                <c:ptCount val="1"/>
                <c:pt idx="0">
                  <c:v>Average</c:v>
                </c:pt>
              </c:strCache>
            </c:strRef>
          </c:tx>
          <c:spPr>
            <a:ln w="25400" cap="rnd">
              <a:solidFill>
                <a:schemeClr val="bg1">
                  <a:lumMod val="65000"/>
                </a:schemeClr>
              </a:solidFill>
              <a:prstDash val="lgDash"/>
              <a:round/>
            </a:ln>
            <a:effectLst/>
          </c:spPr>
          <c:marker>
            <c:symbol val="none"/>
          </c:marker>
          <c:val>
            <c:numRef>
              <c:f>'Analysis 02'!$AS$18:$AS$24</c:f>
              <c:numCache>
                <c:formatCode>[&gt;=1000000]\ "$"0,,"M";[&gt;=1000]\ \ "$"0,"K";0</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9-C31C-4C6E-AC0B-8E13544D2167}"/>
            </c:ext>
          </c:extLst>
        </c:ser>
        <c:dLbls>
          <c:showLegendKey val="0"/>
          <c:showVal val="0"/>
          <c:showCatName val="0"/>
          <c:showSerName val="0"/>
          <c:showPercent val="0"/>
          <c:showBubbleSize val="0"/>
        </c:dLbls>
        <c:marker val="1"/>
        <c:smooth val="0"/>
        <c:axId val="1319908799"/>
        <c:axId val="1319892959"/>
      </c:lineChart>
      <c:catAx>
        <c:axId val="13199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9892959"/>
        <c:crosses val="autoZero"/>
        <c:auto val="1"/>
        <c:lblAlgn val="ctr"/>
        <c:lblOffset val="100"/>
        <c:noMultiLvlLbl val="0"/>
      </c:catAx>
      <c:valAx>
        <c:axId val="1319892959"/>
        <c:scaling>
          <c:orientation val="minMax"/>
        </c:scaling>
        <c:delete val="1"/>
        <c:axPos val="l"/>
        <c:numFmt formatCode="[&gt;=1000000]\ &quot;$&quot;0,,&quot;M&quot;;[&gt;=1000]\ \ &quot;$&quot;0,&quot;K&quot;;0" sourceLinked="1"/>
        <c:majorTickMark val="none"/>
        <c:minorTickMark val="none"/>
        <c:tickLblPos val="nextTo"/>
        <c:crossAx val="131990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666666666666667E-2"/>
          <c:y val="0.17310341207349081"/>
          <c:w val="0.92666666666666664"/>
          <c:h val="0.61079527559055136"/>
        </c:manualLayout>
      </c:layout>
      <c:barChart>
        <c:barDir val="col"/>
        <c:grouping val="clustered"/>
        <c:varyColors val="0"/>
        <c:ser>
          <c:idx val="0"/>
          <c:order val="0"/>
          <c:tx>
            <c:strRef>
              <c:f>'Analysis 03'!$L$21</c:f>
              <c:strCache>
                <c:ptCount val="1"/>
                <c:pt idx="0">
                  <c:v>Total Profit</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03'!$K$22:$K$26</c:f>
              <c:strCache>
                <c:ptCount val="5"/>
                <c:pt idx="0">
                  <c:v>New York</c:v>
                </c:pt>
                <c:pt idx="1">
                  <c:v>Maryland</c:v>
                </c:pt>
                <c:pt idx="2">
                  <c:v>Wisconsin</c:v>
                </c:pt>
                <c:pt idx="3">
                  <c:v>Indiana</c:v>
                </c:pt>
                <c:pt idx="4">
                  <c:v>Florida</c:v>
                </c:pt>
              </c:strCache>
            </c:strRef>
          </c:cat>
          <c:val>
            <c:numRef>
              <c:f>'Analysis 03'!$L$22:$L$26</c:f>
              <c:numCache>
                <c:formatCode>[&gt;=1000000]\ "$"0.0,,"M";[&gt;=1000]\ \ "$"0.0,"K";0</c:formatCode>
                <c:ptCount val="5"/>
                <c:pt idx="0">
                  <c:v>86589.619999999952</c:v>
                </c:pt>
                <c:pt idx="1">
                  <c:v>91811.079999999856</c:v>
                </c:pt>
                <c:pt idx="2">
                  <c:v>96221.15</c:v>
                </c:pt>
                <c:pt idx="3">
                  <c:v>101212.63000000015</c:v>
                </c:pt>
                <c:pt idx="4">
                  <c:v>104453.84999999986</c:v>
                </c:pt>
              </c:numCache>
            </c:numRef>
          </c:val>
          <c:extLst>
            <c:ext xmlns:c16="http://schemas.microsoft.com/office/drawing/2014/chart" uri="{C3380CC4-5D6E-409C-BE32-E72D297353CC}">
              <c16:uniqueId val="{00000000-2AC0-4E5E-892C-28CB573560E5}"/>
            </c:ext>
          </c:extLst>
        </c:ser>
        <c:dLbls>
          <c:dLblPos val="outEnd"/>
          <c:showLegendKey val="0"/>
          <c:showVal val="1"/>
          <c:showCatName val="0"/>
          <c:showSerName val="0"/>
          <c:showPercent val="0"/>
          <c:showBubbleSize val="0"/>
        </c:dLbls>
        <c:gapWidth val="100"/>
        <c:overlap val="-27"/>
        <c:axId val="1990342511"/>
        <c:axId val="1990344431"/>
      </c:barChart>
      <c:catAx>
        <c:axId val="199034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44431"/>
        <c:crosses val="autoZero"/>
        <c:auto val="1"/>
        <c:lblAlgn val="ctr"/>
        <c:lblOffset val="100"/>
        <c:noMultiLvlLbl val="0"/>
      </c:catAx>
      <c:valAx>
        <c:axId val="1990344431"/>
        <c:scaling>
          <c:orientation val="minMax"/>
        </c:scaling>
        <c:delete val="1"/>
        <c:axPos val="l"/>
        <c:numFmt formatCode="[&gt;=1000000]\ &quot;$&quot;0.0,,&quot;M&quot;;[&gt;=1000]\ \ &quot;$&quot;0.0,&quot;K&quot;;0" sourceLinked="1"/>
        <c:majorTickMark val="none"/>
        <c:minorTickMark val="none"/>
        <c:tickLblPos val="nextTo"/>
        <c:crossAx val="19903425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03!customerAgeGroup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03'!$AC$11</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03'!$AB$12:$AB$16</c:f>
              <c:strCache>
                <c:ptCount val="5"/>
                <c:pt idx="0">
                  <c:v>0-20</c:v>
                </c:pt>
                <c:pt idx="1">
                  <c:v>21-30</c:v>
                </c:pt>
                <c:pt idx="2">
                  <c:v>31-40</c:v>
                </c:pt>
                <c:pt idx="3">
                  <c:v>41-50</c:v>
                </c:pt>
                <c:pt idx="4">
                  <c:v>50+</c:v>
                </c:pt>
              </c:strCache>
            </c:strRef>
          </c:cat>
          <c:val>
            <c:numRef>
              <c:f>'Analysis 03'!$AC$12:$AC$16</c:f>
              <c:numCache>
                <c:formatCode>[&gt;=1000000]\ "$"0,,"M";[&gt;=1000]\ \ "$"0,"K";0</c:formatCode>
                <c:ptCount val="5"/>
                <c:pt idx="0">
                  <c:v>64579.969999999928</c:v>
                </c:pt>
                <c:pt idx="1">
                  <c:v>377720.06000000006</c:v>
                </c:pt>
                <c:pt idx="2">
                  <c:v>425694.42999999807</c:v>
                </c:pt>
                <c:pt idx="3">
                  <c:v>496045.26000000106</c:v>
                </c:pt>
                <c:pt idx="4">
                  <c:v>933472.3399999924</c:v>
                </c:pt>
              </c:numCache>
            </c:numRef>
          </c:val>
          <c:extLst>
            <c:ext xmlns:c16="http://schemas.microsoft.com/office/drawing/2014/chart" uri="{C3380CC4-5D6E-409C-BE32-E72D297353CC}">
              <c16:uniqueId val="{00000000-31B0-4B80-A52B-A29C574F5985}"/>
            </c:ext>
          </c:extLst>
        </c:ser>
        <c:dLbls>
          <c:dLblPos val="outEnd"/>
          <c:showLegendKey val="0"/>
          <c:showVal val="1"/>
          <c:showCatName val="0"/>
          <c:showSerName val="0"/>
          <c:showPercent val="0"/>
          <c:showBubbleSize val="0"/>
        </c:dLbls>
        <c:gapWidth val="80"/>
        <c:overlap val="-27"/>
        <c:axId val="1300229152"/>
        <c:axId val="1300229632"/>
      </c:barChart>
      <c:catAx>
        <c:axId val="130022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229632"/>
        <c:crosses val="autoZero"/>
        <c:auto val="1"/>
        <c:lblAlgn val="ctr"/>
        <c:lblOffset val="100"/>
        <c:noMultiLvlLbl val="0"/>
      </c:catAx>
      <c:valAx>
        <c:axId val="1300229632"/>
        <c:scaling>
          <c:orientation val="minMax"/>
        </c:scaling>
        <c:delete val="1"/>
        <c:axPos val="l"/>
        <c:numFmt formatCode="[&gt;=1000000]\ &quot;$&quot;0,,&quot;M&quot;;[&gt;=1000]\ \ &quot;$&quot;0,&quot;K&quot;;0" sourceLinked="1"/>
        <c:majorTickMark val="none"/>
        <c:minorTickMark val="none"/>
        <c:tickLblPos val="nextTo"/>
        <c:crossAx val="13002291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327048889362675E-2"/>
          <c:y val="0.1404852493253666"/>
          <c:w val="0.94934590222127468"/>
          <c:h val="0.69656402947092921"/>
        </c:manualLayout>
      </c:layout>
      <c:areaChart>
        <c:grouping val="standard"/>
        <c:varyColors val="0"/>
        <c:ser>
          <c:idx val="1"/>
          <c:order val="1"/>
          <c:tx>
            <c:strRef>
              <c:f>'Analysis 03'!$AV$11</c:f>
              <c:strCache>
                <c:ptCount val="1"/>
                <c:pt idx="0">
                  <c:v>New Chart</c:v>
                </c:pt>
              </c:strCache>
            </c:strRef>
          </c:tx>
          <c:spPr>
            <a:gradFill flip="none" rotWithShape="1">
              <a:gsLst>
                <a:gs pos="100000">
                  <a:srgbClr val="007FDE">
                    <a:alpha val="64000"/>
                  </a:srgbClr>
                </a:gs>
                <a:gs pos="72000">
                  <a:schemeClr val="accent1">
                    <a:lumMod val="97000"/>
                    <a:lumOff val="3000"/>
                    <a:alpha val="71000"/>
                  </a:schemeClr>
                </a:gs>
                <a:gs pos="15000">
                  <a:schemeClr val="accent1">
                    <a:lumMod val="60000"/>
                    <a:lumOff val="40000"/>
                  </a:schemeClr>
                </a:gs>
              </a:gsLst>
              <a:lin ang="16200000" scaled="1"/>
              <a:tileRect/>
            </a:gradFill>
            <a:ln>
              <a:solidFill>
                <a:srgbClr val="0070C0">
                  <a:alpha val="23000"/>
                </a:srgbClr>
              </a:solidFill>
            </a:ln>
            <a:effectLst/>
          </c:spPr>
          <c:val>
            <c:numRef>
              <c:f>'Analysis 03'!$AV$12:$AV$23</c:f>
              <c:numCache>
                <c:formatCode>\$#,##0;\(\$#,##0\);\$#,##0</c:formatCode>
                <c:ptCount val="12"/>
                <c:pt idx="0">
                  <c:v>177715.37999999989</c:v>
                </c:pt>
                <c:pt idx="1">
                  <c:v>177756.56999999966</c:v>
                </c:pt>
                <c:pt idx="2">
                  <c:v>204515.86999999953</c:v>
                </c:pt>
                <c:pt idx="3">
                  <c:v>192977.04000000018</c:v>
                </c:pt>
                <c:pt idx="4">
                  <c:v>205642.8500000005</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0-0069-412A-968F-310F5BAD023D}"/>
            </c:ext>
          </c:extLst>
        </c:ser>
        <c:dLbls>
          <c:showLegendKey val="0"/>
          <c:showVal val="0"/>
          <c:showCatName val="0"/>
          <c:showSerName val="0"/>
          <c:showPercent val="0"/>
          <c:showBubbleSize val="0"/>
        </c:dLbls>
        <c:axId val="1714885103"/>
        <c:axId val="1714889903"/>
      </c:areaChart>
      <c:lineChart>
        <c:grouping val="standard"/>
        <c:varyColors val="0"/>
        <c:ser>
          <c:idx val="0"/>
          <c:order val="0"/>
          <c:tx>
            <c:strRef>
              <c:f>'Analysis 03'!$AU$11</c:f>
              <c:strCache>
                <c:ptCount val="1"/>
                <c:pt idx="0">
                  <c:v>Total Profit</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dLbls>
            <c:dLbl>
              <c:idx val="0"/>
              <c:tx>
                <c:rich>
                  <a:bodyPr/>
                  <a:lstStyle/>
                  <a:p>
                    <a:fld id="{DAF947C4-91BD-42C3-88EA-0FBD3EB6BE6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069-412A-968F-310F5BAD023D}"/>
                </c:ext>
              </c:extLst>
            </c:dLbl>
            <c:dLbl>
              <c:idx val="1"/>
              <c:tx>
                <c:rich>
                  <a:bodyPr/>
                  <a:lstStyle/>
                  <a:p>
                    <a:fld id="{3A841769-5E77-4DD0-93D8-FDCDB370E8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069-412A-968F-310F5BAD023D}"/>
                </c:ext>
              </c:extLst>
            </c:dLbl>
            <c:dLbl>
              <c:idx val="2"/>
              <c:tx>
                <c:rich>
                  <a:bodyPr/>
                  <a:lstStyle/>
                  <a:p>
                    <a:fld id="{2FC11E33-DA71-4AA8-983C-714F312A71E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069-412A-968F-310F5BAD023D}"/>
                </c:ext>
              </c:extLst>
            </c:dLbl>
            <c:dLbl>
              <c:idx val="3"/>
              <c:tx>
                <c:rich>
                  <a:bodyPr/>
                  <a:lstStyle/>
                  <a:p>
                    <a:fld id="{6982A9FC-AAEF-4609-B424-606439D1E06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069-412A-968F-310F5BAD023D}"/>
                </c:ext>
              </c:extLst>
            </c:dLbl>
            <c:dLbl>
              <c:idx val="4"/>
              <c:tx>
                <c:rich>
                  <a:bodyPr/>
                  <a:lstStyle/>
                  <a:p>
                    <a:fld id="{BEDCA8CC-29B2-423A-A04A-A8C9FB1A33F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069-412A-968F-310F5BAD023D}"/>
                </c:ext>
              </c:extLst>
            </c:dLbl>
            <c:dLbl>
              <c:idx val="5"/>
              <c:tx>
                <c:rich>
                  <a:bodyPr/>
                  <a:lstStyle/>
                  <a:p>
                    <a:fld id="{187813D8-99DA-494B-8ADB-AF220D6CEB4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069-412A-968F-310F5BAD023D}"/>
                </c:ext>
              </c:extLst>
            </c:dLbl>
            <c:dLbl>
              <c:idx val="6"/>
              <c:tx>
                <c:rich>
                  <a:bodyPr/>
                  <a:lstStyle/>
                  <a:p>
                    <a:fld id="{26DCFFD5-3D41-4F35-BF10-F70C2365EB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069-412A-968F-310F5BAD023D}"/>
                </c:ext>
              </c:extLst>
            </c:dLbl>
            <c:dLbl>
              <c:idx val="7"/>
              <c:tx>
                <c:rich>
                  <a:bodyPr/>
                  <a:lstStyle/>
                  <a:p>
                    <a:fld id="{B6A29B45-CF85-4B92-8E69-B8636D01E7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069-412A-968F-310F5BAD023D}"/>
                </c:ext>
              </c:extLst>
            </c:dLbl>
            <c:dLbl>
              <c:idx val="8"/>
              <c:tx>
                <c:rich>
                  <a:bodyPr/>
                  <a:lstStyle/>
                  <a:p>
                    <a:fld id="{A8CCCDA1-12B9-42AE-BBCD-F37C1DDFF0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069-412A-968F-310F5BAD023D}"/>
                </c:ext>
              </c:extLst>
            </c:dLbl>
            <c:dLbl>
              <c:idx val="9"/>
              <c:tx>
                <c:rich>
                  <a:bodyPr/>
                  <a:lstStyle/>
                  <a:p>
                    <a:fld id="{9EED6575-A554-4136-8CBF-CF43DB0B80E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069-412A-968F-310F5BAD023D}"/>
                </c:ext>
              </c:extLst>
            </c:dLbl>
            <c:dLbl>
              <c:idx val="10"/>
              <c:tx>
                <c:rich>
                  <a:bodyPr/>
                  <a:lstStyle/>
                  <a:p>
                    <a:fld id="{B082D7CD-37C3-46D4-A963-BF3F0C47E9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069-412A-968F-310F5BAD023D}"/>
                </c:ext>
              </c:extLst>
            </c:dLbl>
            <c:dLbl>
              <c:idx val="11"/>
              <c:tx>
                <c:rich>
                  <a:bodyPr/>
                  <a:lstStyle/>
                  <a:p>
                    <a:fld id="{4046E159-A06E-4828-9DE0-146B19BE0A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0069-412A-968F-310F5BAD02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'Analysis 03'!$AT$12:$AT$23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03'!$AU$12:$AU$23</c:f>
              <c:numCache>
                <c:formatCode>\$#,##0;\(\$#,##0\);\$#,##0</c:formatCode>
                <c:ptCount val="12"/>
                <c:pt idx="0">
                  <c:v>177715.37999999989</c:v>
                </c:pt>
                <c:pt idx="1">
                  <c:v>177756.56999999966</c:v>
                </c:pt>
                <c:pt idx="2">
                  <c:v>204515.86999999953</c:v>
                </c:pt>
                <c:pt idx="3">
                  <c:v>192977.04000000018</c:v>
                </c:pt>
                <c:pt idx="4">
                  <c:v>205642.8500000005</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 03'!$AN$12:$AN$23</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D-0069-412A-968F-310F5BAD023D}"/>
            </c:ext>
          </c:extLst>
        </c:ser>
        <c:dLbls>
          <c:showLegendKey val="0"/>
          <c:showVal val="0"/>
          <c:showCatName val="0"/>
          <c:showSerName val="0"/>
          <c:showPercent val="0"/>
          <c:showBubbleSize val="0"/>
        </c:dLbls>
        <c:marker val="1"/>
        <c:smooth val="0"/>
        <c:axId val="1714885103"/>
        <c:axId val="1714889903"/>
      </c:lineChart>
      <c:catAx>
        <c:axId val="17148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889903"/>
        <c:crosses val="autoZero"/>
        <c:auto val="1"/>
        <c:lblAlgn val="ctr"/>
        <c:lblOffset val="100"/>
        <c:noMultiLvlLbl val="0"/>
      </c:catAx>
      <c:valAx>
        <c:axId val="1714889903"/>
        <c:scaling>
          <c:orientation val="minMax"/>
        </c:scaling>
        <c:delete val="1"/>
        <c:axPos val="l"/>
        <c:numFmt formatCode="\$#,##0;\(\$#,##0\);\$#,##0" sourceLinked="1"/>
        <c:majorTickMark val="none"/>
        <c:minorTickMark val="none"/>
        <c:tickLblPos val="nextTo"/>
        <c:crossAx val="17148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03!productprofit_by_weekday</c:name>
    <c:fmtId val="3"/>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03'!$BA$11</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03'!$AZ$12:$AZ$18</c:f>
              <c:strCache>
                <c:ptCount val="7"/>
                <c:pt idx="0">
                  <c:v>Sun</c:v>
                </c:pt>
                <c:pt idx="1">
                  <c:v>Mon</c:v>
                </c:pt>
                <c:pt idx="2">
                  <c:v>Tue</c:v>
                </c:pt>
                <c:pt idx="3">
                  <c:v>Wed</c:v>
                </c:pt>
                <c:pt idx="4">
                  <c:v>Thu</c:v>
                </c:pt>
                <c:pt idx="5">
                  <c:v>Fri</c:v>
                </c:pt>
                <c:pt idx="6">
                  <c:v>Sat</c:v>
                </c:pt>
              </c:strCache>
            </c:strRef>
          </c:cat>
          <c:val>
            <c:numRef>
              <c:f>'Analysis 03'!$BA$12:$BA$18</c:f>
              <c:numCache>
                <c:formatCode>[&gt;=1000000]\ "$"0.0,,"M";[&gt;=1000]\ \ "$"0.0,"K";0</c:formatCode>
                <c:ptCount val="7"/>
                <c:pt idx="0">
                  <c:v>313403.34999999951</c:v>
                </c:pt>
                <c:pt idx="1">
                  <c:v>342889.85000000324</c:v>
                </c:pt>
                <c:pt idx="2">
                  <c:v>324340.81999999884</c:v>
                </c:pt>
                <c:pt idx="3">
                  <c:v>324189.0599999979</c:v>
                </c:pt>
                <c:pt idx="4">
                  <c:v>340665.27999999869</c:v>
                </c:pt>
                <c:pt idx="5">
                  <c:v>319564.96000000124</c:v>
                </c:pt>
                <c:pt idx="6">
                  <c:v>332458.74000000069</c:v>
                </c:pt>
              </c:numCache>
            </c:numRef>
          </c:val>
          <c:extLst>
            <c:ext xmlns:c16="http://schemas.microsoft.com/office/drawing/2014/chart" uri="{C3380CC4-5D6E-409C-BE32-E72D297353CC}">
              <c16:uniqueId val="{00000000-F686-4207-B549-FD4D644E8A1B}"/>
            </c:ext>
          </c:extLst>
        </c:ser>
        <c:dLbls>
          <c:dLblPos val="outEnd"/>
          <c:showLegendKey val="0"/>
          <c:showVal val="1"/>
          <c:showCatName val="0"/>
          <c:showSerName val="0"/>
          <c:showPercent val="0"/>
          <c:showBubbleSize val="0"/>
        </c:dLbls>
        <c:gapWidth val="60"/>
        <c:overlap val="-27"/>
        <c:axId val="1714908143"/>
        <c:axId val="1714915343"/>
      </c:barChart>
      <c:catAx>
        <c:axId val="171490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915343"/>
        <c:crosses val="autoZero"/>
        <c:auto val="1"/>
        <c:lblAlgn val="ctr"/>
        <c:lblOffset val="100"/>
        <c:noMultiLvlLbl val="0"/>
      </c:catAx>
      <c:valAx>
        <c:axId val="1714915343"/>
        <c:scaling>
          <c:orientation val="minMax"/>
        </c:scaling>
        <c:delete val="1"/>
        <c:axPos val="l"/>
        <c:numFmt formatCode="[&gt;=1000000]\ &quot;$&quot;0.0,,&quot;M&quot;;[&gt;=1000]\ \ &quot;$&quot;0.0,&quot;K&quot;;0" sourceLinked="1"/>
        <c:majorTickMark val="none"/>
        <c:minorTickMark val="none"/>
        <c:tickLblPos val="nextTo"/>
        <c:crossAx val="171490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455344073585485"/>
          <c:y val="6.9841269841269843E-2"/>
          <c:w val="0.54538949979218254"/>
          <c:h val="0.86031746031746037"/>
        </c:manualLayout>
      </c:layout>
      <c:barChart>
        <c:barDir val="bar"/>
        <c:grouping val="clustered"/>
        <c:varyColors val="0"/>
        <c:ser>
          <c:idx val="0"/>
          <c:order val="0"/>
          <c:tx>
            <c:strRef>
              <c:f>'Analysis 03'!$BM$24</c:f>
              <c:strCache>
                <c:ptCount val="1"/>
                <c:pt idx="0">
                  <c:v>Total Profit</c:v>
                </c:pt>
              </c:strCache>
            </c:strRef>
          </c:tx>
          <c:spPr>
            <a:solidFill>
              <a:srgbClr val="75C4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03'!$BL$25:$BL$29</c:f>
              <c:strCache>
                <c:ptCount val="5"/>
                <c:pt idx="0">
                  <c:v>Begin Brew</c:v>
                </c:pt>
                <c:pt idx="1">
                  <c:v>Common Splash</c:v>
                </c:pt>
                <c:pt idx="2">
                  <c:v>Onto Dew</c:v>
                </c:pt>
                <c:pt idx="3">
                  <c:v>Eight Brew</c:v>
                </c:pt>
                <c:pt idx="4">
                  <c:v>Attorney Mist</c:v>
                </c:pt>
              </c:strCache>
            </c:strRef>
          </c:cat>
          <c:val>
            <c:numRef>
              <c:f>'Analysis 03'!$BM$25:$BM$29</c:f>
              <c:numCache>
                <c:formatCode>[&gt;=1000000]\ 0.0,,"M";[&gt;=1000]\ \ 0.0,"K";0</c:formatCode>
                <c:ptCount val="5"/>
                <c:pt idx="0">
                  <c:v>95024.850000000035</c:v>
                </c:pt>
                <c:pt idx="1">
                  <c:v>84506.489999999932</c:v>
                </c:pt>
                <c:pt idx="2">
                  <c:v>83284.599999999977</c:v>
                </c:pt>
                <c:pt idx="3">
                  <c:v>82987.239999999991</c:v>
                </c:pt>
                <c:pt idx="4">
                  <c:v>78081.849999999962</c:v>
                </c:pt>
              </c:numCache>
            </c:numRef>
          </c:val>
          <c:extLst>
            <c:ext xmlns:c16="http://schemas.microsoft.com/office/drawing/2014/chart" uri="{C3380CC4-5D6E-409C-BE32-E72D297353CC}">
              <c16:uniqueId val="{00000000-0EE7-4474-8C66-0176D591BE3E}"/>
            </c:ext>
          </c:extLst>
        </c:ser>
        <c:dLbls>
          <c:dLblPos val="outEnd"/>
          <c:showLegendKey val="0"/>
          <c:showVal val="1"/>
          <c:showCatName val="0"/>
          <c:showSerName val="0"/>
          <c:showPercent val="0"/>
          <c:showBubbleSize val="0"/>
        </c:dLbls>
        <c:gapWidth val="45"/>
        <c:axId val="875548464"/>
        <c:axId val="875525904"/>
      </c:barChart>
      <c:catAx>
        <c:axId val="875548464"/>
        <c:scaling>
          <c:orientation val="maxMin"/>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5525904"/>
        <c:crosses val="autoZero"/>
        <c:auto val="1"/>
        <c:lblAlgn val="ctr"/>
        <c:lblOffset val="100"/>
        <c:noMultiLvlLbl val="0"/>
      </c:catAx>
      <c:valAx>
        <c:axId val="875525904"/>
        <c:scaling>
          <c:orientation val="minMax"/>
        </c:scaling>
        <c:delete val="1"/>
        <c:axPos val="t"/>
        <c:numFmt formatCode="[&gt;=1000000]\ 0.0,,&quot;M&quot;;[&gt;=1000]\ \ 0.0,&quot;K&quot;;0" sourceLinked="1"/>
        <c:majorTickMark val="none"/>
        <c:minorTickMark val="none"/>
        <c:tickLblPos val="nextTo"/>
        <c:crossAx val="8755484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03!product_categories</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5C4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0925925925925923E-2"/>
          <c:w val="0.35498731408573936"/>
          <c:h val="0.87962962962962965"/>
        </c:manualLayout>
      </c:layout>
      <c:barChart>
        <c:barDir val="bar"/>
        <c:grouping val="clustered"/>
        <c:varyColors val="0"/>
        <c:ser>
          <c:idx val="0"/>
          <c:order val="0"/>
          <c:tx>
            <c:strRef>
              <c:f>'Analysis 03'!$BZ$16</c:f>
              <c:strCache>
                <c:ptCount val="1"/>
                <c:pt idx="0">
                  <c:v>Total</c:v>
                </c:pt>
              </c:strCache>
            </c:strRef>
          </c:tx>
          <c:spPr>
            <a:solidFill>
              <a:srgbClr val="75C4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03'!$BY$17:$BY$24</c:f>
              <c:strCache>
                <c:ptCount val="8"/>
                <c:pt idx="0">
                  <c:v>Soft Drink</c:v>
                </c:pt>
                <c:pt idx="1">
                  <c:v>Sports Drink</c:v>
                </c:pt>
                <c:pt idx="2">
                  <c:v>Tea</c:v>
                </c:pt>
                <c:pt idx="3">
                  <c:v>Water</c:v>
                </c:pt>
                <c:pt idx="4">
                  <c:v>Energy Drink</c:v>
                </c:pt>
                <c:pt idx="5">
                  <c:v>Coffee</c:v>
                </c:pt>
                <c:pt idx="6">
                  <c:v>Alcoholic Beverage</c:v>
                </c:pt>
                <c:pt idx="7">
                  <c:v>Juice</c:v>
                </c:pt>
              </c:strCache>
            </c:strRef>
          </c:cat>
          <c:val>
            <c:numRef>
              <c:f>'Analysis 03'!$BZ$17:$BZ$24</c:f>
              <c:numCache>
                <c:formatCode>[&gt;=1000000]\ "$"0,,"M";[&gt;=1000]\ \ "$"0,"K";0</c:formatCode>
                <c:ptCount val="8"/>
                <c:pt idx="0">
                  <c:v>718216.26999999932</c:v>
                </c:pt>
                <c:pt idx="1">
                  <c:v>417457.830000002</c:v>
                </c:pt>
                <c:pt idx="2">
                  <c:v>367414.25000000029</c:v>
                </c:pt>
                <c:pt idx="3">
                  <c:v>339210.49000000255</c:v>
                </c:pt>
                <c:pt idx="4">
                  <c:v>174072.76000000042</c:v>
                </c:pt>
                <c:pt idx="5">
                  <c:v>142236.05999999901</c:v>
                </c:pt>
                <c:pt idx="6">
                  <c:v>86449.160000000265</c:v>
                </c:pt>
                <c:pt idx="7">
                  <c:v>52455.239999999583</c:v>
                </c:pt>
              </c:numCache>
            </c:numRef>
          </c:val>
          <c:extLst>
            <c:ext xmlns:c16="http://schemas.microsoft.com/office/drawing/2014/chart" uri="{C3380CC4-5D6E-409C-BE32-E72D297353CC}">
              <c16:uniqueId val="{00000000-868C-4B16-8956-2E1D26497544}"/>
            </c:ext>
          </c:extLst>
        </c:ser>
        <c:dLbls>
          <c:dLblPos val="outEnd"/>
          <c:showLegendKey val="0"/>
          <c:showVal val="1"/>
          <c:showCatName val="0"/>
          <c:showSerName val="0"/>
          <c:showPercent val="0"/>
          <c:showBubbleSize val="0"/>
        </c:dLbls>
        <c:gapWidth val="32"/>
        <c:axId val="875563344"/>
        <c:axId val="875577744"/>
      </c:barChart>
      <c:catAx>
        <c:axId val="875563344"/>
        <c:scaling>
          <c:orientation val="maxMin"/>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5577744"/>
        <c:crosses val="autoZero"/>
        <c:auto val="1"/>
        <c:lblAlgn val="ctr"/>
        <c:lblOffset val="100"/>
        <c:noMultiLvlLbl val="0"/>
      </c:catAx>
      <c:valAx>
        <c:axId val="875577744"/>
        <c:scaling>
          <c:orientation val="minMax"/>
        </c:scaling>
        <c:delete val="1"/>
        <c:axPos val="t"/>
        <c:numFmt formatCode="[&gt;=1000000]\ &quot;$&quot;0,,&quot;M&quot;;[&gt;=1000]\ \ &quot;$&quot;0,&quot;K&quot;;0" sourceLinked="1"/>
        <c:majorTickMark val="none"/>
        <c:minorTickMark val="none"/>
        <c:tickLblPos val="nextTo"/>
        <c:crossAx val="87556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03'!$I$5"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Drop" dropStyle="combo" dx="22" fmlaLink="'Analysis 03'!$I$6" fmlaRange="'Analysis 03'!$K$5:$K$6" noThreeD="1" sel="2" val="0"/>
</file>

<file path=xl/ctrlProps/ctrlProp4.xml><?xml version="1.0" encoding="utf-8"?>
<formControlPr xmlns="http://schemas.microsoft.com/office/spreadsheetml/2009/9/main" objectType="Radio" checked="Checked" firstButton="1" fmlaLink="'Analysis 03'!$BM$12"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GBox" noThreeD="1"/>
</file>

<file path=xl/ctrlProps/ctrlProp7.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8" Type="http://schemas.openxmlformats.org/officeDocument/2006/relationships/hyperlink" Target="#'Store Dashboard'!A1"/><Relationship Id="rId3" Type="http://schemas.openxmlformats.org/officeDocument/2006/relationships/image" Target="../media/image1.emf"/><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image" Target="../media/image3.emf"/><Relationship Id="rId4" Type="http://schemas.openxmlformats.org/officeDocument/2006/relationships/image" Target="../media/image2.emf"/><Relationship Id="rId9" Type="http://schemas.openxmlformats.org/officeDocument/2006/relationships/hyperlink" Target="#'Profit View'!A1"/></Relationships>
</file>

<file path=xl/drawings/_rels/drawing2.x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png"/><Relationship Id="rId1" Type="http://schemas.microsoft.com/office/2011/relationships/webextension" Target="../webextensions/webextension1.xml"/><Relationship Id="rId5" Type="http://schemas.openxmlformats.org/officeDocument/2006/relationships/hyperlink" Target="#'Profit View'!A1"/><Relationship Id="rId4" Type="http://schemas.openxmlformats.org/officeDocument/2006/relationships/hyperlink" Target="#'Time Frame'!A1"/></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Store Dashboard'!A1"/><Relationship Id="rId3" Type="http://schemas.openxmlformats.org/officeDocument/2006/relationships/image" Target="../media/image11.png"/><Relationship Id="rId7" Type="http://schemas.openxmlformats.org/officeDocument/2006/relationships/image" Target="../media/image14.emf"/><Relationship Id="rId12" Type="http://schemas.openxmlformats.org/officeDocument/2006/relationships/hyperlink" Target="#'Time Frame'!A1"/><Relationship Id="rId2" Type="http://schemas.openxmlformats.org/officeDocument/2006/relationships/image" Target="../media/image10.png"/><Relationship Id="rId1" Type="http://schemas.openxmlformats.org/officeDocument/2006/relationships/chart" Target="../charts/chart5.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image" Target="../media/image13.png"/><Relationship Id="rId10" Type="http://schemas.openxmlformats.org/officeDocument/2006/relationships/chart" Target="../charts/chart9.xml"/><Relationship Id="rId4" Type="http://schemas.openxmlformats.org/officeDocument/2006/relationships/image" Target="../media/image12.png"/><Relationship Id="rId9"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absolute">
    <xdr:from>
      <xdr:col>20</xdr:col>
      <xdr:colOff>125960</xdr:colOff>
      <xdr:row>0</xdr:row>
      <xdr:rowOff>0</xdr:rowOff>
    </xdr:from>
    <xdr:to>
      <xdr:col>28</xdr:col>
      <xdr:colOff>244741</xdr:colOff>
      <xdr:row>42</xdr:row>
      <xdr:rowOff>103908</xdr:rowOff>
    </xdr:to>
    <xdr:sp macro="" textlink="">
      <xdr:nvSpPr>
        <xdr:cNvPr id="2" name="Moon 1">
          <a:extLst>
            <a:ext uri="{FF2B5EF4-FFF2-40B4-BE49-F238E27FC236}">
              <a16:creationId xmlns:a16="http://schemas.microsoft.com/office/drawing/2014/main" id="{31EA67FC-D36A-4327-ADAE-B04C0898632A}"/>
            </a:ext>
          </a:extLst>
        </xdr:cNvPr>
        <xdr:cNvSpPr/>
      </xdr:nvSpPr>
      <xdr:spPr>
        <a:xfrm flipH="1">
          <a:off x="12248687" y="0"/>
          <a:ext cx="4967872" cy="8104908"/>
        </a:xfrm>
        <a:prstGeom prst="moon">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562560</xdr:colOff>
      <xdr:row>4</xdr:row>
      <xdr:rowOff>95250</xdr:rowOff>
    </xdr:from>
    <xdr:to>
      <xdr:col>20</xdr:col>
      <xdr:colOff>485775</xdr:colOff>
      <xdr:row>39</xdr:row>
      <xdr:rowOff>112568</xdr:rowOff>
    </xdr:to>
    <xdr:sp macro="" textlink="">
      <xdr:nvSpPr>
        <xdr:cNvPr id="3" name="Rectangle: Diagonal Corners Rounded 2">
          <a:extLst>
            <a:ext uri="{FF2B5EF4-FFF2-40B4-BE49-F238E27FC236}">
              <a16:creationId xmlns:a16="http://schemas.microsoft.com/office/drawing/2014/main" id="{562F42DF-432F-4BD7-8BFB-316EA2B82104}"/>
            </a:ext>
          </a:extLst>
        </xdr:cNvPr>
        <xdr:cNvSpPr/>
      </xdr:nvSpPr>
      <xdr:spPr>
        <a:xfrm>
          <a:off x="6623924" y="857250"/>
          <a:ext cx="5984578" cy="6684818"/>
        </a:xfrm>
        <a:custGeom>
          <a:avLst/>
          <a:gdLst>
            <a:gd name="connsiteX0" fmla="*/ 997403 w 5984297"/>
            <a:gd name="connsiteY0" fmla="*/ 0 h 6267450"/>
            <a:gd name="connsiteX1" fmla="*/ 5984297 w 5984297"/>
            <a:gd name="connsiteY1" fmla="*/ 0 h 6267450"/>
            <a:gd name="connsiteX2" fmla="*/ 5984297 w 5984297"/>
            <a:gd name="connsiteY2" fmla="*/ 0 h 6267450"/>
            <a:gd name="connsiteX3" fmla="*/ 5984297 w 5984297"/>
            <a:gd name="connsiteY3" fmla="*/ 5270047 h 6267450"/>
            <a:gd name="connsiteX4" fmla="*/ 4986894 w 5984297"/>
            <a:gd name="connsiteY4" fmla="*/ 6267450 h 6267450"/>
            <a:gd name="connsiteX5" fmla="*/ 0 w 5984297"/>
            <a:gd name="connsiteY5" fmla="*/ 6267450 h 6267450"/>
            <a:gd name="connsiteX6" fmla="*/ 0 w 5984297"/>
            <a:gd name="connsiteY6" fmla="*/ 6267450 h 6267450"/>
            <a:gd name="connsiteX7" fmla="*/ 0 w 5984297"/>
            <a:gd name="connsiteY7" fmla="*/ 997403 h 6267450"/>
            <a:gd name="connsiteX8" fmla="*/ 997403 w 5984297"/>
            <a:gd name="connsiteY8" fmla="*/ 0 h 6267450"/>
            <a:gd name="connsiteX0" fmla="*/ 521434 w 5984578"/>
            <a:gd name="connsiteY0" fmla="*/ 8659 h 6267450"/>
            <a:gd name="connsiteX1" fmla="*/ 5984578 w 5984578"/>
            <a:gd name="connsiteY1" fmla="*/ 0 h 6267450"/>
            <a:gd name="connsiteX2" fmla="*/ 5984578 w 5984578"/>
            <a:gd name="connsiteY2" fmla="*/ 0 h 6267450"/>
            <a:gd name="connsiteX3" fmla="*/ 5984578 w 5984578"/>
            <a:gd name="connsiteY3" fmla="*/ 5270047 h 6267450"/>
            <a:gd name="connsiteX4" fmla="*/ 4987175 w 5984578"/>
            <a:gd name="connsiteY4" fmla="*/ 6267450 h 6267450"/>
            <a:gd name="connsiteX5" fmla="*/ 281 w 5984578"/>
            <a:gd name="connsiteY5" fmla="*/ 6267450 h 6267450"/>
            <a:gd name="connsiteX6" fmla="*/ 281 w 5984578"/>
            <a:gd name="connsiteY6" fmla="*/ 6267450 h 6267450"/>
            <a:gd name="connsiteX7" fmla="*/ 281 w 5984578"/>
            <a:gd name="connsiteY7" fmla="*/ 997403 h 6267450"/>
            <a:gd name="connsiteX8" fmla="*/ 521434 w 5984578"/>
            <a:gd name="connsiteY8" fmla="*/ 8659 h 62674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984578" h="6267450">
              <a:moveTo>
                <a:pt x="521434" y="8659"/>
              </a:moveTo>
              <a:lnTo>
                <a:pt x="5984578" y="0"/>
              </a:lnTo>
              <a:lnTo>
                <a:pt x="5984578" y="0"/>
              </a:lnTo>
              <a:lnTo>
                <a:pt x="5984578" y="5270047"/>
              </a:lnTo>
              <a:cubicBezTo>
                <a:pt x="5984578" y="5820897"/>
                <a:pt x="5538025" y="6267450"/>
                <a:pt x="4987175" y="6267450"/>
              </a:cubicBezTo>
              <a:lnTo>
                <a:pt x="281" y="6267450"/>
              </a:lnTo>
              <a:lnTo>
                <a:pt x="281" y="6267450"/>
              </a:lnTo>
              <a:lnTo>
                <a:pt x="281" y="997403"/>
              </a:lnTo>
              <a:cubicBezTo>
                <a:pt x="281" y="446553"/>
                <a:pt x="-29416" y="8659"/>
                <a:pt x="521434" y="8659"/>
              </a:cubicBez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20</xdr:col>
      <xdr:colOff>170987</xdr:colOff>
      <xdr:row>0</xdr:row>
      <xdr:rowOff>0</xdr:rowOff>
    </xdr:from>
    <xdr:to>
      <xdr:col>28</xdr:col>
      <xdr:colOff>289768</xdr:colOff>
      <xdr:row>42</xdr:row>
      <xdr:rowOff>103908</xdr:rowOff>
    </xdr:to>
    <xdr:sp macro="" textlink="">
      <xdr:nvSpPr>
        <xdr:cNvPr id="5" name="Moon 4">
          <a:extLst>
            <a:ext uri="{FF2B5EF4-FFF2-40B4-BE49-F238E27FC236}">
              <a16:creationId xmlns:a16="http://schemas.microsoft.com/office/drawing/2014/main" id="{D07D7260-3591-4261-9564-2CCF04E9AAD9}"/>
            </a:ext>
          </a:extLst>
        </xdr:cNvPr>
        <xdr:cNvSpPr/>
      </xdr:nvSpPr>
      <xdr:spPr>
        <a:xfrm flipH="1">
          <a:off x="12293714" y="0"/>
          <a:ext cx="4967872" cy="8104908"/>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242455</xdr:colOff>
      <xdr:row>1</xdr:row>
      <xdr:rowOff>76200</xdr:rowOff>
    </xdr:from>
    <xdr:to>
      <xdr:col>20</xdr:col>
      <xdr:colOff>502228</xdr:colOff>
      <xdr:row>4</xdr:row>
      <xdr:rowOff>16764</xdr:rowOff>
    </xdr:to>
    <xdr:sp macro="" textlink="">
      <xdr:nvSpPr>
        <xdr:cNvPr id="6" name="Rectangle: Rounded Corners 5">
          <a:extLst>
            <a:ext uri="{FF2B5EF4-FFF2-40B4-BE49-F238E27FC236}">
              <a16:creationId xmlns:a16="http://schemas.microsoft.com/office/drawing/2014/main" id="{682A735B-21AB-419F-815E-5722D66B8F57}"/>
            </a:ext>
          </a:extLst>
        </xdr:cNvPr>
        <xdr:cNvSpPr/>
      </xdr:nvSpPr>
      <xdr:spPr>
        <a:xfrm>
          <a:off x="242455" y="266700"/>
          <a:ext cx="12382500" cy="512064"/>
        </a:xfrm>
        <a:prstGeom prst="roundRect">
          <a:avLst/>
        </a:prstGeom>
        <a:gradFill flip="none" rotWithShape="1">
          <a:gsLst>
            <a:gs pos="0">
              <a:schemeClr val="bg1"/>
            </a:gs>
            <a:gs pos="50000">
              <a:schemeClr val="bg1">
                <a:lumMod val="95000"/>
                <a:alpha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103909</xdr:colOff>
      <xdr:row>26</xdr:row>
      <xdr:rowOff>86591</xdr:rowOff>
    </xdr:from>
    <xdr:to>
      <xdr:col>20</xdr:col>
      <xdr:colOff>303069</xdr:colOff>
      <xdr:row>37</xdr:row>
      <xdr:rowOff>8659</xdr:rowOff>
    </xdr:to>
    <xdr:graphicFrame macro="">
      <xdr:nvGraphicFramePr>
        <xdr:cNvPr id="24" name="Chart 23">
          <a:extLst>
            <a:ext uri="{FF2B5EF4-FFF2-40B4-BE49-F238E27FC236}">
              <a16:creationId xmlns:a16="http://schemas.microsoft.com/office/drawing/2014/main" id="{085C874C-BCB6-4622-A187-1F49598CC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389659</xdr:colOff>
      <xdr:row>13</xdr:row>
      <xdr:rowOff>95250</xdr:rowOff>
    </xdr:from>
    <xdr:to>
      <xdr:col>20</xdr:col>
      <xdr:colOff>216477</xdr:colOff>
      <xdr:row>25</xdr:row>
      <xdr:rowOff>0</xdr:rowOff>
    </xdr:to>
    <xdr:graphicFrame macro="">
      <xdr:nvGraphicFramePr>
        <xdr:cNvPr id="25" name="Chart 24">
          <a:extLst>
            <a:ext uri="{FF2B5EF4-FFF2-40B4-BE49-F238E27FC236}">
              <a16:creationId xmlns:a16="http://schemas.microsoft.com/office/drawing/2014/main" id="{1440E6EE-4555-4D6B-B839-7700EC3A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311729</xdr:colOff>
      <xdr:row>11</xdr:row>
      <xdr:rowOff>69272</xdr:rowOff>
    </xdr:from>
    <xdr:to>
      <xdr:col>15</xdr:col>
      <xdr:colOff>34638</xdr:colOff>
      <xdr:row>13</xdr:row>
      <xdr:rowOff>8660</xdr:rowOff>
    </xdr:to>
    <xdr:sp macro="" textlink="">
      <xdr:nvSpPr>
        <xdr:cNvPr id="26" name="TextBox 25">
          <a:extLst>
            <a:ext uri="{FF2B5EF4-FFF2-40B4-BE49-F238E27FC236}">
              <a16:creationId xmlns:a16="http://schemas.microsoft.com/office/drawing/2014/main" id="{49F6E4DD-5B26-F542-959B-B72C63DB7D1A}"/>
            </a:ext>
          </a:extLst>
        </xdr:cNvPr>
        <xdr:cNvSpPr txBox="1"/>
      </xdr:nvSpPr>
      <xdr:spPr>
        <a:xfrm>
          <a:off x="6979229" y="2164772"/>
          <a:ext cx="2147454" cy="3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Revenue vs Target by Month</a:t>
          </a:r>
        </a:p>
      </xdr:txBody>
    </xdr:sp>
    <xdr:clientData/>
  </xdr:twoCellAnchor>
  <xdr:twoCellAnchor>
    <xdr:from>
      <xdr:col>11</xdr:col>
      <xdr:colOff>424295</xdr:colOff>
      <xdr:row>12</xdr:row>
      <xdr:rowOff>147205</xdr:rowOff>
    </xdr:from>
    <xdr:to>
      <xdr:col>14</xdr:col>
      <xdr:colOff>346363</xdr:colOff>
      <xdr:row>12</xdr:row>
      <xdr:rowOff>147205</xdr:rowOff>
    </xdr:to>
    <xdr:cxnSp macro="">
      <xdr:nvCxnSpPr>
        <xdr:cNvPr id="28" name="Straight Connector 27">
          <a:extLst>
            <a:ext uri="{FF2B5EF4-FFF2-40B4-BE49-F238E27FC236}">
              <a16:creationId xmlns:a16="http://schemas.microsoft.com/office/drawing/2014/main" id="{4FEEFB53-4128-576A-ECDD-1491E58EC180}"/>
            </a:ext>
          </a:extLst>
        </xdr:cNvPr>
        <xdr:cNvCxnSpPr/>
      </xdr:nvCxnSpPr>
      <xdr:spPr>
        <a:xfrm>
          <a:off x="7091795" y="2433205"/>
          <a:ext cx="1740477" cy="0"/>
        </a:xfrm>
        <a:prstGeom prst="line">
          <a:avLst/>
        </a:prstGeom>
        <a:ln w="19050">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580160</xdr:colOff>
      <xdr:row>12</xdr:row>
      <xdr:rowOff>164523</xdr:rowOff>
    </xdr:from>
    <xdr:to>
      <xdr:col>23</xdr:col>
      <xdr:colOff>590551</xdr:colOff>
      <xdr:row>26</xdr:row>
      <xdr:rowOff>21648</xdr:rowOff>
    </xdr:to>
    <mc:AlternateContent xmlns:mc="http://schemas.openxmlformats.org/markup-compatibility/2006">
      <mc:Choice xmlns:a14="http://schemas.microsoft.com/office/drawing/2010/main" Requires="a14">
        <xdr:graphicFrame macro="">
          <xdr:nvGraphicFramePr>
            <xdr:cNvPr id="29" name="Store Name">
              <a:extLst>
                <a:ext uri="{FF2B5EF4-FFF2-40B4-BE49-F238E27FC236}">
                  <a16:creationId xmlns:a16="http://schemas.microsoft.com/office/drawing/2014/main" id="{1EE1F8FF-6F22-47E4-BE22-0DD32F462BEC}"/>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dr:sp macro="" textlink="">
          <xdr:nvSpPr>
            <xdr:cNvPr id="0" name=""/>
            <xdr:cNvSpPr>
              <a:spLocks noTextEdit="1"/>
            </xdr:cNvSpPr>
          </xdr:nvSpPr>
          <xdr:spPr>
            <a:xfrm>
              <a:off x="12702887" y="245052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18</xdr:col>
          <xdr:colOff>351344</xdr:colOff>
          <xdr:row>6</xdr:row>
          <xdr:rowOff>155863</xdr:rowOff>
        </xdr:from>
        <xdr:to>
          <xdr:col>20</xdr:col>
          <xdr:colOff>207820</xdr:colOff>
          <xdr:row>8</xdr:row>
          <xdr:rowOff>91940</xdr:rowOff>
        </xdr:to>
        <xdr:pic>
          <xdr:nvPicPr>
            <xdr:cNvPr id="33" name="Picture 32">
              <a:extLst>
                <a:ext uri="{FF2B5EF4-FFF2-40B4-BE49-F238E27FC236}">
                  <a16:creationId xmlns:a16="http://schemas.microsoft.com/office/drawing/2014/main" id="{9CC2AF4F-1142-2398-E7BA-B5BF34F75492}"/>
                </a:ext>
              </a:extLst>
            </xdr:cNvPr>
            <xdr:cNvPicPr>
              <a:picLocks noChangeAspect="1" noChangeArrowheads="1"/>
              <a:extLst>
                <a:ext uri="{84589F7E-364E-4C9E-8A38-B11213B215E9}">
                  <a14:cameraTool cellRange="'Analysis 02'!$W$9" spid="_x0000_s4377"/>
                </a:ext>
              </a:extLst>
            </xdr:cNvPicPr>
          </xdr:nvPicPr>
          <xdr:blipFill>
            <a:blip xmlns:r="http://schemas.openxmlformats.org/officeDocument/2006/relationships" r:embed="rId3"/>
            <a:srcRect/>
            <a:stretch>
              <a:fillRect/>
            </a:stretch>
          </xdr:blipFill>
          <xdr:spPr bwMode="auto">
            <a:xfrm>
              <a:off x="11261799" y="1298863"/>
              <a:ext cx="1068748" cy="31707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150671</xdr:colOff>
      <xdr:row>5</xdr:row>
      <xdr:rowOff>67541</xdr:rowOff>
    </xdr:from>
    <xdr:to>
      <xdr:col>14</xdr:col>
      <xdr:colOff>240723</xdr:colOff>
      <xdr:row>7</xdr:row>
      <xdr:rowOff>6929</xdr:rowOff>
    </xdr:to>
    <xdr:sp macro="" textlink="">
      <xdr:nvSpPr>
        <xdr:cNvPr id="34" name="TextBox 33">
          <a:extLst>
            <a:ext uri="{FF2B5EF4-FFF2-40B4-BE49-F238E27FC236}">
              <a16:creationId xmlns:a16="http://schemas.microsoft.com/office/drawing/2014/main" id="{95671C97-AB6D-4DC6-94FC-CE6485F17337}"/>
            </a:ext>
          </a:extLst>
        </xdr:cNvPr>
        <xdr:cNvSpPr txBox="1"/>
      </xdr:nvSpPr>
      <xdr:spPr>
        <a:xfrm>
          <a:off x="7424307" y="1020041"/>
          <a:ext cx="1302325" cy="3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Total</a:t>
          </a:r>
          <a:r>
            <a:rPr lang="en-US" sz="1400" b="0" baseline="0"/>
            <a:t> Revenue</a:t>
          </a:r>
          <a:endParaRPr lang="en-US" sz="1400" b="0"/>
        </a:p>
      </xdr:txBody>
    </xdr:sp>
    <xdr:clientData/>
  </xdr:twoCellAnchor>
  <xdr:twoCellAnchor>
    <xdr:from>
      <xdr:col>15</xdr:col>
      <xdr:colOff>332510</xdr:colOff>
      <xdr:row>5</xdr:row>
      <xdr:rowOff>67541</xdr:rowOff>
    </xdr:from>
    <xdr:to>
      <xdr:col>17</xdr:col>
      <xdr:colOff>304799</xdr:colOff>
      <xdr:row>7</xdr:row>
      <xdr:rowOff>6929</xdr:rowOff>
    </xdr:to>
    <xdr:sp macro="" textlink="">
      <xdr:nvSpPr>
        <xdr:cNvPr id="35" name="TextBox 34">
          <a:extLst>
            <a:ext uri="{FF2B5EF4-FFF2-40B4-BE49-F238E27FC236}">
              <a16:creationId xmlns:a16="http://schemas.microsoft.com/office/drawing/2014/main" id="{F1D312A0-2DB0-4C59-A35F-5EA9909CD9A4}"/>
            </a:ext>
          </a:extLst>
        </xdr:cNvPr>
        <xdr:cNvSpPr txBox="1"/>
      </xdr:nvSpPr>
      <xdr:spPr>
        <a:xfrm>
          <a:off x="9424555" y="1020041"/>
          <a:ext cx="1184562" cy="3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Total</a:t>
          </a:r>
          <a:r>
            <a:rPr lang="en-US" sz="1400" b="0" baseline="0"/>
            <a:t> Target</a:t>
          </a:r>
          <a:endParaRPr lang="en-US" sz="1400" b="0"/>
        </a:p>
      </xdr:txBody>
    </xdr:sp>
    <xdr:clientData/>
  </xdr:twoCellAnchor>
  <xdr:twoCellAnchor>
    <xdr:from>
      <xdr:col>18</xdr:col>
      <xdr:colOff>356650</xdr:colOff>
      <xdr:row>5</xdr:row>
      <xdr:rowOff>67541</xdr:rowOff>
    </xdr:from>
    <xdr:to>
      <xdr:col>20</xdr:col>
      <xdr:colOff>202515</xdr:colOff>
      <xdr:row>7</xdr:row>
      <xdr:rowOff>6929</xdr:rowOff>
    </xdr:to>
    <xdr:sp macro="" textlink="">
      <xdr:nvSpPr>
        <xdr:cNvPr id="36" name="TextBox 35">
          <a:extLst>
            <a:ext uri="{FF2B5EF4-FFF2-40B4-BE49-F238E27FC236}">
              <a16:creationId xmlns:a16="http://schemas.microsoft.com/office/drawing/2014/main" id="{819C56C5-11F6-4EA1-BBCE-787E2653C22F}"/>
            </a:ext>
          </a:extLst>
        </xdr:cNvPr>
        <xdr:cNvSpPr txBox="1"/>
      </xdr:nvSpPr>
      <xdr:spPr>
        <a:xfrm>
          <a:off x="11267105" y="1020041"/>
          <a:ext cx="1058137" cy="3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Variance %</a:t>
          </a:r>
        </a:p>
      </xdr:txBody>
    </xdr:sp>
    <xdr:clientData/>
  </xdr:twoCellAnchor>
  <xdr:twoCellAnchor>
    <xdr:from>
      <xdr:col>12</xdr:col>
      <xdr:colOff>150671</xdr:colOff>
      <xdr:row>6</xdr:row>
      <xdr:rowOff>129886</xdr:rowOff>
    </xdr:from>
    <xdr:to>
      <xdr:col>14</xdr:col>
      <xdr:colOff>240723</xdr:colOff>
      <xdr:row>8</xdr:row>
      <xdr:rowOff>121226</xdr:rowOff>
    </xdr:to>
    <xdr:sp macro="" textlink="'Analysis 02'!U6">
      <xdr:nvSpPr>
        <xdr:cNvPr id="37" name="TextBox 36">
          <a:extLst>
            <a:ext uri="{FF2B5EF4-FFF2-40B4-BE49-F238E27FC236}">
              <a16:creationId xmlns:a16="http://schemas.microsoft.com/office/drawing/2014/main" id="{7280DCE7-F21A-44FA-BD4F-6647F8FA1013}"/>
            </a:ext>
          </a:extLst>
        </xdr:cNvPr>
        <xdr:cNvSpPr txBox="1"/>
      </xdr:nvSpPr>
      <xdr:spPr>
        <a:xfrm>
          <a:off x="7424307" y="1272886"/>
          <a:ext cx="1302325" cy="37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B2AF64-073F-4F86-A9F0-9A2A9A6CDDB0}" type="TxLink">
            <a:rPr lang="en-US" sz="2000" b="0" i="0" u="none" strike="noStrike">
              <a:solidFill>
                <a:schemeClr val="accent1">
                  <a:lumMod val="75000"/>
                </a:schemeClr>
              </a:solidFill>
              <a:latin typeface="Calibri"/>
              <a:cs typeface="Calibri"/>
            </a:rPr>
            <a:pPr/>
            <a:t> $5M</a:t>
          </a:fld>
          <a:endParaRPr lang="en-US" sz="2800" b="0">
            <a:solidFill>
              <a:schemeClr val="accent1">
                <a:lumMod val="75000"/>
              </a:schemeClr>
            </a:solidFill>
          </a:endParaRPr>
        </a:p>
      </xdr:txBody>
    </xdr:sp>
    <xdr:clientData/>
  </xdr:twoCellAnchor>
  <xdr:twoCellAnchor>
    <xdr:from>
      <xdr:col>15</xdr:col>
      <xdr:colOff>273629</xdr:colOff>
      <xdr:row>6</xdr:row>
      <xdr:rowOff>129886</xdr:rowOff>
    </xdr:from>
    <xdr:to>
      <xdr:col>17</xdr:col>
      <xdr:colOff>363681</xdr:colOff>
      <xdr:row>8</xdr:row>
      <xdr:rowOff>121226</xdr:rowOff>
    </xdr:to>
    <xdr:sp macro="" textlink="'Analysis 02'!V6">
      <xdr:nvSpPr>
        <xdr:cNvPr id="38" name="TextBox 37">
          <a:extLst>
            <a:ext uri="{FF2B5EF4-FFF2-40B4-BE49-F238E27FC236}">
              <a16:creationId xmlns:a16="http://schemas.microsoft.com/office/drawing/2014/main" id="{770A19EA-B813-4B0F-8F4E-AA568C192FCB}"/>
            </a:ext>
          </a:extLst>
        </xdr:cNvPr>
        <xdr:cNvSpPr txBox="1"/>
      </xdr:nvSpPr>
      <xdr:spPr>
        <a:xfrm>
          <a:off x="9365674" y="1272886"/>
          <a:ext cx="1302325" cy="37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3C9D10-9485-4AE7-A47E-1F832F84A62A}" type="TxLink">
            <a:rPr lang="en-US" sz="2000" b="0" i="0" u="none" strike="noStrike">
              <a:solidFill>
                <a:schemeClr val="tx2">
                  <a:lumMod val="60000"/>
                  <a:lumOff val="40000"/>
                </a:schemeClr>
              </a:solidFill>
              <a:latin typeface="Calibri"/>
              <a:cs typeface="Calibri"/>
            </a:rPr>
            <a:pPr/>
            <a:t> $5M</a:t>
          </a:fld>
          <a:endParaRPr lang="en-US" sz="2800" b="0">
            <a:solidFill>
              <a:schemeClr val="tx2">
                <a:lumMod val="60000"/>
                <a:lumOff val="40000"/>
              </a:schemeClr>
            </a:solidFill>
          </a:endParaRPr>
        </a:p>
      </xdr:txBody>
    </xdr:sp>
    <xdr:clientData/>
  </xdr:twoCellAnchor>
  <xdr:twoCellAnchor>
    <xdr:from>
      <xdr:col>12</xdr:col>
      <xdr:colOff>121228</xdr:colOff>
      <xdr:row>5</xdr:row>
      <xdr:rowOff>143742</xdr:rowOff>
    </xdr:from>
    <xdr:to>
      <xdr:col>12</xdr:col>
      <xdr:colOff>121228</xdr:colOff>
      <xdr:row>8</xdr:row>
      <xdr:rowOff>109105</xdr:rowOff>
    </xdr:to>
    <xdr:cxnSp macro="">
      <xdr:nvCxnSpPr>
        <xdr:cNvPr id="40" name="Straight Connector 39">
          <a:extLst>
            <a:ext uri="{FF2B5EF4-FFF2-40B4-BE49-F238E27FC236}">
              <a16:creationId xmlns:a16="http://schemas.microsoft.com/office/drawing/2014/main" id="{25FB2F16-D445-9F76-5569-4F0F105FFDD6}"/>
            </a:ext>
          </a:extLst>
        </xdr:cNvPr>
        <xdr:cNvCxnSpPr/>
      </xdr:nvCxnSpPr>
      <xdr:spPr>
        <a:xfrm>
          <a:off x="7394864" y="1096242"/>
          <a:ext cx="0" cy="536863"/>
        </a:xfrm>
        <a:prstGeom prst="line">
          <a:avLst/>
        </a:prstGeom>
        <a:ln w="38100">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342900</xdr:colOff>
      <xdr:row>5</xdr:row>
      <xdr:rowOff>143742</xdr:rowOff>
    </xdr:from>
    <xdr:to>
      <xdr:col>18</xdr:col>
      <xdr:colOff>342900</xdr:colOff>
      <xdr:row>8</xdr:row>
      <xdr:rowOff>109105</xdr:rowOff>
    </xdr:to>
    <xdr:cxnSp macro="">
      <xdr:nvCxnSpPr>
        <xdr:cNvPr id="41" name="Straight Connector 40">
          <a:extLst>
            <a:ext uri="{FF2B5EF4-FFF2-40B4-BE49-F238E27FC236}">
              <a16:creationId xmlns:a16="http://schemas.microsoft.com/office/drawing/2014/main" id="{64FE7A4F-843D-47E0-A357-CB4B1D8F7986}"/>
            </a:ext>
          </a:extLst>
        </xdr:cNvPr>
        <xdr:cNvCxnSpPr/>
      </xdr:nvCxnSpPr>
      <xdr:spPr>
        <a:xfrm>
          <a:off x="11253355" y="1096242"/>
          <a:ext cx="0" cy="536863"/>
        </a:xfrm>
        <a:prstGeom prst="line">
          <a:avLst/>
        </a:prstGeom>
        <a:ln w="38100">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374073</xdr:colOff>
      <xdr:row>5</xdr:row>
      <xdr:rowOff>143742</xdr:rowOff>
    </xdr:from>
    <xdr:to>
      <xdr:col>15</xdr:col>
      <xdr:colOff>374073</xdr:colOff>
      <xdr:row>8</xdr:row>
      <xdr:rowOff>109105</xdr:rowOff>
    </xdr:to>
    <xdr:cxnSp macro="">
      <xdr:nvCxnSpPr>
        <xdr:cNvPr id="42" name="Straight Connector 41">
          <a:extLst>
            <a:ext uri="{FF2B5EF4-FFF2-40B4-BE49-F238E27FC236}">
              <a16:creationId xmlns:a16="http://schemas.microsoft.com/office/drawing/2014/main" id="{4D31DD52-BCD1-4C50-ADDB-A9F56558432B}"/>
            </a:ext>
          </a:extLst>
        </xdr:cNvPr>
        <xdr:cNvCxnSpPr/>
      </xdr:nvCxnSpPr>
      <xdr:spPr>
        <a:xfrm>
          <a:off x="9466118" y="1096242"/>
          <a:ext cx="0" cy="536863"/>
        </a:xfrm>
        <a:prstGeom prst="line">
          <a:avLst/>
        </a:prstGeom>
        <a:ln w="38100">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406578</xdr:colOff>
      <xdr:row>4</xdr:row>
      <xdr:rowOff>95250</xdr:rowOff>
    </xdr:from>
    <xdr:to>
      <xdr:col>10</xdr:col>
      <xdr:colOff>368996</xdr:colOff>
      <xdr:row>24</xdr:row>
      <xdr:rowOff>51955</xdr:rowOff>
    </xdr:to>
    <xdr:sp macro="" textlink="">
      <xdr:nvSpPr>
        <xdr:cNvPr id="10" name="Rectangle: Diagonal Corners Rounded 3">
          <a:extLst>
            <a:ext uri="{FF2B5EF4-FFF2-40B4-BE49-F238E27FC236}">
              <a16:creationId xmlns:a16="http://schemas.microsoft.com/office/drawing/2014/main" id="{3C42D52F-5198-4C82-A974-4DB3A4E677DA}"/>
            </a:ext>
          </a:extLst>
        </xdr:cNvPr>
        <xdr:cNvSpPr/>
      </xdr:nvSpPr>
      <xdr:spPr>
        <a:xfrm>
          <a:off x="3437260" y="857250"/>
          <a:ext cx="2993100" cy="3766705"/>
        </a:xfrm>
        <a:custGeom>
          <a:avLst/>
          <a:gdLst>
            <a:gd name="connsiteX0" fmla="*/ 575408 w 3452379"/>
            <a:gd name="connsiteY0" fmla="*/ 0 h 4410941"/>
            <a:gd name="connsiteX1" fmla="*/ 3452379 w 3452379"/>
            <a:gd name="connsiteY1" fmla="*/ 0 h 4410941"/>
            <a:gd name="connsiteX2" fmla="*/ 3452379 w 3452379"/>
            <a:gd name="connsiteY2" fmla="*/ 0 h 4410941"/>
            <a:gd name="connsiteX3" fmla="*/ 3452379 w 3452379"/>
            <a:gd name="connsiteY3" fmla="*/ 3835533 h 4410941"/>
            <a:gd name="connsiteX4" fmla="*/ 2876971 w 3452379"/>
            <a:gd name="connsiteY4" fmla="*/ 4410941 h 4410941"/>
            <a:gd name="connsiteX5" fmla="*/ 0 w 3452379"/>
            <a:gd name="connsiteY5" fmla="*/ 4410941 h 4410941"/>
            <a:gd name="connsiteX6" fmla="*/ 0 w 3452379"/>
            <a:gd name="connsiteY6" fmla="*/ 4410941 h 4410941"/>
            <a:gd name="connsiteX7" fmla="*/ 0 w 3452379"/>
            <a:gd name="connsiteY7" fmla="*/ 575408 h 4410941"/>
            <a:gd name="connsiteX8" fmla="*/ 575408 w 3452379"/>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2879219 w 3454627"/>
            <a:gd name="connsiteY4" fmla="*/ 4410941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9660"/>
            <a:gd name="connsiteY0" fmla="*/ 0 h 4410941"/>
            <a:gd name="connsiteX1" fmla="*/ 3454627 w 3459660"/>
            <a:gd name="connsiteY1" fmla="*/ 0 h 4410941"/>
            <a:gd name="connsiteX2" fmla="*/ 3454627 w 3459660"/>
            <a:gd name="connsiteY2" fmla="*/ 0 h 4410941"/>
            <a:gd name="connsiteX3" fmla="*/ 3454627 w 3459660"/>
            <a:gd name="connsiteY3" fmla="*/ 3835533 h 4410941"/>
            <a:gd name="connsiteX4" fmla="*/ 3199606 w 3459660"/>
            <a:gd name="connsiteY4" fmla="*/ 4402282 h 4410941"/>
            <a:gd name="connsiteX5" fmla="*/ 2248 w 3459660"/>
            <a:gd name="connsiteY5" fmla="*/ 4410941 h 4410941"/>
            <a:gd name="connsiteX6" fmla="*/ 2248 w 3459660"/>
            <a:gd name="connsiteY6" fmla="*/ 4410941 h 4410941"/>
            <a:gd name="connsiteX7" fmla="*/ 2248 w 3459660"/>
            <a:gd name="connsiteY7" fmla="*/ 575408 h 4410941"/>
            <a:gd name="connsiteX8" fmla="*/ 274588 w 3459660"/>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13015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04356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04356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454627" h="4410941">
              <a:moveTo>
                <a:pt x="274588" y="0"/>
              </a:moveTo>
              <a:lnTo>
                <a:pt x="3454627" y="0"/>
              </a:lnTo>
              <a:lnTo>
                <a:pt x="3454627" y="0"/>
              </a:lnTo>
              <a:lnTo>
                <a:pt x="3454627" y="3835533"/>
              </a:lnTo>
              <a:cubicBezTo>
                <a:pt x="3454627" y="4153322"/>
                <a:pt x="3422145" y="4402282"/>
                <a:pt x="3104356" y="4402282"/>
              </a:cubicBezTo>
              <a:lnTo>
                <a:pt x="2248" y="4410941"/>
              </a:lnTo>
              <a:lnTo>
                <a:pt x="2248" y="4410941"/>
              </a:lnTo>
              <a:lnTo>
                <a:pt x="2248" y="575408"/>
              </a:lnTo>
              <a:cubicBezTo>
                <a:pt x="2248" y="257619"/>
                <a:pt x="-43201" y="0"/>
                <a:pt x="274588" y="0"/>
              </a:cubicBez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6</xdr:col>
          <xdr:colOff>69271</xdr:colOff>
          <xdr:row>7</xdr:row>
          <xdr:rowOff>25979</xdr:rowOff>
        </xdr:from>
        <xdr:to>
          <xdr:col>8</xdr:col>
          <xdr:colOff>222872</xdr:colOff>
          <xdr:row>13</xdr:row>
          <xdr:rowOff>129886</xdr:rowOff>
        </xdr:to>
        <xdr:pic>
          <xdr:nvPicPr>
            <xdr:cNvPr id="15" name="Picture 14">
              <a:extLst>
                <a:ext uri="{FF2B5EF4-FFF2-40B4-BE49-F238E27FC236}">
                  <a16:creationId xmlns:a16="http://schemas.microsoft.com/office/drawing/2014/main" id="{5BB82BD8-DA64-C220-4CE0-7B070677B43B}"/>
                </a:ext>
              </a:extLst>
            </xdr:cNvPr>
            <xdr:cNvPicPr>
              <a:picLocks noChangeAspect="1" noChangeArrowheads="1"/>
              <a:extLst>
                <a:ext uri="{84589F7E-364E-4C9E-8A38-B11213B215E9}">
                  <a14:cameraTool cellRange="'Wafle Chart'!$F$18:$O$27" spid="_x0000_s4378"/>
                </a:ext>
              </a:extLst>
            </xdr:cNvPicPr>
          </xdr:nvPicPr>
          <xdr:blipFill>
            <a:blip xmlns:r="http://schemas.openxmlformats.org/officeDocument/2006/relationships" r:embed="rId4"/>
            <a:srcRect/>
            <a:stretch>
              <a:fillRect/>
            </a:stretch>
          </xdr:blipFill>
          <xdr:spPr bwMode="auto">
            <a:xfrm>
              <a:off x="3706089" y="1359479"/>
              <a:ext cx="1365874" cy="12469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69271</xdr:colOff>
          <xdr:row>16</xdr:row>
          <xdr:rowOff>140004</xdr:rowOff>
        </xdr:from>
        <xdr:to>
          <xdr:col>8</xdr:col>
          <xdr:colOff>207818</xdr:colOff>
          <xdr:row>23</xdr:row>
          <xdr:rowOff>39668</xdr:rowOff>
        </xdr:to>
        <xdr:pic>
          <xdr:nvPicPr>
            <xdr:cNvPr id="16" name="Picture 15">
              <a:extLst>
                <a:ext uri="{FF2B5EF4-FFF2-40B4-BE49-F238E27FC236}">
                  <a16:creationId xmlns:a16="http://schemas.microsoft.com/office/drawing/2014/main" id="{E68C1183-65B7-8143-EE52-1FF90F6F7225}"/>
                </a:ext>
              </a:extLst>
            </xdr:cNvPr>
            <xdr:cNvPicPr>
              <a:picLocks noChangeAspect="1" noChangeArrowheads="1"/>
              <a:extLst>
                <a:ext uri="{84589F7E-364E-4C9E-8A38-B11213B215E9}">
                  <a14:cameraTool cellRange="'Wafle Chart'!$F$31:$O$40" spid="_x0000_s4379"/>
                </a:ext>
              </a:extLst>
            </xdr:cNvPicPr>
          </xdr:nvPicPr>
          <xdr:blipFill>
            <a:blip xmlns:r="http://schemas.openxmlformats.org/officeDocument/2006/relationships" r:embed="rId5"/>
            <a:srcRect/>
            <a:stretch>
              <a:fillRect/>
            </a:stretch>
          </xdr:blipFill>
          <xdr:spPr bwMode="auto">
            <a:xfrm>
              <a:off x="3706089" y="3188004"/>
              <a:ext cx="1350820" cy="123316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594014</xdr:colOff>
      <xdr:row>14</xdr:row>
      <xdr:rowOff>57150</xdr:rowOff>
    </xdr:from>
    <xdr:to>
      <xdr:col>9</xdr:col>
      <xdr:colOff>316923</xdr:colOff>
      <xdr:row>17</xdr:row>
      <xdr:rowOff>25978</xdr:rowOff>
    </xdr:to>
    <xdr:sp macro="" textlink="">
      <xdr:nvSpPr>
        <xdr:cNvPr id="17" name="TextBox 16">
          <a:extLst>
            <a:ext uri="{FF2B5EF4-FFF2-40B4-BE49-F238E27FC236}">
              <a16:creationId xmlns:a16="http://schemas.microsoft.com/office/drawing/2014/main" id="{22AF19AA-4866-4A49-AF6A-416B1C69E3DA}"/>
            </a:ext>
          </a:extLst>
        </xdr:cNvPr>
        <xdr:cNvSpPr txBox="1"/>
      </xdr:nvSpPr>
      <xdr:spPr>
        <a:xfrm>
          <a:off x="3624696" y="2724150"/>
          <a:ext cx="2147454" cy="540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lumMod val="75000"/>
                  <a:lumOff val="25000"/>
                </a:schemeClr>
              </a:solidFill>
            </a:rPr>
            <a:t>Revenue </a:t>
          </a:r>
        </a:p>
        <a:p>
          <a:r>
            <a:rPr lang="en-US" sz="1200" b="0">
              <a:solidFill>
                <a:schemeClr val="tx1">
                  <a:lumMod val="75000"/>
                  <a:lumOff val="25000"/>
                </a:schemeClr>
              </a:solidFill>
            </a:rPr>
            <a:t>Generated</a:t>
          </a:r>
        </a:p>
      </xdr:txBody>
    </xdr:sp>
    <xdr:clientData/>
  </xdr:twoCellAnchor>
  <xdr:twoCellAnchor>
    <xdr:from>
      <xdr:col>5</xdr:col>
      <xdr:colOff>594014</xdr:colOff>
      <xdr:row>4</xdr:row>
      <xdr:rowOff>131617</xdr:rowOff>
    </xdr:from>
    <xdr:to>
      <xdr:col>9</xdr:col>
      <xdr:colOff>316923</xdr:colOff>
      <xdr:row>7</xdr:row>
      <xdr:rowOff>25977</xdr:rowOff>
    </xdr:to>
    <xdr:sp macro="" textlink="">
      <xdr:nvSpPr>
        <xdr:cNvPr id="18" name="TextBox 17">
          <a:extLst>
            <a:ext uri="{FF2B5EF4-FFF2-40B4-BE49-F238E27FC236}">
              <a16:creationId xmlns:a16="http://schemas.microsoft.com/office/drawing/2014/main" id="{20A0E1FA-1EA4-4D57-9205-B73BEA6AE48B}"/>
            </a:ext>
          </a:extLst>
        </xdr:cNvPr>
        <xdr:cNvSpPr txBox="1"/>
      </xdr:nvSpPr>
      <xdr:spPr>
        <a:xfrm>
          <a:off x="3624696" y="893617"/>
          <a:ext cx="2147454" cy="465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lumMod val="75000"/>
                  <a:lumOff val="25000"/>
                </a:schemeClr>
              </a:solidFill>
              <a:latin typeface="+mn-lt"/>
              <a:ea typeface="+mn-ea"/>
              <a:cs typeface="+mn-cs"/>
            </a:rPr>
            <a:t>Revenue</a:t>
          </a:r>
          <a:r>
            <a:rPr lang="en-US" sz="1200" b="0">
              <a:solidFill>
                <a:schemeClr val="tx1">
                  <a:lumMod val="75000"/>
                  <a:lumOff val="25000"/>
                </a:schemeClr>
              </a:solidFill>
            </a:rPr>
            <a:t> </a:t>
          </a:r>
        </a:p>
        <a:p>
          <a:r>
            <a:rPr lang="en-US" sz="1200" b="0">
              <a:solidFill>
                <a:schemeClr val="tx1">
                  <a:lumMod val="75000"/>
                  <a:lumOff val="25000"/>
                </a:schemeClr>
              </a:solidFill>
            </a:rPr>
            <a:t>Generated</a:t>
          </a:r>
        </a:p>
      </xdr:txBody>
    </xdr:sp>
    <xdr:clientData/>
  </xdr:twoCellAnchor>
  <xdr:twoCellAnchor>
    <xdr:from>
      <xdr:col>8</xdr:col>
      <xdr:colOff>448543</xdr:colOff>
      <xdr:row>9</xdr:row>
      <xdr:rowOff>10390</xdr:rowOff>
    </xdr:from>
    <xdr:to>
      <xdr:col>12</xdr:col>
      <xdr:colOff>171452</xdr:colOff>
      <xdr:row>11</xdr:row>
      <xdr:rowOff>169718</xdr:rowOff>
    </xdr:to>
    <xdr:sp macro="" textlink="">
      <xdr:nvSpPr>
        <xdr:cNvPr id="19" name="TextBox 18">
          <a:extLst>
            <a:ext uri="{FF2B5EF4-FFF2-40B4-BE49-F238E27FC236}">
              <a16:creationId xmlns:a16="http://schemas.microsoft.com/office/drawing/2014/main" id="{FBD9E9CA-AB1D-4DCD-A6B8-AA23FB90E3D0}"/>
            </a:ext>
          </a:extLst>
        </xdr:cNvPr>
        <xdr:cNvSpPr txBox="1"/>
      </xdr:nvSpPr>
      <xdr:spPr>
        <a:xfrm>
          <a:off x="5297634" y="1724890"/>
          <a:ext cx="2147454" cy="540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Revenue by</a:t>
          </a:r>
        </a:p>
        <a:p>
          <a:r>
            <a:rPr lang="en-US" sz="1200" b="1">
              <a:solidFill>
                <a:srgbClr val="00B0F0"/>
              </a:solidFill>
            </a:rPr>
            <a:t>Weekends</a:t>
          </a:r>
        </a:p>
      </xdr:txBody>
    </xdr:sp>
    <xdr:clientData/>
  </xdr:twoCellAnchor>
  <xdr:twoCellAnchor>
    <xdr:from>
      <xdr:col>8</xdr:col>
      <xdr:colOff>448543</xdr:colOff>
      <xdr:row>18</xdr:row>
      <xdr:rowOff>67542</xdr:rowOff>
    </xdr:from>
    <xdr:to>
      <xdr:col>12</xdr:col>
      <xdr:colOff>171452</xdr:colOff>
      <xdr:row>21</xdr:row>
      <xdr:rowOff>36370</xdr:rowOff>
    </xdr:to>
    <xdr:sp macro="" textlink="">
      <xdr:nvSpPr>
        <xdr:cNvPr id="20" name="TextBox 19">
          <a:extLst>
            <a:ext uri="{FF2B5EF4-FFF2-40B4-BE49-F238E27FC236}">
              <a16:creationId xmlns:a16="http://schemas.microsoft.com/office/drawing/2014/main" id="{7606DC57-5D25-4106-8195-938B30C21CA6}"/>
            </a:ext>
          </a:extLst>
        </xdr:cNvPr>
        <xdr:cNvSpPr txBox="1"/>
      </xdr:nvSpPr>
      <xdr:spPr>
        <a:xfrm>
          <a:off x="5297634" y="3496542"/>
          <a:ext cx="2147454" cy="540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Revenue by</a:t>
          </a:r>
        </a:p>
        <a:p>
          <a:r>
            <a:rPr lang="en-US" sz="1200" b="1">
              <a:solidFill>
                <a:schemeClr val="bg1">
                  <a:lumMod val="50000"/>
                </a:schemeClr>
              </a:solidFill>
            </a:rPr>
            <a:t>Weedays</a:t>
          </a:r>
        </a:p>
      </xdr:txBody>
    </xdr:sp>
    <xdr:clientData/>
  </xdr:twoCellAnchor>
  <xdr:twoCellAnchor>
    <xdr:from>
      <xdr:col>8</xdr:col>
      <xdr:colOff>550720</xdr:colOff>
      <xdr:row>20</xdr:row>
      <xdr:rowOff>178377</xdr:rowOff>
    </xdr:from>
    <xdr:to>
      <xdr:col>11</xdr:col>
      <xdr:colOff>34636</xdr:colOff>
      <xdr:row>22</xdr:row>
      <xdr:rowOff>169717</xdr:rowOff>
    </xdr:to>
    <xdr:sp macro="" textlink="'Wafle Chart'!D5">
      <xdr:nvSpPr>
        <xdr:cNvPr id="21" name="TextBox 20">
          <a:extLst>
            <a:ext uri="{FF2B5EF4-FFF2-40B4-BE49-F238E27FC236}">
              <a16:creationId xmlns:a16="http://schemas.microsoft.com/office/drawing/2014/main" id="{2490E1E0-6CF0-45F8-A6BA-67B31213028B}"/>
            </a:ext>
          </a:extLst>
        </xdr:cNvPr>
        <xdr:cNvSpPr txBox="1"/>
      </xdr:nvSpPr>
      <xdr:spPr>
        <a:xfrm>
          <a:off x="5399811" y="3988377"/>
          <a:ext cx="1302325" cy="37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37298A-8403-4463-838B-3E0B94E84B81}" type="TxLink">
            <a:rPr lang="en-US" sz="2400" b="0" i="0" u="none" strike="noStrike">
              <a:solidFill>
                <a:schemeClr val="tx2">
                  <a:lumMod val="60000"/>
                  <a:lumOff val="40000"/>
                </a:schemeClr>
              </a:solidFill>
              <a:latin typeface="Calibri"/>
              <a:ea typeface="+mn-ea"/>
              <a:cs typeface="Calibri"/>
            </a:rPr>
            <a:pPr marL="0" indent="0"/>
            <a:t>71%</a:t>
          </a:fld>
          <a:endParaRPr lang="en-US" sz="2400" b="0" i="0" u="none" strike="noStrike">
            <a:solidFill>
              <a:schemeClr val="tx2">
                <a:lumMod val="60000"/>
                <a:lumOff val="40000"/>
              </a:schemeClr>
            </a:solidFill>
            <a:latin typeface="Calibri"/>
            <a:ea typeface="+mn-ea"/>
            <a:cs typeface="Calibri"/>
          </a:endParaRPr>
        </a:p>
      </xdr:txBody>
    </xdr:sp>
    <xdr:clientData/>
  </xdr:twoCellAnchor>
  <xdr:twoCellAnchor>
    <xdr:from>
      <xdr:col>8</xdr:col>
      <xdr:colOff>550720</xdr:colOff>
      <xdr:row>11</xdr:row>
      <xdr:rowOff>105640</xdr:rowOff>
    </xdr:from>
    <xdr:to>
      <xdr:col>11</xdr:col>
      <xdr:colOff>34636</xdr:colOff>
      <xdr:row>13</xdr:row>
      <xdr:rowOff>96980</xdr:rowOff>
    </xdr:to>
    <xdr:sp macro="" textlink="'Wafle Chart'!D4">
      <xdr:nvSpPr>
        <xdr:cNvPr id="22" name="TextBox 21">
          <a:extLst>
            <a:ext uri="{FF2B5EF4-FFF2-40B4-BE49-F238E27FC236}">
              <a16:creationId xmlns:a16="http://schemas.microsoft.com/office/drawing/2014/main" id="{20BF6D2E-5E51-42B9-83DA-ADBB1211CA55}"/>
            </a:ext>
          </a:extLst>
        </xdr:cNvPr>
        <xdr:cNvSpPr txBox="1"/>
      </xdr:nvSpPr>
      <xdr:spPr>
        <a:xfrm>
          <a:off x="5399811" y="2201140"/>
          <a:ext cx="1302325" cy="37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F6A23E5-137F-4E6C-B4A0-62229405262E}" type="TxLink">
            <a:rPr lang="en-US" sz="2400" b="0" i="0" u="none" strike="noStrike">
              <a:solidFill>
                <a:srgbClr val="00B0F0"/>
              </a:solidFill>
              <a:latin typeface="Calibri"/>
              <a:ea typeface="+mn-ea"/>
              <a:cs typeface="Calibri"/>
            </a:rPr>
            <a:pPr marL="0" indent="0"/>
            <a:t>29%</a:t>
          </a:fld>
          <a:endParaRPr lang="en-US" sz="2400" b="0" i="0" u="none" strike="noStrike">
            <a:solidFill>
              <a:srgbClr val="00B0F0"/>
            </a:solidFill>
            <a:latin typeface="Calibri"/>
            <a:ea typeface="+mn-ea"/>
            <a:cs typeface="Calibri"/>
          </a:endParaRPr>
        </a:p>
      </xdr:txBody>
    </xdr:sp>
    <xdr:clientData/>
  </xdr:twoCellAnchor>
  <xdr:twoCellAnchor>
    <xdr:from>
      <xdr:col>0</xdr:col>
      <xdr:colOff>250597</xdr:colOff>
      <xdr:row>4</xdr:row>
      <xdr:rowOff>95251</xdr:rowOff>
    </xdr:from>
    <xdr:to>
      <xdr:col>5</xdr:col>
      <xdr:colOff>213015</xdr:colOff>
      <xdr:row>24</xdr:row>
      <xdr:rowOff>69273</xdr:rowOff>
    </xdr:to>
    <xdr:sp macro="" textlink="">
      <xdr:nvSpPr>
        <xdr:cNvPr id="23" name="Rectangle: Diagonal Corners Rounded 3">
          <a:extLst>
            <a:ext uri="{FF2B5EF4-FFF2-40B4-BE49-F238E27FC236}">
              <a16:creationId xmlns:a16="http://schemas.microsoft.com/office/drawing/2014/main" id="{BEC072CC-1750-4DAB-8F49-39D956565C87}"/>
            </a:ext>
          </a:extLst>
        </xdr:cNvPr>
        <xdr:cNvSpPr/>
      </xdr:nvSpPr>
      <xdr:spPr>
        <a:xfrm>
          <a:off x="250597" y="857251"/>
          <a:ext cx="2993100" cy="3784022"/>
        </a:xfrm>
        <a:custGeom>
          <a:avLst/>
          <a:gdLst>
            <a:gd name="connsiteX0" fmla="*/ 575408 w 3452379"/>
            <a:gd name="connsiteY0" fmla="*/ 0 h 4410941"/>
            <a:gd name="connsiteX1" fmla="*/ 3452379 w 3452379"/>
            <a:gd name="connsiteY1" fmla="*/ 0 h 4410941"/>
            <a:gd name="connsiteX2" fmla="*/ 3452379 w 3452379"/>
            <a:gd name="connsiteY2" fmla="*/ 0 h 4410941"/>
            <a:gd name="connsiteX3" fmla="*/ 3452379 w 3452379"/>
            <a:gd name="connsiteY3" fmla="*/ 3835533 h 4410941"/>
            <a:gd name="connsiteX4" fmla="*/ 2876971 w 3452379"/>
            <a:gd name="connsiteY4" fmla="*/ 4410941 h 4410941"/>
            <a:gd name="connsiteX5" fmla="*/ 0 w 3452379"/>
            <a:gd name="connsiteY5" fmla="*/ 4410941 h 4410941"/>
            <a:gd name="connsiteX6" fmla="*/ 0 w 3452379"/>
            <a:gd name="connsiteY6" fmla="*/ 4410941 h 4410941"/>
            <a:gd name="connsiteX7" fmla="*/ 0 w 3452379"/>
            <a:gd name="connsiteY7" fmla="*/ 575408 h 4410941"/>
            <a:gd name="connsiteX8" fmla="*/ 575408 w 3452379"/>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2879219 w 3454627"/>
            <a:gd name="connsiteY4" fmla="*/ 4410941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9660"/>
            <a:gd name="connsiteY0" fmla="*/ 0 h 4410941"/>
            <a:gd name="connsiteX1" fmla="*/ 3454627 w 3459660"/>
            <a:gd name="connsiteY1" fmla="*/ 0 h 4410941"/>
            <a:gd name="connsiteX2" fmla="*/ 3454627 w 3459660"/>
            <a:gd name="connsiteY2" fmla="*/ 0 h 4410941"/>
            <a:gd name="connsiteX3" fmla="*/ 3454627 w 3459660"/>
            <a:gd name="connsiteY3" fmla="*/ 3835533 h 4410941"/>
            <a:gd name="connsiteX4" fmla="*/ 3199606 w 3459660"/>
            <a:gd name="connsiteY4" fmla="*/ 4402282 h 4410941"/>
            <a:gd name="connsiteX5" fmla="*/ 2248 w 3459660"/>
            <a:gd name="connsiteY5" fmla="*/ 4410941 h 4410941"/>
            <a:gd name="connsiteX6" fmla="*/ 2248 w 3459660"/>
            <a:gd name="connsiteY6" fmla="*/ 4410941 h 4410941"/>
            <a:gd name="connsiteX7" fmla="*/ 2248 w 3459660"/>
            <a:gd name="connsiteY7" fmla="*/ 575408 h 4410941"/>
            <a:gd name="connsiteX8" fmla="*/ 274588 w 3459660"/>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13015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04356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04356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454627" h="4410941">
              <a:moveTo>
                <a:pt x="274588" y="0"/>
              </a:moveTo>
              <a:lnTo>
                <a:pt x="3454627" y="0"/>
              </a:lnTo>
              <a:lnTo>
                <a:pt x="3454627" y="0"/>
              </a:lnTo>
              <a:lnTo>
                <a:pt x="3454627" y="3835533"/>
              </a:lnTo>
              <a:cubicBezTo>
                <a:pt x="3454627" y="4153322"/>
                <a:pt x="3422145" y="4402282"/>
                <a:pt x="3104356" y="4402282"/>
              </a:cubicBezTo>
              <a:lnTo>
                <a:pt x="2248" y="4410941"/>
              </a:lnTo>
              <a:lnTo>
                <a:pt x="2248" y="4410941"/>
              </a:lnTo>
              <a:lnTo>
                <a:pt x="2248" y="575408"/>
              </a:lnTo>
              <a:cubicBezTo>
                <a:pt x="2248" y="257619"/>
                <a:pt x="-43201" y="0"/>
                <a:pt x="274588" y="0"/>
              </a:cubicBez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207820</xdr:colOff>
      <xdr:row>15</xdr:row>
      <xdr:rowOff>48490</xdr:rowOff>
    </xdr:from>
    <xdr:to>
      <xdr:col>9</xdr:col>
      <xdr:colOff>297873</xdr:colOff>
      <xdr:row>16</xdr:row>
      <xdr:rowOff>103909</xdr:rowOff>
    </xdr:to>
    <xdr:sp macro="" textlink="'Analysis 02'!AC6">
      <xdr:nvSpPr>
        <xdr:cNvPr id="27" name="TextBox 26">
          <a:extLst>
            <a:ext uri="{FF2B5EF4-FFF2-40B4-BE49-F238E27FC236}">
              <a16:creationId xmlns:a16="http://schemas.microsoft.com/office/drawing/2014/main" id="{64C84DCA-FD36-4A95-A73E-DF0EA7EC2DB3}"/>
            </a:ext>
          </a:extLst>
        </xdr:cNvPr>
        <xdr:cNvSpPr txBox="1"/>
      </xdr:nvSpPr>
      <xdr:spPr>
        <a:xfrm>
          <a:off x="4450775" y="2905990"/>
          <a:ext cx="1302325" cy="24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1808F9-5504-45D5-A46D-550156B0F2AF}" type="TxLink">
            <a:rPr lang="en-US" sz="1100" b="0" i="0" u="none" strike="noStrike">
              <a:solidFill>
                <a:schemeClr val="bg1">
                  <a:lumMod val="50000"/>
                </a:schemeClr>
              </a:solidFill>
              <a:latin typeface="Open Sans" pitchFamily="2" charset="0"/>
              <a:ea typeface="Open Sans" pitchFamily="2" charset="0"/>
              <a:cs typeface="Open Sans" pitchFamily="2" charset="0"/>
            </a:rPr>
            <a:pPr/>
            <a:t> $4M</a:t>
          </a:fld>
          <a:endParaRPr lang="en-US" sz="2800" b="0">
            <a:solidFill>
              <a:schemeClr val="bg1">
                <a:lumMod val="50000"/>
              </a:schemeClr>
            </a:solidFill>
            <a:latin typeface="Open Sans" pitchFamily="2" charset="0"/>
            <a:ea typeface="Open Sans" pitchFamily="2" charset="0"/>
            <a:cs typeface="Open Sans" pitchFamily="2" charset="0"/>
          </a:endParaRPr>
        </a:p>
      </xdr:txBody>
    </xdr:sp>
    <xdr:clientData/>
  </xdr:twoCellAnchor>
  <xdr:twoCellAnchor>
    <xdr:from>
      <xdr:col>7</xdr:col>
      <xdr:colOff>207820</xdr:colOff>
      <xdr:row>5</xdr:row>
      <xdr:rowOff>131619</xdr:rowOff>
    </xdr:from>
    <xdr:to>
      <xdr:col>9</xdr:col>
      <xdr:colOff>297873</xdr:colOff>
      <xdr:row>6</xdr:row>
      <xdr:rowOff>181841</xdr:rowOff>
    </xdr:to>
    <xdr:sp macro="" textlink="'Analysis 02'!AC7">
      <xdr:nvSpPr>
        <xdr:cNvPr id="30" name="TextBox 29">
          <a:extLst>
            <a:ext uri="{FF2B5EF4-FFF2-40B4-BE49-F238E27FC236}">
              <a16:creationId xmlns:a16="http://schemas.microsoft.com/office/drawing/2014/main" id="{16793564-CE1D-417C-B0BC-1C0AC49EF6B6}"/>
            </a:ext>
          </a:extLst>
        </xdr:cNvPr>
        <xdr:cNvSpPr txBox="1"/>
      </xdr:nvSpPr>
      <xdr:spPr>
        <a:xfrm>
          <a:off x="4450775" y="1084119"/>
          <a:ext cx="1302325" cy="240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0AAF0A-9DE9-4E74-BC5A-8B10D7984556}" type="TxLink">
            <a:rPr lang="en-US" sz="1100" b="0" i="0" u="none" strike="noStrike">
              <a:solidFill>
                <a:schemeClr val="tx1">
                  <a:lumMod val="75000"/>
                  <a:lumOff val="25000"/>
                </a:schemeClr>
              </a:solidFill>
              <a:latin typeface="Open Sans" pitchFamily="2" charset="0"/>
              <a:ea typeface="Open Sans" pitchFamily="2" charset="0"/>
              <a:cs typeface="Open Sans" pitchFamily="2" charset="0"/>
            </a:rPr>
            <a:pPr/>
            <a:t> $2M</a:t>
          </a:fld>
          <a:endParaRPr lang="en-US" sz="2800" b="0">
            <a:solidFill>
              <a:schemeClr val="tx1">
                <a:lumMod val="75000"/>
                <a:lumOff val="25000"/>
              </a:schemeClr>
            </a:solidFill>
            <a:latin typeface="Open Sans" pitchFamily="2" charset="0"/>
            <a:ea typeface="Open Sans" pitchFamily="2" charset="0"/>
            <a:cs typeface="Open Sans" pitchFamily="2" charset="0"/>
          </a:endParaRPr>
        </a:p>
      </xdr:txBody>
    </xdr:sp>
    <xdr:clientData/>
  </xdr:twoCellAnchor>
  <xdr:twoCellAnchor>
    <xdr:from>
      <xdr:col>0</xdr:col>
      <xdr:colOff>233796</xdr:colOff>
      <xdr:row>9</xdr:row>
      <xdr:rowOff>60614</xdr:rowOff>
    </xdr:from>
    <xdr:to>
      <xdr:col>5</xdr:col>
      <xdr:colOff>155864</xdr:colOff>
      <xdr:row>20</xdr:row>
      <xdr:rowOff>0</xdr:rowOff>
    </xdr:to>
    <xdr:graphicFrame macro="">
      <xdr:nvGraphicFramePr>
        <xdr:cNvPr id="4" name="Chart 3">
          <a:extLst>
            <a:ext uri="{FF2B5EF4-FFF2-40B4-BE49-F238E27FC236}">
              <a16:creationId xmlns:a16="http://schemas.microsoft.com/office/drawing/2014/main" id="{006B36CF-4604-4F45-817E-964380FBC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365416</xdr:colOff>
      <xdr:row>5</xdr:row>
      <xdr:rowOff>57149</xdr:rowOff>
    </xdr:from>
    <xdr:to>
      <xdr:col>4</xdr:col>
      <xdr:colOff>325583</xdr:colOff>
      <xdr:row>7</xdr:row>
      <xdr:rowOff>181841</xdr:rowOff>
    </xdr:to>
    <xdr:sp macro="" textlink="">
      <xdr:nvSpPr>
        <xdr:cNvPr id="7" name="TextBox 6">
          <a:extLst>
            <a:ext uri="{FF2B5EF4-FFF2-40B4-BE49-F238E27FC236}">
              <a16:creationId xmlns:a16="http://schemas.microsoft.com/office/drawing/2014/main" id="{8FF27A2F-3E57-4ACD-BB86-C8617AA14B50}"/>
            </a:ext>
          </a:extLst>
        </xdr:cNvPr>
        <xdr:cNvSpPr txBox="1"/>
      </xdr:nvSpPr>
      <xdr:spPr>
        <a:xfrm>
          <a:off x="365416" y="1009649"/>
          <a:ext cx="2384712" cy="505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a:solidFill>
                <a:schemeClr val="dk1"/>
              </a:solidFill>
              <a:latin typeface="+mn-lt"/>
              <a:ea typeface="+mn-ea"/>
              <a:cs typeface="+mn-cs"/>
            </a:rPr>
            <a:t>Revenue by Quarter vs </a:t>
          </a:r>
        </a:p>
        <a:p>
          <a:pPr marL="0" indent="0"/>
          <a:r>
            <a:rPr lang="en-US" sz="1200" b="0">
              <a:solidFill>
                <a:schemeClr val="dk1"/>
              </a:solidFill>
              <a:latin typeface="+mn-lt"/>
              <a:ea typeface="+mn-ea"/>
              <a:cs typeface="+mn-cs"/>
            </a:rPr>
            <a:t>Percentage Change</a:t>
          </a:r>
        </a:p>
      </xdr:txBody>
    </xdr:sp>
    <xdr:clientData/>
  </xdr:twoCellAnchor>
  <xdr:twoCellAnchor>
    <xdr:from>
      <xdr:col>0</xdr:col>
      <xdr:colOff>365416</xdr:colOff>
      <xdr:row>7</xdr:row>
      <xdr:rowOff>140277</xdr:rowOff>
    </xdr:from>
    <xdr:to>
      <xdr:col>4</xdr:col>
      <xdr:colOff>325583</xdr:colOff>
      <xdr:row>10</xdr:row>
      <xdr:rowOff>74469</xdr:rowOff>
    </xdr:to>
    <xdr:sp macro="" textlink="'Analysis 02'!AH26">
      <xdr:nvSpPr>
        <xdr:cNvPr id="8" name="TextBox 7">
          <a:extLst>
            <a:ext uri="{FF2B5EF4-FFF2-40B4-BE49-F238E27FC236}">
              <a16:creationId xmlns:a16="http://schemas.microsoft.com/office/drawing/2014/main" id="{7284AB9F-5CA6-4599-84FE-807DBCA5EAAA}"/>
            </a:ext>
          </a:extLst>
        </xdr:cNvPr>
        <xdr:cNvSpPr txBox="1"/>
      </xdr:nvSpPr>
      <xdr:spPr>
        <a:xfrm>
          <a:off x="365416" y="1473777"/>
          <a:ext cx="2384712" cy="505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1CCC70-1378-4C13-9E21-A40E5B1E094D}" type="TxLink">
            <a:rPr lang="en-US" sz="1100" b="0" i="1" u="none" strike="noStrike">
              <a:solidFill>
                <a:schemeClr val="tx1">
                  <a:lumMod val="75000"/>
                  <a:lumOff val="25000"/>
                </a:schemeClr>
              </a:solidFill>
              <a:latin typeface="Calibri"/>
              <a:cs typeface="Calibri"/>
            </a:rPr>
            <a:pPr/>
            <a:t>The line in the chart indicates  $1,361,702 average revenue</a:t>
          </a:fld>
          <a:endParaRPr lang="en-US" sz="1200" b="0" i="1">
            <a:solidFill>
              <a:schemeClr val="tx1">
                <a:lumMod val="75000"/>
                <a:lumOff val="25000"/>
              </a:schemeClr>
            </a:solidFill>
          </a:endParaRPr>
        </a:p>
      </xdr:txBody>
    </xdr:sp>
    <xdr:clientData/>
  </xdr:twoCellAnchor>
  <xdr:twoCellAnchor>
    <xdr:from>
      <xdr:col>0</xdr:col>
      <xdr:colOff>533399</xdr:colOff>
      <xdr:row>22</xdr:row>
      <xdr:rowOff>126422</xdr:rowOff>
    </xdr:from>
    <xdr:to>
      <xdr:col>1</xdr:col>
      <xdr:colOff>57149</xdr:colOff>
      <xdr:row>23</xdr:row>
      <xdr:rowOff>65808</xdr:rowOff>
    </xdr:to>
    <xdr:sp macro="" textlink="">
      <xdr:nvSpPr>
        <xdr:cNvPr id="9" name="Oval 8">
          <a:extLst>
            <a:ext uri="{FF2B5EF4-FFF2-40B4-BE49-F238E27FC236}">
              <a16:creationId xmlns:a16="http://schemas.microsoft.com/office/drawing/2014/main" id="{3601DFCC-A2FB-CA18-4AC9-6A352A47720E}"/>
            </a:ext>
          </a:extLst>
        </xdr:cNvPr>
        <xdr:cNvSpPr/>
      </xdr:nvSpPr>
      <xdr:spPr>
        <a:xfrm>
          <a:off x="533399" y="4317422"/>
          <a:ext cx="129886" cy="129886"/>
        </a:xfrm>
        <a:prstGeom prst="ellipse">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533399</xdr:colOff>
      <xdr:row>20</xdr:row>
      <xdr:rowOff>149802</xdr:rowOff>
    </xdr:from>
    <xdr:to>
      <xdr:col>1</xdr:col>
      <xdr:colOff>57149</xdr:colOff>
      <xdr:row>21</xdr:row>
      <xdr:rowOff>89188</xdr:rowOff>
    </xdr:to>
    <xdr:sp macro="" textlink="">
      <xdr:nvSpPr>
        <xdr:cNvPr id="11" name="Oval 10">
          <a:extLst>
            <a:ext uri="{FF2B5EF4-FFF2-40B4-BE49-F238E27FC236}">
              <a16:creationId xmlns:a16="http://schemas.microsoft.com/office/drawing/2014/main" id="{2DF0C12F-4E70-41DA-B142-89246C4FBAC8}"/>
            </a:ext>
          </a:extLst>
        </xdr:cNvPr>
        <xdr:cNvSpPr/>
      </xdr:nvSpPr>
      <xdr:spPr>
        <a:xfrm>
          <a:off x="533399" y="3959802"/>
          <a:ext cx="129886" cy="129886"/>
        </a:xfrm>
        <a:prstGeom prst="ellipse">
          <a:avLst/>
        </a:prstGeom>
        <a:solidFill>
          <a:schemeClr val="accent1">
            <a:lumMod val="60000"/>
            <a:lumOff val="40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602673</xdr:colOff>
      <xdr:row>22</xdr:row>
      <xdr:rowOff>39833</xdr:rowOff>
    </xdr:from>
    <xdr:to>
      <xdr:col>4</xdr:col>
      <xdr:colOff>554183</xdr:colOff>
      <xdr:row>22</xdr:row>
      <xdr:rowOff>45029</xdr:rowOff>
    </xdr:to>
    <xdr:cxnSp macro="">
      <xdr:nvCxnSpPr>
        <xdr:cNvPr id="12" name="Straight Connector 11">
          <a:extLst>
            <a:ext uri="{FF2B5EF4-FFF2-40B4-BE49-F238E27FC236}">
              <a16:creationId xmlns:a16="http://schemas.microsoft.com/office/drawing/2014/main" id="{2D3FF94D-0467-4B61-94CE-FD0394908A81}"/>
            </a:ext>
          </a:extLst>
        </xdr:cNvPr>
        <xdr:cNvCxnSpPr/>
      </xdr:nvCxnSpPr>
      <xdr:spPr>
        <a:xfrm flipV="1">
          <a:off x="2421082" y="4230833"/>
          <a:ext cx="557646" cy="5196"/>
        </a:xfrm>
        <a:prstGeom prst="line">
          <a:avLst/>
        </a:prstGeom>
        <a:ln w="19050">
          <a:solidFill>
            <a:schemeClr val="bg1">
              <a:lumMod val="65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86590</xdr:colOff>
      <xdr:row>20</xdr:row>
      <xdr:rowOff>83126</xdr:rowOff>
    </xdr:from>
    <xdr:to>
      <xdr:col>2</xdr:col>
      <xdr:colOff>464126</xdr:colOff>
      <xdr:row>21</xdr:row>
      <xdr:rowOff>155864</xdr:rowOff>
    </xdr:to>
    <xdr:sp macro="" textlink="">
      <xdr:nvSpPr>
        <xdr:cNvPr id="31" name="TextBox 30">
          <a:extLst>
            <a:ext uri="{FF2B5EF4-FFF2-40B4-BE49-F238E27FC236}">
              <a16:creationId xmlns:a16="http://schemas.microsoft.com/office/drawing/2014/main" id="{DB79F509-EDDB-45A0-B048-CFEBD0DDC12A}"/>
            </a:ext>
          </a:extLst>
        </xdr:cNvPr>
        <xdr:cNvSpPr txBox="1"/>
      </xdr:nvSpPr>
      <xdr:spPr>
        <a:xfrm>
          <a:off x="692726" y="3893126"/>
          <a:ext cx="983673" cy="263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Below Average</a:t>
          </a:r>
        </a:p>
      </xdr:txBody>
    </xdr:sp>
    <xdr:clientData/>
  </xdr:twoCellAnchor>
  <xdr:twoCellAnchor>
    <xdr:from>
      <xdr:col>1</xdr:col>
      <xdr:colOff>95250</xdr:colOff>
      <xdr:row>22</xdr:row>
      <xdr:rowOff>62344</xdr:rowOff>
    </xdr:from>
    <xdr:to>
      <xdr:col>2</xdr:col>
      <xdr:colOff>484909</xdr:colOff>
      <xdr:row>23</xdr:row>
      <xdr:rowOff>129887</xdr:rowOff>
    </xdr:to>
    <xdr:sp macro="" textlink="">
      <xdr:nvSpPr>
        <xdr:cNvPr id="32" name="TextBox 31">
          <a:extLst>
            <a:ext uri="{FF2B5EF4-FFF2-40B4-BE49-F238E27FC236}">
              <a16:creationId xmlns:a16="http://schemas.microsoft.com/office/drawing/2014/main" id="{26C8D6A7-B264-4FD5-9D5F-4B863235CAE1}"/>
            </a:ext>
          </a:extLst>
        </xdr:cNvPr>
        <xdr:cNvSpPr txBox="1"/>
      </xdr:nvSpPr>
      <xdr:spPr>
        <a:xfrm>
          <a:off x="701386" y="4253344"/>
          <a:ext cx="995796" cy="258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Above Average</a:t>
          </a:r>
        </a:p>
      </xdr:txBody>
    </xdr:sp>
    <xdr:clientData/>
  </xdr:twoCellAnchor>
  <xdr:twoCellAnchor>
    <xdr:from>
      <xdr:col>3</xdr:col>
      <xdr:colOff>474519</xdr:colOff>
      <xdr:row>20</xdr:row>
      <xdr:rowOff>171448</xdr:rowOff>
    </xdr:from>
    <xdr:to>
      <xdr:col>5</xdr:col>
      <xdr:colOff>268432</xdr:colOff>
      <xdr:row>22</xdr:row>
      <xdr:rowOff>25978</xdr:rowOff>
    </xdr:to>
    <xdr:sp macro="" textlink="">
      <xdr:nvSpPr>
        <xdr:cNvPr id="39" name="TextBox 38">
          <a:extLst>
            <a:ext uri="{FF2B5EF4-FFF2-40B4-BE49-F238E27FC236}">
              <a16:creationId xmlns:a16="http://schemas.microsoft.com/office/drawing/2014/main" id="{D3461025-C87C-4EA8-81FC-D139FECA8C3A}"/>
            </a:ext>
          </a:extLst>
        </xdr:cNvPr>
        <xdr:cNvSpPr txBox="1"/>
      </xdr:nvSpPr>
      <xdr:spPr>
        <a:xfrm>
          <a:off x="2292928" y="3981448"/>
          <a:ext cx="1006186" cy="235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Average Line</a:t>
          </a:r>
        </a:p>
      </xdr:txBody>
    </xdr:sp>
    <xdr:clientData/>
  </xdr:twoCellAnchor>
  <xdr:twoCellAnchor>
    <xdr:from>
      <xdr:col>0</xdr:col>
      <xdr:colOff>242455</xdr:colOff>
      <xdr:row>24</xdr:row>
      <xdr:rowOff>147205</xdr:rowOff>
    </xdr:from>
    <xdr:to>
      <xdr:col>10</xdr:col>
      <xdr:colOff>368996</xdr:colOff>
      <xdr:row>39</xdr:row>
      <xdr:rowOff>147205</xdr:rowOff>
    </xdr:to>
    <xdr:sp macro="" textlink="">
      <xdr:nvSpPr>
        <xdr:cNvPr id="46" name="Rectangle: Diagonal Corners Rounded 45">
          <a:extLst>
            <a:ext uri="{FF2B5EF4-FFF2-40B4-BE49-F238E27FC236}">
              <a16:creationId xmlns:a16="http://schemas.microsoft.com/office/drawing/2014/main" id="{ED7208CF-44EA-1A14-EEDF-16AF0532680D}"/>
            </a:ext>
          </a:extLst>
        </xdr:cNvPr>
        <xdr:cNvSpPr/>
      </xdr:nvSpPr>
      <xdr:spPr>
        <a:xfrm>
          <a:off x="242455" y="4719205"/>
          <a:ext cx="6187905" cy="2857500"/>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337705</xdr:colOff>
      <xdr:row>27</xdr:row>
      <xdr:rowOff>147204</xdr:rowOff>
    </xdr:from>
    <xdr:to>
      <xdr:col>10</xdr:col>
      <xdr:colOff>320386</xdr:colOff>
      <xdr:row>37</xdr:row>
      <xdr:rowOff>69273</xdr:rowOff>
    </xdr:to>
    <xdr:graphicFrame macro="">
      <xdr:nvGraphicFramePr>
        <xdr:cNvPr id="47" name="Chart 46">
          <a:extLst>
            <a:ext uri="{FF2B5EF4-FFF2-40B4-BE49-F238E27FC236}">
              <a16:creationId xmlns:a16="http://schemas.microsoft.com/office/drawing/2014/main" id="{461FF837-507F-4AC5-977C-A4E2D58A2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361953</xdr:colOff>
      <xdr:row>25</xdr:row>
      <xdr:rowOff>71004</xdr:rowOff>
    </xdr:from>
    <xdr:to>
      <xdr:col>6</xdr:col>
      <xdr:colOff>377537</xdr:colOff>
      <xdr:row>27</xdr:row>
      <xdr:rowOff>25977</xdr:rowOff>
    </xdr:to>
    <xdr:sp macro="" textlink="">
      <xdr:nvSpPr>
        <xdr:cNvPr id="48" name="TextBox 47">
          <a:extLst>
            <a:ext uri="{FF2B5EF4-FFF2-40B4-BE49-F238E27FC236}">
              <a16:creationId xmlns:a16="http://schemas.microsoft.com/office/drawing/2014/main" id="{54D31CB5-0182-4812-9EC8-D05DA4EF8B83}"/>
            </a:ext>
          </a:extLst>
        </xdr:cNvPr>
        <xdr:cNvSpPr txBox="1"/>
      </xdr:nvSpPr>
      <xdr:spPr>
        <a:xfrm>
          <a:off x="361953" y="4833504"/>
          <a:ext cx="3652402" cy="335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a:solidFill>
                <a:schemeClr val="dk1"/>
              </a:solidFill>
              <a:latin typeface="+mn-lt"/>
              <a:ea typeface="+mn-ea"/>
              <a:cs typeface="+mn-cs"/>
            </a:rPr>
            <a:t>Revenue by Weekdays vs Percentage Change</a:t>
          </a:r>
        </a:p>
      </xdr:txBody>
    </xdr:sp>
    <xdr:clientData/>
  </xdr:twoCellAnchor>
  <xdr:twoCellAnchor>
    <xdr:from>
      <xdr:col>0</xdr:col>
      <xdr:colOff>361953</xdr:colOff>
      <xdr:row>26</xdr:row>
      <xdr:rowOff>67541</xdr:rowOff>
    </xdr:from>
    <xdr:to>
      <xdr:col>7</xdr:col>
      <xdr:colOff>112568</xdr:colOff>
      <xdr:row>28</xdr:row>
      <xdr:rowOff>34636</xdr:rowOff>
    </xdr:to>
    <xdr:sp macro="" textlink="'Analysis 02'!AP28">
      <xdr:nvSpPr>
        <xdr:cNvPr id="49" name="TextBox 48">
          <a:extLst>
            <a:ext uri="{FF2B5EF4-FFF2-40B4-BE49-F238E27FC236}">
              <a16:creationId xmlns:a16="http://schemas.microsoft.com/office/drawing/2014/main" id="{9A2A81F5-175E-464D-8C8C-12B5A63505D2}"/>
            </a:ext>
          </a:extLst>
        </xdr:cNvPr>
        <xdr:cNvSpPr txBox="1"/>
      </xdr:nvSpPr>
      <xdr:spPr>
        <a:xfrm>
          <a:off x="361953" y="5020541"/>
          <a:ext cx="3993570" cy="348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92F068-9026-4DB4-A1EF-563873E4B624}" type="TxLink">
            <a:rPr lang="en-US" sz="1100" b="0" i="1" u="none" strike="noStrike">
              <a:solidFill>
                <a:schemeClr val="tx1">
                  <a:lumMod val="75000"/>
                  <a:lumOff val="25000"/>
                </a:schemeClr>
              </a:solidFill>
              <a:latin typeface="Calibri"/>
              <a:ea typeface="+mn-ea"/>
              <a:cs typeface="Calibri"/>
            </a:rPr>
            <a:pPr marL="0" indent="0"/>
            <a:t>The line in the chart indicates  $778,116 average revenue</a:t>
          </a:fld>
          <a:endParaRPr lang="en-US" sz="1100" b="0" i="1" u="none" strike="noStrike">
            <a:solidFill>
              <a:schemeClr val="tx1">
                <a:lumMod val="75000"/>
                <a:lumOff val="25000"/>
              </a:schemeClr>
            </a:solidFill>
            <a:latin typeface="Calibri"/>
            <a:ea typeface="+mn-ea"/>
            <a:cs typeface="Calibri"/>
          </a:endParaRPr>
        </a:p>
      </xdr:txBody>
    </xdr:sp>
    <xdr:clientData/>
  </xdr:twoCellAnchor>
  <xdr:twoCellAnchor>
    <xdr:from>
      <xdr:col>1</xdr:col>
      <xdr:colOff>103910</xdr:colOff>
      <xdr:row>38</xdr:row>
      <xdr:rowOff>64510</xdr:rowOff>
    </xdr:from>
    <xdr:to>
      <xdr:col>1</xdr:col>
      <xdr:colOff>233796</xdr:colOff>
      <xdr:row>39</xdr:row>
      <xdr:rowOff>3896</xdr:rowOff>
    </xdr:to>
    <xdr:sp macro="" textlink="">
      <xdr:nvSpPr>
        <xdr:cNvPr id="50" name="Oval 49">
          <a:extLst>
            <a:ext uri="{FF2B5EF4-FFF2-40B4-BE49-F238E27FC236}">
              <a16:creationId xmlns:a16="http://schemas.microsoft.com/office/drawing/2014/main" id="{EDDD671E-416B-4FD4-A953-89A4D07A179E}"/>
            </a:ext>
          </a:extLst>
        </xdr:cNvPr>
        <xdr:cNvSpPr/>
      </xdr:nvSpPr>
      <xdr:spPr>
        <a:xfrm>
          <a:off x="710046" y="7303510"/>
          <a:ext cx="129886" cy="129886"/>
        </a:xfrm>
        <a:prstGeom prst="ellipse">
          <a:avLst/>
        </a:prstGeom>
        <a:solidFill>
          <a:schemeClr val="accent1">
            <a:lumMod val="60000"/>
            <a:lumOff val="40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263237</xdr:colOff>
      <xdr:row>37</xdr:row>
      <xdr:rowOff>188334</xdr:rowOff>
    </xdr:from>
    <xdr:to>
      <xdr:col>3</xdr:col>
      <xdr:colOff>34637</xdr:colOff>
      <xdr:row>39</xdr:row>
      <xdr:rowOff>70572</xdr:rowOff>
    </xdr:to>
    <xdr:sp macro="" textlink="">
      <xdr:nvSpPr>
        <xdr:cNvPr id="51" name="TextBox 50">
          <a:extLst>
            <a:ext uri="{FF2B5EF4-FFF2-40B4-BE49-F238E27FC236}">
              <a16:creationId xmlns:a16="http://schemas.microsoft.com/office/drawing/2014/main" id="{B143A164-4020-45F0-A5C5-4084351BC29C}"/>
            </a:ext>
          </a:extLst>
        </xdr:cNvPr>
        <xdr:cNvSpPr txBox="1"/>
      </xdr:nvSpPr>
      <xdr:spPr>
        <a:xfrm>
          <a:off x="869373" y="7236834"/>
          <a:ext cx="983673" cy="263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Below Average</a:t>
          </a:r>
        </a:p>
      </xdr:txBody>
    </xdr:sp>
    <xdr:clientData/>
  </xdr:twoCellAnchor>
  <xdr:twoCellAnchor>
    <xdr:from>
      <xdr:col>4</xdr:col>
      <xdr:colOff>122959</xdr:colOff>
      <xdr:row>38</xdr:row>
      <xdr:rowOff>64510</xdr:rowOff>
    </xdr:from>
    <xdr:to>
      <xdr:col>4</xdr:col>
      <xdr:colOff>252845</xdr:colOff>
      <xdr:row>39</xdr:row>
      <xdr:rowOff>3896</xdr:rowOff>
    </xdr:to>
    <xdr:sp macro="" textlink="">
      <xdr:nvSpPr>
        <xdr:cNvPr id="52" name="Oval 51">
          <a:extLst>
            <a:ext uri="{FF2B5EF4-FFF2-40B4-BE49-F238E27FC236}">
              <a16:creationId xmlns:a16="http://schemas.microsoft.com/office/drawing/2014/main" id="{27902FBE-7684-4D53-9FE5-E4809DE852BF}"/>
            </a:ext>
          </a:extLst>
        </xdr:cNvPr>
        <xdr:cNvSpPr/>
      </xdr:nvSpPr>
      <xdr:spPr>
        <a:xfrm>
          <a:off x="2547504" y="7303510"/>
          <a:ext cx="129886" cy="129886"/>
        </a:xfrm>
        <a:prstGeom prst="ellipse">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290946</xdr:colOff>
      <xdr:row>38</xdr:row>
      <xdr:rowOff>432</xdr:rowOff>
    </xdr:from>
    <xdr:to>
      <xdr:col>6</xdr:col>
      <xdr:colOff>74469</xdr:colOff>
      <xdr:row>39</xdr:row>
      <xdr:rowOff>67975</xdr:rowOff>
    </xdr:to>
    <xdr:sp macro="" textlink="">
      <xdr:nvSpPr>
        <xdr:cNvPr id="53" name="TextBox 52">
          <a:extLst>
            <a:ext uri="{FF2B5EF4-FFF2-40B4-BE49-F238E27FC236}">
              <a16:creationId xmlns:a16="http://schemas.microsoft.com/office/drawing/2014/main" id="{6FF176AB-3B1E-4CD5-8ABF-B4272D2CBB51}"/>
            </a:ext>
          </a:extLst>
        </xdr:cNvPr>
        <xdr:cNvSpPr txBox="1"/>
      </xdr:nvSpPr>
      <xdr:spPr>
        <a:xfrm>
          <a:off x="2715491" y="7239432"/>
          <a:ext cx="995796" cy="258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Above Average</a:t>
          </a:r>
        </a:p>
      </xdr:txBody>
    </xdr:sp>
    <xdr:clientData/>
  </xdr:twoCellAnchor>
  <xdr:twoCellAnchor>
    <xdr:from>
      <xdr:col>8</xdr:col>
      <xdr:colOff>486642</xdr:colOff>
      <xdr:row>38</xdr:row>
      <xdr:rowOff>126855</xdr:rowOff>
    </xdr:from>
    <xdr:to>
      <xdr:col>9</xdr:col>
      <xdr:colOff>438152</xdr:colOff>
      <xdr:row>38</xdr:row>
      <xdr:rowOff>132051</xdr:rowOff>
    </xdr:to>
    <xdr:cxnSp macro="">
      <xdr:nvCxnSpPr>
        <xdr:cNvPr id="54" name="Straight Connector 53">
          <a:extLst>
            <a:ext uri="{FF2B5EF4-FFF2-40B4-BE49-F238E27FC236}">
              <a16:creationId xmlns:a16="http://schemas.microsoft.com/office/drawing/2014/main" id="{61FFF38E-132E-443B-B942-C1CC3C4F7786}"/>
            </a:ext>
          </a:extLst>
        </xdr:cNvPr>
        <xdr:cNvCxnSpPr/>
      </xdr:nvCxnSpPr>
      <xdr:spPr>
        <a:xfrm flipV="1">
          <a:off x="5335733" y="7365855"/>
          <a:ext cx="557646" cy="5196"/>
        </a:xfrm>
        <a:prstGeom prst="line">
          <a:avLst/>
        </a:prstGeom>
        <a:ln w="19050">
          <a:solidFill>
            <a:schemeClr val="bg1">
              <a:lumMod val="65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202624</xdr:colOff>
      <xdr:row>38</xdr:row>
      <xdr:rowOff>11688</xdr:rowOff>
    </xdr:from>
    <xdr:to>
      <xdr:col>8</xdr:col>
      <xdr:colOff>602674</xdr:colOff>
      <xdr:row>39</xdr:row>
      <xdr:rowOff>56718</xdr:rowOff>
    </xdr:to>
    <xdr:sp macro="" textlink="">
      <xdr:nvSpPr>
        <xdr:cNvPr id="55" name="TextBox 54">
          <a:extLst>
            <a:ext uri="{FF2B5EF4-FFF2-40B4-BE49-F238E27FC236}">
              <a16:creationId xmlns:a16="http://schemas.microsoft.com/office/drawing/2014/main" id="{FEE11D08-BBFE-4B2F-AC17-BFB39E2585F1}"/>
            </a:ext>
          </a:extLst>
        </xdr:cNvPr>
        <xdr:cNvSpPr txBox="1"/>
      </xdr:nvSpPr>
      <xdr:spPr>
        <a:xfrm>
          <a:off x="4445579" y="7250688"/>
          <a:ext cx="1006186" cy="235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Average Line</a:t>
          </a:r>
        </a:p>
      </xdr:txBody>
    </xdr:sp>
    <xdr:clientData/>
  </xdr:twoCellAnchor>
  <xdr:twoCellAnchor>
    <xdr:from>
      <xdr:col>0</xdr:col>
      <xdr:colOff>277091</xdr:colOff>
      <xdr:row>1</xdr:row>
      <xdr:rowOff>181841</xdr:rowOff>
    </xdr:from>
    <xdr:to>
      <xdr:col>4</xdr:col>
      <xdr:colOff>510890</xdr:colOff>
      <xdr:row>3</xdr:row>
      <xdr:rowOff>64077</xdr:rowOff>
    </xdr:to>
    <xdr:sp macro="" textlink="">
      <xdr:nvSpPr>
        <xdr:cNvPr id="13" name="TextBox 12">
          <a:extLst>
            <a:ext uri="{FF2B5EF4-FFF2-40B4-BE49-F238E27FC236}">
              <a16:creationId xmlns:a16="http://schemas.microsoft.com/office/drawing/2014/main" id="{AF465150-C250-4B10-8DCE-CB5C9D81EFEE}"/>
            </a:ext>
          </a:extLst>
        </xdr:cNvPr>
        <xdr:cNvSpPr txBox="1"/>
      </xdr:nvSpPr>
      <xdr:spPr>
        <a:xfrm>
          <a:off x="277091" y="372341"/>
          <a:ext cx="2658344"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rPr>
            <a:t>Kix Business</a:t>
          </a:r>
          <a:r>
            <a:rPr lang="en-US" sz="1600" b="1" i="0" u="none" strike="noStrike" baseline="0">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rPr>
            <a:t> </a:t>
          </a:r>
          <a:r>
            <a:rPr lang="en-US" sz="1600" b="0" i="0" u="none" strike="noStrike" baseline="0">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rPr>
            <a:t>Dashboard</a:t>
          </a:r>
          <a:endParaRPr lang="en-US" sz="1600" b="0" i="0" u="none" strike="noStrike">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endParaRPr>
        </a:p>
      </xdr:txBody>
    </xdr:sp>
    <xdr:clientData/>
  </xdr:twoCellAnchor>
  <xdr:twoCellAnchor>
    <xdr:from>
      <xdr:col>7</xdr:col>
      <xdr:colOff>363681</xdr:colOff>
      <xdr:row>1</xdr:row>
      <xdr:rowOff>170307</xdr:rowOff>
    </xdr:from>
    <xdr:to>
      <xdr:col>9</xdr:col>
      <xdr:colOff>306531</xdr:colOff>
      <xdr:row>3</xdr:row>
      <xdr:rowOff>113157</xdr:rowOff>
    </xdr:to>
    <xdr:sp macro="" textlink="">
      <xdr:nvSpPr>
        <xdr:cNvPr id="14" name="Rectangle: Diagonal Corners Rounded 13">
          <a:extLst>
            <a:ext uri="{FF2B5EF4-FFF2-40B4-BE49-F238E27FC236}">
              <a16:creationId xmlns:a16="http://schemas.microsoft.com/office/drawing/2014/main" id="{6F89DE55-11BF-45C2-AC56-F294C4AE9D77}"/>
            </a:ext>
          </a:extLst>
        </xdr:cNvPr>
        <xdr:cNvSpPr/>
      </xdr:nvSpPr>
      <xdr:spPr>
        <a:xfrm>
          <a:off x="4606636" y="360807"/>
          <a:ext cx="1155122" cy="323850"/>
        </a:xfrm>
        <a:prstGeom prst="round2DiagRect">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bg1"/>
              </a:solidFill>
              <a:latin typeface="Open Sans" pitchFamily="2" charset="0"/>
              <a:ea typeface="Open Sans" pitchFamily="2" charset="0"/>
              <a:cs typeface="Open Sans" pitchFamily="2" charset="0"/>
            </a:rPr>
            <a:t>Time Frame</a:t>
          </a:r>
        </a:p>
      </xdr:txBody>
    </xdr:sp>
    <xdr:clientData/>
  </xdr:twoCellAnchor>
  <xdr:twoCellAnchor>
    <xdr:from>
      <xdr:col>10</xdr:col>
      <xdr:colOff>18183</xdr:colOff>
      <xdr:row>1</xdr:row>
      <xdr:rowOff>170307</xdr:rowOff>
    </xdr:from>
    <xdr:to>
      <xdr:col>11</xdr:col>
      <xdr:colOff>567169</xdr:colOff>
      <xdr:row>3</xdr:row>
      <xdr:rowOff>113157</xdr:rowOff>
    </xdr:to>
    <xdr:sp macro="" textlink="">
      <xdr:nvSpPr>
        <xdr:cNvPr id="43" name="Rectangle: Diagonal Corners Rounded 42">
          <a:hlinkClick xmlns:r="http://schemas.openxmlformats.org/officeDocument/2006/relationships" r:id="rId8"/>
          <a:extLst>
            <a:ext uri="{FF2B5EF4-FFF2-40B4-BE49-F238E27FC236}">
              <a16:creationId xmlns:a16="http://schemas.microsoft.com/office/drawing/2014/main" id="{E87B3927-DE3F-4F1D-9245-8983EE0FE4E9}"/>
            </a:ext>
          </a:extLst>
        </xdr:cNvPr>
        <xdr:cNvSpPr/>
      </xdr:nvSpPr>
      <xdr:spPr>
        <a:xfrm>
          <a:off x="6079547" y="360807"/>
          <a:ext cx="1155122" cy="323850"/>
        </a:xfrm>
        <a:prstGeom prst="round2Diag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tx1">
                  <a:lumMod val="75000"/>
                  <a:lumOff val="25000"/>
                </a:schemeClr>
              </a:solidFill>
              <a:latin typeface="Open Sans" pitchFamily="2" charset="0"/>
              <a:ea typeface="Open Sans" pitchFamily="2" charset="0"/>
              <a:cs typeface="Open Sans" pitchFamily="2" charset="0"/>
            </a:rPr>
            <a:t>Store</a:t>
          </a:r>
        </a:p>
      </xdr:txBody>
    </xdr:sp>
    <xdr:clientData/>
  </xdr:twoCellAnchor>
  <xdr:twoCellAnchor>
    <xdr:from>
      <xdr:col>12</xdr:col>
      <xdr:colOff>278823</xdr:colOff>
      <xdr:row>1</xdr:row>
      <xdr:rowOff>170307</xdr:rowOff>
    </xdr:from>
    <xdr:to>
      <xdr:col>14</xdr:col>
      <xdr:colOff>221672</xdr:colOff>
      <xdr:row>3</xdr:row>
      <xdr:rowOff>113157</xdr:rowOff>
    </xdr:to>
    <xdr:sp macro="" textlink="">
      <xdr:nvSpPr>
        <xdr:cNvPr id="44" name="Rectangle: Diagonal Corners Rounded 43">
          <a:hlinkClick xmlns:r="http://schemas.openxmlformats.org/officeDocument/2006/relationships" r:id="rId9"/>
          <a:extLst>
            <a:ext uri="{FF2B5EF4-FFF2-40B4-BE49-F238E27FC236}">
              <a16:creationId xmlns:a16="http://schemas.microsoft.com/office/drawing/2014/main" id="{ADC4ADF5-EB72-4BFC-825B-5A76A967F61C}"/>
            </a:ext>
          </a:extLst>
        </xdr:cNvPr>
        <xdr:cNvSpPr/>
      </xdr:nvSpPr>
      <xdr:spPr>
        <a:xfrm>
          <a:off x="7552459" y="360807"/>
          <a:ext cx="1155122" cy="323850"/>
        </a:xfrm>
        <a:prstGeom prst="round2Diag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tx1">
                  <a:lumMod val="75000"/>
                  <a:lumOff val="25000"/>
                </a:schemeClr>
              </a:solidFill>
              <a:latin typeface="Open Sans" pitchFamily="2" charset="0"/>
              <a:ea typeface="Open Sans" pitchFamily="2" charset="0"/>
              <a:cs typeface="Open Sans" pitchFamily="2" charset="0"/>
            </a:rPr>
            <a:t>Profit View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295275</xdr:colOff>
      <xdr:row>4</xdr:row>
      <xdr:rowOff>95250</xdr:rowOff>
    </xdr:from>
    <xdr:to>
      <xdr:col>20</xdr:col>
      <xdr:colOff>510887</xdr:colOff>
      <xdr:row>36</xdr:row>
      <xdr:rowOff>77932</xdr:rowOff>
    </xdr:to>
    <xdr:sp macro="" textlink="">
      <xdr:nvSpPr>
        <xdr:cNvPr id="4" name="Rectangle: Diagonal Corners Rounded 3">
          <a:extLst>
            <a:ext uri="{FF2B5EF4-FFF2-40B4-BE49-F238E27FC236}">
              <a16:creationId xmlns:a16="http://schemas.microsoft.com/office/drawing/2014/main" id="{BC5DBDC2-FEB7-2F81-96EF-59E1A37F42FE}"/>
            </a:ext>
          </a:extLst>
        </xdr:cNvPr>
        <xdr:cNvSpPr/>
      </xdr:nvSpPr>
      <xdr:spPr>
        <a:xfrm>
          <a:off x="295275" y="857250"/>
          <a:ext cx="12338339" cy="6078682"/>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67540</xdr:colOff>
      <xdr:row>1</xdr:row>
      <xdr:rowOff>93518</xdr:rowOff>
    </xdr:from>
    <xdr:to>
      <xdr:col>7</xdr:col>
      <xdr:colOff>122913</xdr:colOff>
      <xdr:row>22</xdr:row>
      <xdr:rowOff>83994</xdr:rowOff>
    </xdr:to>
    <xdr:sp macro="" textlink="">
      <xdr:nvSpPr>
        <xdr:cNvPr id="6" name="Oval 5">
          <a:extLst>
            <a:ext uri="{FF2B5EF4-FFF2-40B4-BE49-F238E27FC236}">
              <a16:creationId xmlns:a16="http://schemas.microsoft.com/office/drawing/2014/main" id="{7A404B02-C607-F15C-382E-880A1D68024A}"/>
            </a:ext>
          </a:extLst>
        </xdr:cNvPr>
        <xdr:cNvSpPr/>
      </xdr:nvSpPr>
      <xdr:spPr>
        <a:xfrm>
          <a:off x="67540" y="284018"/>
          <a:ext cx="4298328" cy="3990976"/>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314326</xdr:colOff>
      <xdr:row>5</xdr:row>
      <xdr:rowOff>104776</xdr:rowOff>
    </xdr:from>
    <xdr:to>
      <xdr:col>20</xdr:col>
      <xdr:colOff>381000</xdr:colOff>
      <xdr:row>35</xdr:row>
      <xdr:rowOff>112568</xdr:rowOff>
    </xdr:to>
    <xdr:sp macro="" textlink="">
      <xdr:nvSpPr>
        <xdr:cNvPr id="5" name="Rectangle: Diagonal Corners Rounded 4">
          <a:extLst>
            <a:ext uri="{FF2B5EF4-FFF2-40B4-BE49-F238E27FC236}">
              <a16:creationId xmlns:a16="http://schemas.microsoft.com/office/drawing/2014/main" id="{C9EED696-69B0-49BF-889F-F169543B6908}"/>
            </a:ext>
          </a:extLst>
        </xdr:cNvPr>
        <xdr:cNvSpPr/>
      </xdr:nvSpPr>
      <xdr:spPr>
        <a:xfrm>
          <a:off x="920462" y="1057276"/>
          <a:ext cx="11583265" cy="5722792"/>
        </a:xfrm>
        <a:prstGeom prst="round2DiagRect">
          <a:avLst/>
        </a:prstGeom>
        <a:solidFill>
          <a:schemeClr val="bg1"/>
        </a:solidFill>
        <a:ln>
          <a:noFill/>
        </a:ln>
        <a:effectLst>
          <a:outerShdw blurRad="63500" sx="102000" sy="102000" algn="ctr" rotWithShape="0">
            <a:prstClr val="black">
              <a:alpha val="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260640</xdr:colOff>
      <xdr:row>6</xdr:row>
      <xdr:rowOff>47625</xdr:rowOff>
    </xdr:from>
    <xdr:to>
      <xdr:col>20</xdr:col>
      <xdr:colOff>285751</xdr:colOff>
      <xdr:row>34</xdr:row>
      <xdr:rowOff>181841</xdr:rowOff>
    </xdr:to>
    <xdr:sp macro="" textlink="">
      <xdr:nvSpPr>
        <xdr:cNvPr id="7" name="Rectangle: Diagonal Corners Rounded 6">
          <a:extLst>
            <a:ext uri="{FF2B5EF4-FFF2-40B4-BE49-F238E27FC236}">
              <a16:creationId xmlns:a16="http://schemas.microsoft.com/office/drawing/2014/main" id="{6043CF98-6FD9-4522-AB5D-474598D027CD}"/>
            </a:ext>
          </a:extLst>
        </xdr:cNvPr>
        <xdr:cNvSpPr/>
      </xdr:nvSpPr>
      <xdr:spPr>
        <a:xfrm>
          <a:off x="3897458" y="1190625"/>
          <a:ext cx="8511020" cy="5468216"/>
        </a:xfrm>
        <a:prstGeom prst="round2DiagRect">
          <a:avLst/>
        </a:prstGeom>
        <a:solidFill>
          <a:schemeClr val="bg1"/>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600076</xdr:colOff>
      <xdr:row>8</xdr:row>
      <xdr:rowOff>86592</xdr:rowOff>
    </xdr:from>
    <xdr:to>
      <xdr:col>19</xdr:col>
      <xdr:colOff>112569</xdr:colOff>
      <xdr:row>29</xdr:row>
      <xdr:rowOff>89190</xdr:rowOff>
    </xdr:to>
    <mc:AlternateContent xmlns:mc="http://schemas.openxmlformats.org/markup-compatibility/2006">
      <mc:Choice xmlns:we="http://schemas.microsoft.com/office/webextensions/webextension/2010/11" Requires="we">
        <xdr:graphicFrame macro="">
          <xdr:nvGraphicFramePr>
            <xdr:cNvPr id="9" name="Add-in 8">
              <a:extLst>
                <a:ext uri="{FF2B5EF4-FFF2-40B4-BE49-F238E27FC236}">
                  <a16:creationId xmlns:a16="http://schemas.microsoft.com/office/drawing/2014/main" id="{E3C539A4-521D-47DB-91F3-D6476A8C4489}"/>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9" name="Add-in 8">
              <a:extLst>
                <a:ext uri="{FF2B5EF4-FFF2-40B4-BE49-F238E27FC236}">
                  <a16:creationId xmlns:a16="http://schemas.microsoft.com/office/drawing/2014/main" id="{E3C539A4-521D-47DB-91F3-D6476A8C4489}"/>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6</xdr:col>
      <xdr:colOff>504825</xdr:colOff>
      <xdr:row>10</xdr:row>
      <xdr:rowOff>3464</xdr:rowOff>
    </xdr:from>
    <xdr:to>
      <xdr:col>8</xdr:col>
      <xdr:colOff>485775</xdr:colOff>
      <xdr:row>12</xdr:row>
      <xdr:rowOff>32039</xdr:rowOff>
    </xdr:to>
    <xdr:sp macro="" textlink="">
      <xdr:nvSpPr>
        <xdr:cNvPr id="10" name="TextBox 9">
          <a:extLst>
            <a:ext uri="{FF2B5EF4-FFF2-40B4-BE49-F238E27FC236}">
              <a16:creationId xmlns:a16="http://schemas.microsoft.com/office/drawing/2014/main" id="{9906736A-601D-4176-7C87-CFDEBFADB248}"/>
            </a:ext>
          </a:extLst>
        </xdr:cNvPr>
        <xdr:cNvSpPr txBox="1"/>
      </xdr:nvSpPr>
      <xdr:spPr>
        <a:xfrm>
          <a:off x="4141643" y="1908464"/>
          <a:ext cx="1193223"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tx1">
                  <a:lumMod val="75000"/>
                  <a:lumOff val="25000"/>
                </a:schemeClr>
              </a:solidFill>
            </a:rPr>
            <a:t>Store Name</a:t>
          </a:r>
        </a:p>
      </xdr:txBody>
    </xdr:sp>
    <xdr:clientData/>
  </xdr:twoCellAnchor>
  <xdr:twoCellAnchor editAs="oneCell">
    <xdr:from>
      <xdr:col>2</xdr:col>
      <xdr:colOff>19049</xdr:colOff>
      <xdr:row>8</xdr:row>
      <xdr:rowOff>138545</xdr:rowOff>
    </xdr:from>
    <xdr:to>
      <xdr:col>6</xdr:col>
      <xdr:colOff>69273</xdr:colOff>
      <xdr:row>19</xdr:row>
      <xdr:rowOff>59748</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7F599B81-1F41-4CE9-8471-315D013A3F4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31322" y="1612323"/>
              <a:ext cx="3068783" cy="206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585355</xdr:colOff>
      <xdr:row>19</xdr:row>
      <xdr:rowOff>51955</xdr:rowOff>
    </xdr:from>
    <xdr:to>
      <xdr:col>5</xdr:col>
      <xdr:colOff>588819</xdr:colOff>
      <xdr:row>23</xdr:row>
      <xdr:rowOff>25977</xdr:rowOff>
    </xdr:to>
    <xdr:sp macro="" textlink="">
      <xdr:nvSpPr>
        <xdr:cNvPr id="11" name="Rectangle: Diagonal Corners Rounded 10">
          <a:extLst>
            <a:ext uri="{FF2B5EF4-FFF2-40B4-BE49-F238E27FC236}">
              <a16:creationId xmlns:a16="http://schemas.microsoft.com/office/drawing/2014/main" id="{ADB5EC14-5333-42C3-A5D2-421588489A69}"/>
            </a:ext>
          </a:extLst>
        </xdr:cNvPr>
        <xdr:cNvSpPr/>
      </xdr:nvSpPr>
      <xdr:spPr>
        <a:xfrm>
          <a:off x="1191491" y="3671455"/>
          <a:ext cx="2428010" cy="736022"/>
        </a:xfrm>
        <a:prstGeom prst="round2DiagRect">
          <a:avLst/>
        </a:prstGeom>
        <a:solidFill>
          <a:schemeClr val="bg1">
            <a:lumMod val="9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585355</xdr:colOff>
      <xdr:row>24</xdr:row>
      <xdr:rowOff>9526</xdr:rowOff>
    </xdr:from>
    <xdr:to>
      <xdr:col>5</xdr:col>
      <xdr:colOff>588819</xdr:colOff>
      <xdr:row>27</xdr:row>
      <xdr:rowOff>174048</xdr:rowOff>
    </xdr:to>
    <xdr:sp macro="" textlink="">
      <xdr:nvSpPr>
        <xdr:cNvPr id="12" name="Rectangle: Diagonal Corners Rounded 11">
          <a:extLst>
            <a:ext uri="{FF2B5EF4-FFF2-40B4-BE49-F238E27FC236}">
              <a16:creationId xmlns:a16="http://schemas.microsoft.com/office/drawing/2014/main" id="{6A09EE1C-C537-4561-A743-2072F44DEBE3}"/>
            </a:ext>
          </a:extLst>
        </xdr:cNvPr>
        <xdr:cNvSpPr/>
      </xdr:nvSpPr>
      <xdr:spPr>
        <a:xfrm>
          <a:off x="1191491" y="4581526"/>
          <a:ext cx="2428010" cy="736022"/>
        </a:xfrm>
        <a:prstGeom prst="round2DiagRect">
          <a:avLst/>
        </a:prstGeom>
        <a:solidFill>
          <a:schemeClr val="bg1">
            <a:lumMod val="9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585355</xdr:colOff>
      <xdr:row>28</xdr:row>
      <xdr:rowOff>157596</xdr:rowOff>
    </xdr:from>
    <xdr:to>
      <xdr:col>5</xdr:col>
      <xdr:colOff>588819</xdr:colOff>
      <xdr:row>32</xdr:row>
      <xdr:rowOff>131618</xdr:rowOff>
    </xdr:to>
    <xdr:sp macro="" textlink="">
      <xdr:nvSpPr>
        <xdr:cNvPr id="13" name="Rectangle: Diagonal Corners Rounded 12">
          <a:extLst>
            <a:ext uri="{FF2B5EF4-FFF2-40B4-BE49-F238E27FC236}">
              <a16:creationId xmlns:a16="http://schemas.microsoft.com/office/drawing/2014/main" id="{C87FB8FB-2402-49DF-9472-9D9BC80215CA}"/>
            </a:ext>
          </a:extLst>
        </xdr:cNvPr>
        <xdr:cNvSpPr/>
      </xdr:nvSpPr>
      <xdr:spPr>
        <a:xfrm>
          <a:off x="1191491" y="5491596"/>
          <a:ext cx="2428010" cy="736022"/>
        </a:xfrm>
        <a:prstGeom prst="round2DiagRect">
          <a:avLst/>
        </a:prstGeom>
        <a:solidFill>
          <a:schemeClr val="bg1">
            <a:lumMod val="9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62346</xdr:colOff>
      <xdr:row>20</xdr:row>
      <xdr:rowOff>108239</xdr:rowOff>
    </xdr:from>
    <xdr:to>
      <xdr:col>2</xdr:col>
      <xdr:colOff>304800</xdr:colOff>
      <xdr:row>21</xdr:row>
      <xdr:rowOff>160193</xdr:rowOff>
    </xdr:to>
    <xdr:sp macro="" textlink="">
      <xdr:nvSpPr>
        <xdr:cNvPr id="14" name="Oval 13">
          <a:extLst>
            <a:ext uri="{FF2B5EF4-FFF2-40B4-BE49-F238E27FC236}">
              <a16:creationId xmlns:a16="http://schemas.microsoft.com/office/drawing/2014/main" id="{62DF36B8-16D0-7788-75F5-7E3AEF30AA57}"/>
            </a:ext>
          </a:extLst>
        </xdr:cNvPr>
        <xdr:cNvSpPr/>
      </xdr:nvSpPr>
      <xdr:spPr>
        <a:xfrm>
          <a:off x="1274619" y="3918239"/>
          <a:ext cx="242454" cy="242454"/>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62346</xdr:colOff>
      <xdr:row>25</xdr:row>
      <xdr:rowOff>65810</xdr:rowOff>
    </xdr:from>
    <xdr:to>
      <xdr:col>2</xdr:col>
      <xdr:colOff>304800</xdr:colOff>
      <xdr:row>26</xdr:row>
      <xdr:rowOff>117764</xdr:rowOff>
    </xdr:to>
    <xdr:sp macro="" textlink="">
      <xdr:nvSpPr>
        <xdr:cNvPr id="15" name="Oval 14">
          <a:extLst>
            <a:ext uri="{FF2B5EF4-FFF2-40B4-BE49-F238E27FC236}">
              <a16:creationId xmlns:a16="http://schemas.microsoft.com/office/drawing/2014/main" id="{676B30C6-AA93-4DA7-8E49-6D4E253F9F96}"/>
            </a:ext>
          </a:extLst>
        </xdr:cNvPr>
        <xdr:cNvSpPr/>
      </xdr:nvSpPr>
      <xdr:spPr>
        <a:xfrm>
          <a:off x="1274619" y="4828310"/>
          <a:ext cx="242454" cy="242454"/>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62346</xdr:colOff>
      <xdr:row>30</xdr:row>
      <xdr:rowOff>23380</xdr:rowOff>
    </xdr:from>
    <xdr:to>
      <xdr:col>2</xdr:col>
      <xdr:colOff>304800</xdr:colOff>
      <xdr:row>31</xdr:row>
      <xdr:rowOff>75334</xdr:rowOff>
    </xdr:to>
    <xdr:sp macro="" textlink="">
      <xdr:nvSpPr>
        <xdr:cNvPr id="16" name="Oval 15">
          <a:extLst>
            <a:ext uri="{FF2B5EF4-FFF2-40B4-BE49-F238E27FC236}">
              <a16:creationId xmlns:a16="http://schemas.microsoft.com/office/drawing/2014/main" id="{D598F4F7-1387-4D2B-983E-FBC42230CD9C}"/>
            </a:ext>
          </a:extLst>
        </xdr:cNvPr>
        <xdr:cNvSpPr/>
      </xdr:nvSpPr>
      <xdr:spPr>
        <a:xfrm>
          <a:off x="1274619" y="5738380"/>
          <a:ext cx="242454" cy="242454"/>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397452</xdr:colOff>
      <xdr:row>20</xdr:row>
      <xdr:rowOff>77932</xdr:rowOff>
    </xdr:from>
    <xdr:to>
      <xdr:col>4</xdr:col>
      <xdr:colOff>450273</xdr:colOff>
      <xdr:row>22</xdr:row>
      <xdr:rowOff>0</xdr:rowOff>
    </xdr:to>
    <xdr:sp macro="" textlink="">
      <xdr:nvSpPr>
        <xdr:cNvPr id="17" name="TextBox 16">
          <a:extLst>
            <a:ext uri="{FF2B5EF4-FFF2-40B4-BE49-F238E27FC236}">
              <a16:creationId xmlns:a16="http://schemas.microsoft.com/office/drawing/2014/main" id="{AEC5A074-7503-4DFF-8FBC-C80CBEB450B7}"/>
            </a:ext>
          </a:extLst>
        </xdr:cNvPr>
        <xdr:cNvSpPr txBox="1"/>
      </xdr:nvSpPr>
      <xdr:spPr>
        <a:xfrm>
          <a:off x="1609725" y="3887932"/>
          <a:ext cx="1265093"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lumMod val="75000"/>
                  <a:lumOff val="25000"/>
                </a:schemeClr>
              </a:solidFill>
            </a:rPr>
            <a:t>Total Revenue</a:t>
          </a:r>
        </a:p>
      </xdr:txBody>
    </xdr:sp>
    <xdr:clientData/>
  </xdr:twoCellAnchor>
  <xdr:twoCellAnchor>
    <xdr:from>
      <xdr:col>2</xdr:col>
      <xdr:colOff>368011</xdr:colOff>
      <xdr:row>25</xdr:row>
      <xdr:rowOff>35503</xdr:rowOff>
    </xdr:from>
    <xdr:to>
      <xdr:col>4</xdr:col>
      <xdr:colOff>420832</xdr:colOff>
      <xdr:row>26</xdr:row>
      <xdr:rowOff>148071</xdr:rowOff>
    </xdr:to>
    <xdr:sp macro="" textlink="">
      <xdr:nvSpPr>
        <xdr:cNvPr id="18" name="TextBox 17">
          <a:extLst>
            <a:ext uri="{FF2B5EF4-FFF2-40B4-BE49-F238E27FC236}">
              <a16:creationId xmlns:a16="http://schemas.microsoft.com/office/drawing/2014/main" id="{7E63BBC4-2622-47A9-B473-7129B960081D}"/>
            </a:ext>
          </a:extLst>
        </xdr:cNvPr>
        <xdr:cNvSpPr txBox="1"/>
      </xdr:nvSpPr>
      <xdr:spPr>
        <a:xfrm>
          <a:off x="1580284" y="4798003"/>
          <a:ext cx="1265093"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lumMod val="75000"/>
                  <a:lumOff val="25000"/>
                </a:schemeClr>
              </a:solidFill>
            </a:rPr>
            <a:t>Total Target</a:t>
          </a:r>
        </a:p>
      </xdr:txBody>
    </xdr:sp>
    <xdr:clientData/>
  </xdr:twoCellAnchor>
  <xdr:twoCellAnchor>
    <xdr:from>
      <xdr:col>2</xdr:col>
      <xdr:colOff>364547</xdr:colOff>
      <xdr:row>29</xdr:row>
      <xdr:rowOff>183573</xdr:rowOff>
    </xdr:from>
    <xdr:to>
      <xdr:col>4</xdr:col>
      <xdr:colOff>417368</xdr:colOff>
      <xdr:row>31</xdr:row>
      <xdr:rowOff>105641</xdr:rowOff>
    </xdr:to>
    <xdr:sp macro="" textlink="">
      <xdr:nvSpPr>
        <xdr:cNvPr id="19" name="TextBox 18">
          <a:extLst>
            <a:ext uri="{FF2B5EF4-FFF2-40B4-BE49-F238E27FC236}">
              <a16:creationId xmlns:a16="http://schemas.microsoft.com/office/drawing/2014/main" id="{4A118DA9-31D9-4898-A139-9ADF03EF5BFA}"/>
            </a:ext>
          </a:extLst>
        </xdr:cNvPr>
        <xdr:cNvSpPr txBox="1"/>
      </xdr:nvSpPr>
      <xdr:spPr>
        <a:xfrm>
          <a:off x="1576820" y="5708073"/>
          <a:ext cx="1265093"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lumMod val="75000"/>
                  <a:lumOff val="25000"/>
                </a:schemeClr>
              </a:solidFill>
            </a:rPr>
            <a:t>Variance %</a:t>
          </a:r>
        </a:p>
      </xdr:txBody>
    </xdr:sp>
    <xdr:clientData/>
  </xdr:twoCellAnchor>
  <xdr:twoCellAnchor>
    <xdr:from>
      <xdr:col>4</xdr:col>
      <xdr:colOff>283153</xdr:colOff>
      <xdr:row>20</xdr:row>
      <xdr:rowOff>77932</xdr:rowOff>
    </xdr:from>
    <xdr:to>
      <xdr:col>6</xdr:col>
      <xdr:colOff>335973</xdr:colOff>
      <xdr:row>22</xdr:row>
      <xdr:rowOff>43296</xdr:rowOff>
    </xdr:to>
    <xdr:sp macro="" textlink="'Analysis 01'!C6">
      <xdr:nvSpPr>
        <xdr:cNvPr id="20" name="TextBox 19">
          <a:extLst>
            <a:ext uri="{FF2B5EF4-FFF2-40B4-BE49-F238E27FC236}">
              <a16:creationId xmlns:a16="http://schemas.microsoft.com/office/drawing/2014/main" id="{50301A1B-3066-4BD3-80AC-84125361EF4C}"/>
            </a:ext>
          </a:extLst>
        </xdr:cNvPr>
        <xdr:cNvSpPr txBox="1"/>
      </xdr:nvSpPr>
      <xdr:spPr>
        <a:xfrm>
          <a:off x="2707698" y="3887932"/>
          <a:ext cx="1265093"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612471-A465-4B9B-9C18-1DE547EEFFD8}" type="TxLink">
            <a:rPr lang="en-US" sz="1600" b="1" i="0" u="none" strike="noStrike">
              <a:solidFill>
                <a:schemeClr val="bg2">
                  <a:lumMod val="25000"/>
                </a:schemeClr>
              </a:solidFill>
              <a:latin typeface="Calibri"/>
              <a:cs typeface="Calibri"/>
            </a:rPr>
            <a:pPr/>
            <a:t> $5.4M</a:t>
          </a:fld>
          <a:endParaRPr lang="en-US" sz="1800" b="1">
            <a:solidFill>
              <a:schemeClr val="bg2">
                <a:lumMod val="25000"/>
              </a:schemeClr>
            </a:solidFill>
          </a:endParaRPr>
        </a:p>
      </xdr:txBody>
    </xdr:sp>
    <xdr:clientData/>
  </xdr:twoCellAnchor>
  <xdr:twoCellAnchor>
    <xdr:from>
      <xdr:col>4</xdr:col>
      <xdr:colOff>283153</xdr:colOff>
      <xdr:row>25</xdr:row>
      <xdr:rowOff>35503</xdr:rowOff>
    </xdr:from>
    <xdr:to>
      <xdr:col>6</xdr:col>
      <xdr:colOff>335973</xdr:colOff>
      <xdr:row>26</xdr:row>
      <xdr:rowOff>148071</xdr:rowOff>
    </xdr:to>
    <xdr:sp macro="" textlink="'Analysis 01'!M6">
      <xdr:nvSpPr>
        <xdr:cNvPr id="21" name="TextBox 20">
          <a:extLst>
            <a:ext uri="{FF2B5EF4-FFF2-40B4-BE49-F238E27FC236}">
              <a16:creationId xmlns:a16="http://schemas.microsoft.com/office/drawing/2014/main" id="{55933945-7C40-4E9E-8E23-D3AE75CD5042}"/>
            </a:ext>
          </a:extLst>
        </xdr:cNvPr>
        <xdr:cNvSpPr txBox="1"/>
      </xdr:nvSpPr>
      <xdr:spPr>
        <a:xfrm>
          <a:off x="2707698" y="4798003"/>
          <a:ext cx="1265093"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50D1C0-2814-43FE-9E2A-0258A745F397}" type="TxLink">
            <a:rPr lang="en-US" sz="1600" b="1" i="0" u="none" strike="noStrike">
              <a:solidFill>
                <a:schemeClr val="bg2">
                  <a:lumMod val="25000"/>
                </a:schemeClr>
              </a:solidFill>
              <a:latin typeface="Calibri"/>
              <a:ea typeface="+mn-ea"/>
              <a:cs typeface="Calibri"/>
            </a:rPr>
            <a:pPr marL="0" indent="0"/>
            <a:t> $5.3M</a:t>
          </a:fld>
          <a:endParaRPr lang="en-US" sz="1600" b="1" i="0" u="none" strike="noStrike">
            <a:solidFill>
              <a:schemeClr val="bg2">
                <a:lumMod val="25000"/>
              </a:schemeClr>
            </a:solidFill>
            <a:latin typeface="Calibri"/>
            <a:ea typeface="+mn-ea"/>
            <a:cs typeface="Calibri"/>
          </a:endParaRPr>
        </a:p>
      </xdr:txBody>
    </xdr:sp>
    <xdr:clientData/>
  </xdr:twoCellAnchor>
  <xdr:twoCellAnchor>
    <xdr:from>
      <xdr:col>0</xdr:col>
      <xdr:colOff>295274</xdr:colOff>
      <xdr:row>1</xdr:row>
      <xdr:rowOff>76200</xdr:rowOff>
    </xdr:from>
    <xdr:to>
      <xdr:col>20</xdr:col>
      <xdr:colOff>555047</xdr:colOff>
      <xdr:row>4</xdr:row>
      <xdr:rowOff>16764</xdr:rowOff>
    </xdr:to>
    <xdr:sp macro="" textlink="">
      <xdr:nvSpPr>
        <xdr:cNvPr id="23" name="Rectangle: Rounded Corners 22">
          <a:extLst>
            <a:ext uri="{FF2B5EF4-FFF2-40B4-BE49-F238E27FC236}">
              <a16:creationId xmlns:a16="http://schemas.microsoft.com/office/drawing/2014/main" id="{917F283E-FC59-4B65-A515-E0369C058923}"/>
            </a:ext>
          </a:extLst>
        </xdr:cNvPr>
        <xdr:cNvSpPr/>
      </xdr:nvSpPr>
      <xdr:spPr>
        <a:xfrm>
          <a:off x="295274" y="266700"/>
          <a:ext cx="12382500" cy="512064"/>
        </a:xfrm>
        <a:prstGeom prst="roundRect">
          <a:avLst/>
        </a:prstGeom>
        <a:gradFill flip="none" rotWithShape="1">
          <a:gsLst>
            <a:gs pos="0">
              <a:schemeClr val="bg1"/>
            </a:gs>
            <a:gs pos="50000">
              <a:schemeClr val="bg1">
                <a:lumMod val="95000"/>
                <a:alpha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4</xdr:col>
          <xdr:colOff>147207</xdr:colOff>
          <xdr:row>29</xdr:row>
          <xdr:rowOff>173182</xdr:rowOff>
        </xdr:from>
        <xdr:to>
          <xdr:col>5</xdr:col>
          <xdr:colOff>496356</xdr:colOff>
          <xdr:row>31</xdr:row>
          <xdr:rowOff>69273</xdr:rowOff>
        </xdr:to>
        <xdr:pic>
          <xdr:nvPicPr>
            <xdr:cNvPr id="24" name="Picture 23">
              <a:extLst>
                <a:ext uri="{FF2B5EF4-FFF2-40B4-BE49-F238E27FC236}">
                  <a16:creationId xmlns:a16="http://schemas.microsoft.com/office/drawing/2014/main" id="{6BBE040C-21DE-7618-4B16-BF1CDB72DEB9}"/>
                </a:ext>
              </a:extLst>
            </xdr:cNvPr>
            <xdr:cNvPicPr>
              <a:picLocks noChangeAspect="1" noChangeArrowheads="1"/>
              <a:extLst>
                <a:ext uri="{84589F7E-364E-4C9E-8A38-B11213B215E9}">
                  <a14:cameraTool cellRange="'Analysis 01'!$F$20" spid="_x0000_s2160"/>
                </a:ext>
              </a:extLst>
            </xdr:cNvPicPr>
          </xdr:nvPicPr>
          <xdr:blipFill>
            <a:blip xmlns:r="http://schemas.openxmlformats.org/officeDocument/2006/relationships" r:embed="rId3"/>
            <a:srcRect/>
            <a:stretch>
              <a:fillRect/>
            </a:stretch>
          </xdr:blipFill>
          <xdr:spPr bwMode="auto">
            <a:xfrm>
              <a:off x="2571752" y="5697682"/>
              <a:ext cx="955286" cy="27709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20</xdr:col>
      <xdr:colOff>424296</xdr:colOff>
      <xdr:row>0</xdr:row>
      <xdr:rowOff>0</xdr:rowOff>
    </xdr:from>
    <xdr:to>
      <xdr:col>29</xdr:col>
      <xdr:colOff>283303</xdr:colOff>
      <xdr:row>48</xdr:row>
      <xdr:rowOff>164522</xdr:rowOff>
    </xdr:to>
    <xdr:grpSp>
      <xdr:nvGrpSpPr>
        <xdr:cNvPr id="28" name="Group 27">
          <a:extLst>
            <a:ext uri="{FF2B5EF4-FFF2-40B4-BE49-F238E27FC236}">
              <a16:creationId xmlns:a16="http://schemas.microsoft.com/office/drawing/2014/main" id="{79084A34-F5DA-C659-509F-3B7E5EE3B966}"/>
            </a:ext>
          </a:extLst>
        </xdr:cNvPr>
        <xdr:cNvGrpSpPr/>
      </xdr:nvGrpSpPr>
      <xdr:grpSpPr>
        <a:xfrm>
          <a:off x="12547023" y="0"/>
          <a:ext cx="5314235" cy="9308522"/>
          <a:chOff x="12285518" y="0"/>
          <a:chExt cx="5012899" cy="8104908"/>
        </a:xfrm>
      </xdr:grpSpPr>
      <xdr:sp macro="" textlink="">
        <xdr:nvSpPr>
          <xdr:cNvPr id="25" name="Moon 24">
            <a:extLst>
              <a:ext uri="{FF2B5EF4-FFF2-40B4-BE49-F238E27FC236}">
                <a16:creationId xmlns:a16="http://schemas.microsoft.com/office/drawing/2014/main" id="{5A5F93E3-3C23-4166-ADD3-0E039AC780F7}"/>
              </a:ext>
            </a:extLst>
          </xdr:cNvPr>
          <xdr:cNvSpPr/>
        </xdr:nvSpPr>
        <xdr:spPr>
          <a:xfrm flipH="1">
            <a:off x="12285518" y="0"/>
            <a:ext cx="4967872" cy="8104908"/>
          </a:xfrm>
          <a:prstGeom prst="moon">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Moon 25">
            <a:extLst>
              <a:ext uri="{FF2B5EF4-FFF2-40B4-BE49-F238E27FC236}">
                <a16:creationId xmlns:a16="http://schemas.microsoft.com/office/drawing/2014/main" id="{9E570C64-D894-49B5-B5DC-4FA7E774DB5B}"/>
              </a:ext>
            </a:extLst>
          </xdr:cNvPr>
          <xdr:cNvSpPr/>
        </xdr:nvSpPr>
        <xdr:spPr>
          <a:xfrm flipH="1">
            <a:off x="12330545" y="0"/>
            <a:ext cx="4967872" cy="8104908"/>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0</xdr:row>
      <xdr:rowOff>0</xdr:rowOff>
    </xdr:from>
    <xdr:to>
      <xdr:col>0</xdr:col>
      <xdr:colOff>372341</xdr:colOff>
      <xdr:row>47</xdr:row>
      <xdr:rowOff>138544</xdr:rowOff>
    </xdr:to>
    <xdr:sp macro="" textlink="">
      <xdr:nvSpPr>
        <xdr:cNvPr id="27" name="Rectangle 26">
          <a:extLst>
            <a:ext uri="{FF2B5EF4-FFF2-40B4-BE49-F238E27FC236}">
              <a16:creationId xmlns:a16="http://schemas.microsoft.com/office/drawing/2014/main" id="{3C0A2EC2-CF39-4680-8935-869C5D6FA819}"/>
            </a:ext>
          </a:extLst>
        </xdr:cNvPr>
        <xdr:cNvSpPr/>
      </xdr:nvSpPr>
      <xdr:spPr>
        <a:xfrm>
          <a:off x="0" y="0"/>
          <a:ext cx="372341" cy="9092044"/>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467590</xdr:colOff>
      <xdr:row>1</xdr:row>
      <xdr:rowOff>170307</xdr:rowOff>
    </xdr:from>
    <xdr:to>
      <xdr:col>9</xdr:col>
      <xdr:colOff>410440</xdr:colOff>
      <xdr:row>3</xdr:row>
      <xdr:rowOff>113157</xdr:rowOff>
    </xdr:to>
    <xdr:sp macro="" textlink="">
      <xdr:nvSpPr>
        <xdr:cNvPr id="29" name="Rectangle: Diagonal Corners Rounded 28">
          <a:hlinkClick xmlns:r="http://schemas.openxmlformats.org/officeDocument/2006/relationships" r:id="rId4"/>
          <a:extLst>
            <a:ext uri="{FF2B5EF4-FFF2-40B4-BE49-F238E27FC236}">
              <a16:creationId xmlns:a16="http://schemas.microsoft.com/office/drawing/2014/main" id="{4487CAD0-2FE4-4AAD-B5BD-8BB94DD8B0F3}"/>
            </a:ext>
          </a:extLst>
        </xdr:cNvPr>
        <xdr:cNvSpPr/>
      </xdr:nvSpPr>
      <xdr:spPr>
        <a:xfrm>
          <a:off x="4710545" y="360807"/>
          <a:ext cx="1155122" cy="323850"/>
        </a:xfrm>
        <a:prstGeom prst="round2Diag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tx1">
                  <a:lumMod val="75000"/>
                  <a:lumOff val="25000"/>
                </a:schemeClr>
              </a:solidFill>
              <a:latin typeface="Open Sans" pitchFamily="2" charset="0"/>
              <a:ea typeface="Open Sans" pitchFamily="2" charset="0"/>
              <a:cs typeface="Open Sans" pitchFamily="2" charset="0"/>
            </a:rPr>
            <a:t>Time Frame</a:t>
          </a:r>
        </a:p>
      </xdr:txBody>
    </xdr:sp>
    <xdr:clientData/>
  </xdr:twoCellAnchor>
  <xdr:twoCellAnchor>
    <xdr:from>
      <xdr:col>10</xdr:col>
      <xdr:colOff>122092</xdr:colOff>
      <xdr:row>1</xdr:row>
      <xdr:rowOff>170307</xdr:rowOff>
    </xdr:from>
    <xdr:to>
      <xdr:col>12</xdr:col>
      <xdr:colOff>64942</xdr:colOff>
      <xdr:row>3</xdr:row>
      <xdr:rowOff>113157</xdr:rowOff>
    </xdr:to>
    <xdr:sp macro="" textlink="">
      <xdr:nvSpPr>
        <xdr:cNvPr id="30" name="Rectangle: Diagonal Corners Rounded 29">
          <a:extLst>
            <a:ext uri="{FF2B5EF4-FFF2-40B4-BE49-F238E27FC236}">
              <a16:creationId xmlns:a16="http://schemas.microsoft.com/office/drawing/2014/main" id="{D4A2E8FA-C0AC-4DBD-83FF-2B7E8EFC59F5}"/>
            </a:ext>
          </a:extLst>
        </xdr:cNvPr>
        <xdr:cNvSpPr/>
      </xdr:nvSpPr>
      <xdr:spPr>
        <a:xfrm>
          <a:off x="6183456" y="360807"/>
          <a:ext cx="1155122" cy="323850"/>
        </a:xfrm>
        <a:prstGeom prst="round2DiagRect">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bg1"/>
              </a:solidFill>
              <a:latin typeface="Open Sans" pitchFamily="2" charset="0"/>
              <a:ea typeface="Open Sans" pitchFamily="2" charset="0"/>
              <a:cs typeface="Open Sans" pitchFamily="2" charset="0"/>
            </a:rPr>
            <a:t>Store</a:t>
          </a:r>
        </a:p>
      </xdr:txBody>
    </xdr:sp>
    <xdr:clientData/>
  </xdr:twoCellAnchor>
  <xdr:twoCellAnchor>
    <xdr:from>
      <xdr:col>12</xdr:col>
      <xdr:colOff>382732</xdr:colOff>
      <xdr:row>1</xdr:row>
      <xdr:rowOff>170307</xdr:rowOff>
    </xdr:from>
    <xdr:to>
      <xdr:col>14</xdr:col>
      <xdr:colOff>325581</xdr:colOff>
      <xdr:row>3</xdr:row>
      <xdr:rowOff>113157</xdr:rowOff>
    </xdr:to>
    <xdr:sp macro="" textlink="">
      <xdr:nvSpPr>
        <xdr:cNvPr id="31" name="Rectangle: Diagonal Corners Rounded 30">
          <a:hlinkClick xmlns:r="http://schemas.openxmlformats.org/officeDocument/2006/relationships" r:id="rId5"/>
          <a:extLst>
            <a:ext uri="{FF2B5EF4-FFF2-40B4-BE49-F238E27FC236}">
              <a16:creationId xmlns:a16="http://schemas.microsoft.com/office/drawing/2014/main" id="{5299FF72-D95E-4DCD-A693-86B0F1DDC3BC}"/>
            </a:ext>
          </a:extLst>
        </xdr:cNvPr>
        <xdr:cNvSpPr/>
      </xdr:nvSpPr>
      <xdr:spPr>
        <a:xfrm>
          <a:off x="7656368" y="360807"/>
          <a:ext cx="1155122" cy="323850"/>
        </a:xfrm>
        <a:prstGeom prst="round2Diag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tx1">
                  <a:lumMod val="75000"/>
                  <a:lumOff val="25000"/>
                </a:schemeClr>
              </a:solidFill>
              <a:latin typeface="Open Sans" pitchFamily="2" charset="0"/>
              <a:ea typeface="Open Sans" pitchFamily="2" charset="0"/>
              <a:cs typeface="Open Sans" pitchFamily="2" charset="0"/>
            </a:rPr>
            <a:t>Profit View</a:t>
          </a:r>
        </a:p>
      </xdr:txBody>
    </xdr:sp>
    <xdr:clientData/>
  </xdr:twoCellAnchor>
  <xdr:twoCellAnchor>
    <xdr:from>
      <xdr:col>0</xdr:col>
      <xdr:colOff>562841</xdr:colOff>
      <xdr:row>1</xdr:row>
      <xdr:rowOff>181841</xdr:rowOff>
    </xdr:from>
    <xdr:to>
      <xdr:col>5</xdr:col>
      <xdr:colOff>190503</xdr:colOff>
      <xdr:row>3</xdr:row>
      <xdr:rowOff>64077</xdr:rowOff>
    </xdr:to>
    <xdr:sp macro="" textlink="">
      <xdr:nvSpPr>
        <xdr:cNvPr id="32" name="TextBox 31">
          <a:extLst>
            <a:ext uri="{FF2B5EF4-FFF2-40B4-BE49-F238E27FC236}">
              <a16:creationId xmlns:a16="http://schemas.microsoft.com/office/drawing/2014/main" id="{0012B4FA-42C5-49CE-96B2-5811B12A79F5}"/>
            </a:ext>
          </a:extLst>
        </xdr:cNvPr>
        <xdr:cNvSpPr txBox="1"/>
      </xdr:nvSpPr>
      <xdr:spPr>
        <a:xfrm>
          <a:off x="562841" y="372341"/>
          <a:ext cx="2658344"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rPr>
            <a:t>Kix Business</a:t>
          </a:r>
          <a:r>
            <a:rPr lang="en-US" sz="1600" b="1" i="0" u="none" strike="noStrike" baseline="0">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rPr>
            <a:t> </a:t>
          </a:r>
          <a:r>
            <a:rPr lang="en-US" sz="1600" b="0" i="0" u="none" strike="noStrike" baseline="0">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rPr>
            <a:t>Dashboard</a:t>
          </a:r>
          <a:endParaRPr lang="en-US" sz="1600" b="0" i="0" u="none" strike="noStrike">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77932</xdr:colOff>
      <xdr:row>10</xdr:row>
      <xdr:rowOff>86590</xdr:rowOff>
    </xdr:from>
    <xdr:to>
      <xdr:col>16</xdr:col>
      <xdr:colOff>458932</xdr:colOff>
      <xdr:row>24</xdr:row>
      <xdr:rowOff>69272</xdr:rowOff>
    </xdr:to>
    <xdr:sp macro="" textlink="">
      <xdr:nvSpPr>
        <xdr:cNvPr id="8" name="Rectangle 7">
          <a:extLst>
            <a:ext uri="{FF2B5EF4-FFF2-40B4-BE49-F238E27FC236}">
              <a16:creationId xmlns:a16="http://schemas.microsoft.com/office/drawing/2014/main" id="{E74A1DAC-1E2C-32A6-8820-46FBADD25C45}"/>
            </a:ext>
          </a:extLst>
        </xdr:cNvPr>
        <xdr:cNvSpPr/>
      </xdr:nvSpPr>
      <xdr:spPr>
        <a:xfrm>
          <a:off x="6139296" y="1991590"/>
          <a:ext cx="4017818" cy="264968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331644</xdr:colOff>
      <xdr:row>10</xdr:row>
      <xdr:rowOff>86590</xdr:rowOff>
    </xdr:from>
    <xdr:to>
      <xdr:col>9</xdr:col>
      <xdr:colOff>492704</xdr:colOff>
      <xdr:row>24</xdr:row>
      <xdr:rowOff>69272</xdr:rowOff>
    </xdr:to>
    <xdr:sp macro="" textlink="">
      <xdr:nvSpPr>
        <xdr:cNvPr id="9" name="Rectangle 8">
          <a:extLst>
            <a:ext uri="{FF2B5EF4-FFF2-40B4-BE49-F238E27FC236}">
              <a16:creationId xmlns:a16="http://schemas.microsoft.com/office/drawing/2014/main" id="{ED79709C-3603-4F2E-B8B0-E1D795BD5E12}"/>
            </a:ext>
          </a:extLst>
        </xdr:cNvPr>
        <xdr:cNvSpPr/>
      </xdr:nvSpPr>
      <xdr:spPr>
        <a:xfrm>
          <a:off x="3362326" y="1991590"/>
          <a:ext cx="2585605" cy="264968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164524</xdr:colOff>
      <xdr:row>10</xdr:row>
      <xdr:rowOff>86590</xdr:rowOff>
    </xdr:from>
    <xdr:to>
      <xdr:col>5</xdr:col>
      <xdr:colOff>140278</xdr:colOff>
      <xdr:row>24</xdr:row>
      <xdr:rowOff>69272</xdr:rowOff>
    </xdr:to>
    <xdr:sp macro="" textlink="">
      <xdr:nvSpPr>
        <xdr:cNvPr id="10" name="Rectangle 9">
          <a:extLst>
            <a:ext uri="{FF2B5EF4-FFF2-40B4-BE49-F238E27FC236}">
              <a16:creationId xmlns:a16="http://schemas.microsoft.com/office/drawing/2014/main" id="{A8853313-BB34-45F1-A40C-4A2D25B4D89A}"/>
            </a:ext>
          </a:extLst>
        </xdr:cNvPr>
        <xdr:cNvSpPr/>
      </xdr:nvSpPr>
      <xdr:spPr>
        <a:xfrm>
          <a:off x="770660" y="1991590"/>
          <a:ext cx="2400300" cy="264968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164524</xdr:colOff>
      <xdr:row>25</xdr:row>
      <xdr:rowOff>22512</xdr:rowOff>
    </xdr:from>
    <xdr:to>
      <xdr:col>10</xdr:col>
      <xdr:colOff>505691</xdr:colOff>
      <xdr:row>38</xdr:row>
      <xdr:rowOff>60614</xdr:rowOff>
    </xdr:to>
    <xdr:sp macro="" textlink="">
      <xdr:nvSpPr>
        <xdr:cNvPr id="11" name="Rectangle 10">
          <a:extLst>
            <a:ext uri="{FF2B5EF4-FFF2-40B4-BE49-F238E27FC236}">
              <a16:creationId xmlns:a16="http://schemas.microsoft.com/office/drawing/2014/main" id="{5B8EECEB-29C7-4E5C-988A-AC5C1957FB2B}"/>
            </a:ext>
          </a:extLst>
        </xdr:cNvPr>
        <xdr:cNvSpPr/>
      </xdr:nvSpPr>
      <xdr:spPr>
        <a:xfrm>
          <a:off x="770660" y="4785012"/>
          <a:ext cx="5796395" cy="251460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121226</xdr:colOff>
      <xdr:row>25</xdr:row>
      <xdr:rowOff>22512</xdr:rowOff>
    </xdr:from>
    <xdr:to>
      <xdr:col>16</xdr:col>
      <xdr:colOff>458931</xdr:colOff>
      <xdr:row>38</xdr:row>
      <xdr:rowOff>34636</xdr:rowOff>
    </xdr:to>
    <xdr:sp macro="" textlink="">
      <xdr:nvSpPr>
        <xdr:cNvPr id="12" name="Rectangle 11">
          <a:extLst>
            <a:ext uri="{FF2B5EF4-FFF2-40B4-BE49-F238E27FC236}">
              <a16:creationId xmlns:a16="http://schemas.microsoft.com/office/drawing/2014/main" id="{DD3F40E1-8DE0-49D4-A87D-FF98801D0F08}"/>
            </a:ext>
          </a:extLst>
        </xdr:cNvPr>
        <xdr:cNvSpPr/>
      </xdr:nvSpPr>
      <xdr:spPr>
        <a:xfrm>
          <a:off x="6788726" y="4785012"/>
          <a:ext cx="3368387" cy="248862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295274</xdr:colOff>
      <xdr:row>1</xdr:row>
      <xdr:rowOff>76200</xdr:rowOff>
    </xdr:from>
    <xdr:to>
      <xdr:col>20</xdr:col>
      <xdr:colOff>555047</xdr:colOff>
      <xdr:row>4</xdr:row>
      <xdr:rowOff>16764</xdr:rowOff>
    </xdr:to>
    <xdr:sp macro="" textlink="">
      <xdr:nvSpPr>
        <xdr:cNvPr id="20" name="Rectangle: Rounded Corners 19">
          <a:extLst>
            <a:ext uri="{FF2B5EF4-FFF2-40B4-BE49-F238E27FC236}">
              <a16:creationId xmlns:a16="http://schemas.microsoft.com/office/drawing/2014/main" id="{EA8D8524-03C4-49F5-9602-5FB61DE10D75}"/>
            </a:ext>
          </a:extLst>
        </xdr:cNvPr>
        <xdr:cNvSpPr/>
      </xdr:nvSpPr>
      <xdr:spPr>
        <a:xfrm>
          <a:off x="295274" y="266700"/>
          <a:ext cx="12382500" cy="512064"/>
        </a:xfrm>
        <a:prstGeom prst="roundRect">
          <a:avLst/>
        </a:prstGeom>
        <a:gradFill flip="none" rotWithShape="1">
          <a:gsLst>
            <a:gs pos="0">
              <a:schemeClr val="bg1"/>
            </a:gs>
            <a:gs pos="50000">
              <a:schemeClr val="bg1">
                <a:lumMod val="95000"/>
                <a:alpha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311729</xdr:colOff>
      <xdr:row>0</xdr:row>
      <xdr:rowOff>0</xdr:rowOff>
    </xdr:from>
    <xdr:to>
      <xdr:col>28</xdr:col>
      <xdr:colOff>595032</xdr:colOff>
      <xdr:row>49</xdr:row>
      <xdr:rowOff>17318</xdr:rowOff>
    </xdr:to>
    <xdr:grpSp>
      <xdr:nvGrpSpPr>
        <xdr:cNvPr id="9244" name="Group 9243">
          <a:extLst>
            <a:ext uri="{FF2B5EF4-FFF2-40B4-BE49-F238E27FC236}">
              <a16:creationId xmlns:a16="http://schemas.microsoft.com/office/drawing/2014/main" id="{D7F8CFFA-3022-EAC5-8AAE-3D00A4C0EE5C}"/>
            </a:ext>
          </a:extLst>
        </xdr:cNvPr>
        <xdr:cNvGrpSpPr/>
      </xdr:nvGrpSpPr>
      <xdr:grpSpPr>
        <a:xfrm>
          <a:off x="12434456" y="0"/>
          <a:ext cx="5132394" cy="9351818"/>
          <a:chOff x="12285518" y="0"/>
          <a:chExt cx="5012899" cy="8104908"/>
        </a:xfrm>
      </xdr:grpSpPr>
      <xdr:sp macro="" textlink="">
        <xdr:nvSpPr>
          <xdr:cNvPr id="22" name="Moon 21">
            <a:extLst>
              <a:ext uri="{FF2B5EF4-FFF2-40B4-BE49-F238E27FC236}">
                <a16:creationId xmlns:a16="http://schemas.microsoft.com/office/drawing/2014/main" id="{E5EF08F3-1A0B-4D73-874D-09AAEA2C2824}"/>
              </a:ext>
            </a:extLst>
          </xdr:cNvPr>
          <xdr:cNvSpPr/>
        </xdr:nvSpPr>
        <xdr:spPr>
          <a:xfrm flipH="1">
            <a:off x="12285518" y="0"/>
            <a:ext cx="4967872" cy="8104908"/>
          </a:xfrm>
          <a:prstGeom prst="moon">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Moon 22">
            <a:extLst>
              <a:ext uri="{FF2B5EF4-FFF2-40B4-BE49-F238E27FC236}">
                <a16:creationId xmlns:a16="http://schemas.microsoft.com/office/drawing/2014/main" id="{00400C10-5C66-4953-A2F7-7D34EC32F2EE}"/>
              </a:ext>
            </a:extLst>
          </xdr:cNvPr>
          <xdr:cNvSpPr/>
        </xdr:nvSpPr>
        <xdr:spPr>
          <a:xfrm flipH="1">
            <a:off x="12330545" y="0"/>
            <a:ext cx="4967872" cy="8104908"/>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0</xdr:row>
      <xdr:rowOff>0</xdr:rowOff>
    </xdr:from>
    <xdr:to>
      <xdr:col>0</xdr:col>
      <xdr:colOff>372341</xdr:colOff>
      <xdr:row>51</xdr:row>
      <xdr:rowOff>25976</xdr:rowOff>
    </xdr:to>
    <xdr:sp macro="" textlink="">
      <xdr:nvSpPr>
        <xdr:cNvPr id="24" name="Rectangle 23">
          <a:extLst>
            <a:ext uri="{FF2B5EF4-FFF2-40B4-BE49-F238E27FC236}">
              <a16:creationId xmlns:a16="http://schemas.microsoft.com/office/drawing/2014/main" id="{20D5F7EA-3BA6-2C2B-C048-3F648F5FD876}"/>
            </a:ext>
          </a:extLst>
        </xdr:cNvPr>
        <xdr:cNvSpPr/>
      </xdr:nvSpPr>
      <xdr:spPr>
        <a:xfrm>
          <a:off x="0" y="0"/>
          <a:ext cx="372341" cy="9741476"/>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10</xdr:col>
          <xdr:colOff>504825</xdr:colOff>
          <xdr:row>10</xdr:row>
          <xdr:rowOff>66675</xdr:rowOff>
        </xdr:from>
        <xdr:to>
          <xdr:col>11</xdr:col>
          <xdr:colOff>133350</xdr:colOff>
          <xdr:row>12</xdr:row>
          <xdr:rowOff>85725</xdr:rowOff>
        </xdr:to>
        <xdr:sp macro="" textlink="">
          <xdr:nvSpPr>
            <xdr:cNvPr id="9217" name="Option Button 1" hidden="1">
              <a:extLst>
                <a:ext uri="{63B3BB69-23CF-44E3-9099-C40C66FF867C}">
                  <a14:compatExt spid="_x0000_s9217"/>
                </a:ext>
                <a:ext uri="{FF2B5EF4-FFF2-40B4-BE49-F238E27FC236}">
                  <a16:creationId xmlns:a16="http://schemas.microsoft.com/office/drawing/2014/main" id="{00000000-0008-0000-0700-000001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476250</xdr:colOff>
          <xdr:row>9</xdr:row>
          <xdr:rowOff>152400</xdr:rowOff>
        </xdr:from>
        <xdr:to>
          <xdr:col>13</xdr:col>
          <xdr:colOff>133350</xdr:colOff>
          <xdr:row>13</xdr:row>
          <xdr:rowOff>0</xdr:rowOff>
        </xdr:to>
        <xdr:sp macro="" textlink="">
          <xdr:nvSpPr>
            <xdr:cNvPr id="9218" name="Option Button 2" hidden="1">
              <a:extLst>
                <a:ext uri="{63B3BB69-23CF-44E3-9099-C40C66FF867C}">
                  <a14:compatExt spid="_x0000_s9218"/>
                </a:ext>
                <a:ext uri="{FF2B5EF4-FFF2-40B4-BE49-F238E27FC236}">
                  <a16:creationId xmlns:a16="http://schemas.microsoft.com/office/drawing/2014/main" id="{00000000-0008-0000-0700-000002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10</xdr:row>
          <xdr:rowOff>171450</xdr:rowOff>
        </xdr:from>
        <xdr:to>
          <xdr:col>16</xdr:col>
          <xdr:colOff>333375</xdr:colOff>
          <xdr:row>12</xdr:row>
          <xdr:rowOff>9525</xdr:rowOff>
        </xdr:to>
        <xdr:sp macro="" textlink="">
          <xdr:nvSpPr>
            <xdr:cNvPr id="9221" name="Drop Down 5" hidden="1">
              <a:extLst>
                <a:ext uri="{63B3BB69-23CF-44E3-9099-C40C66FF867C}">
                  <a14:compatExt spid="_x0000_s9221"/>
                </a:ext>
                <a:ext uri="{FF2B5EF4-FFF2-40B4-BE49-F238E27FC236}">
                  <a16:creationId xmlns:a16="http://schemas.microsoft.com/office/drawing/2014/main" id="{00000000-0008-0000-07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10</xdr:col>
      <xdr:colOff>190500</xdr:colOff>
      <xdr:row>16</xdr:row>
      <xdr:rowOff>8659</xdr:rowOff>
    </xdr:from>
    <xdr:to>
      <xdr:col>16</xdr:col>
      <xdr:colOff>363682</xdr:colOff>
      <xdr:row>24</xdr:row>
      <xdr:rowOff>86590</xdr:rowOff>
    </xdr:to>
    <xdr:graphicFrame macro="">
      <xdr:nvGraphicFramePr>
        <xdr:cNvPr id="25" name="Chart 24">
          <a:extLst>
            <a:ext uri="{FF2B5EF4-FFF2-40B4-BE49-F238E27FC236}">
              <a16:creationId xmlns:a16="http://schemas.microsoft.com/office/drawing/2014/main" id="{1777EA6F-0D12-4904-878F-4D72A5AC3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164524</xdr:colOff>
      <xdr:row>5</xdr:row>
      <xdr:rowOff>60616</xdr:rowOff>
    </xdr:from>
    <xdr:to>
      <xdr:col>4</xdr:col>
      <xdr:colOff>51956</xdr:colOff>
      <xdr:row>9</xdr:row>
      <xdr:rowOff>17320</xdr:rowOff>
    </xdr:to>
    <xdr:grpSp>
      <xdr:nvGrpSpPr>
        <xdr:cNvPr id="4" name="Group 3">
          <a:extLst>
            <a:ext uri="{FF2B5EF4-FFF2-40B4-BE49-F238E27FC236}">
              <a16:creationId xmlns:a16="http://schemas.microsoft.com/office/drawing/2014/main" id="{E2B560A1-83E6-DCB7-3DB3-5C30E1800423}"/>
            </a:ext>
          </a:extLst>
        </xdr:cNvPr>
        <xdr:cNvGrpSpPr/>
      </xdr:nvGrpSpPr>
      <xdr:grpSpPr>
        <a:xfrm>
          <a:off x="770660" y="1013116"/>
          <a:ext cx="1705841" cy="718704"/>
          <a:chOff x="865910" y="1013116"/>
          <a:chExt cx="1705841" cy="718704"/>
        </a:xfrm>
      </xdr:grpSpPr>
      <xdr:grpSp>
        <xdr:nvGrpSpPr>
          <xdr:cNvPr id="33" name="Group 32">
            <a:extLst>
              <a:ext uri="{FF2B5EF4-FFF2-40B4-BE49-F238E27FC236}">
                <a16:creationId xmlns:a16="http://schemas.microsoft.com/office/drawing/2014/main" id="{61E0A3C0-4D74-C9DF-D987-C5810B80341A}"/>
              </a:ext>
            </a:extLst>
          </xdr:cNvPr>
          <xdr:cNvGrpSpPr/>
        </xdr:nvGrpSpPr>
        <xdr:grpSpPr>
          <a:xfrm>
            <a:off x="865910" y="1013116"/>
            <a:ext cx="1705841" cy="718704"/>
            <a:chOff x="865910" y="1013116"/>
            <a:chExt cx="1705841" cy="718704"/>
          </a:xfrm>
        </xdr:grpSpPr>
        <xdr:sp macro="" textlink="">
          <xdr:nvSpPr>
            <xdr:cNvPr id="27" name="Rectangle: Rounded Corners 26">
              <a:extLst>
                <a:ext uri="{FF2B5EF4-FFF2-40B4-BE49-F238E27FC236}">
                  <a16:creationId xmlns:a16="http://schemas.microsoft.com/office/drawing/2014/main" id="{5B78649E-2800-3F11-CD85-69B6B3BD1BC4}"/>
                </a:ext>
              </a:extLst>
            </xdr:cNvPr>
            <xdr:cNvSpPr/>
          </xdr:nvSpPr>
          <xdr:spPr>
            <a:xfrm>
              <a:off x="865910" y="1013116"/>
              <a:ext cx="1705841" cy="718704"/>
            </a:xfrm>
            <a:prstGeom prst="roundRect">
              <a:avLst/>
            </a:prstGeom>
            <a:gradFill flip="none" rotWithShape="1">
              <a:gsLst>
                <a:gs pos="0">
                  <a:srgbClr val="00B0F0"/>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Oval 30">
              <a:extLst>
                <a:ext uri="{FF2B5EF4-FFF2-40B4-BE49-F238E27FC236}">
                  <a16:creationId xmlns:a16="http://schemas.microsoft.com/office/drawing/2014/main" id="{24B03970-BCEA-8E00-B740-41289F2B6153}"/>
                </a:ext>
              </a:extLst>
            </xdr:cNvPr>
            <xdr:cNvSpPr/>
          </xdr:nvSpPr>
          <xdr:spPr>
            <a:xfrm>
              <a:off x="935183" y="1151662"/>
              <a:ext cx="441613" cy="441613"/>
            </a:xfrm>
            <a:prstGeom prst="ellipse">
              <a:avLst/>
            </a:prstGeom>
            <a:solidFill>
              <a:srgbClr val="00B0F0">
                <a:alpha val="4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50" name="Picture 49">
            <a:extLst>
              <a:ext uri="{FF2B5EF4-FFF2-40B4-BE49-F238E27FC236}">
                <a16:creationId xmlns:a16="http://schemas.microsoft.com/office/drawing/2014/main" id="{3B749F71-D25E-0C67-E765-6152794BC225}"/>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1038443" y="1236756"/>
            <a:ext cx="235290" cy="235290"/>
          </a:xfrm>
          <a:prstGeom prst="rect">
            <a:avLst/>
          </a:prstGeom>
        </xdr:spPr>
      </xdr:pic>
      <xdr:sp macro="" textlink="">
        <xdr:nvSpPr>
          <xdr:cNvPr id="51" name="TextBox 50">
            <a:extLst>
              <a:ext uri="{FF2B5EF4-FFF2-40B4-BE49-F238E27FC236}">
                <a16:creationId xmlns:a16="http://schemas.microsoft.com/office/drawing/2014/main" id="{99056AD9-DEA9-07A3-9CF2-179EB03340D9}"/>
              </a:ext>
            </a:extLst>
          </xdr:cNvPr>
          <xdr:cNvSpPr txBox="1"/>
        </xdr:nvSpPr>
        <xdr:spPr>
          <a:xfrm>
            <a:off x="1394113" y="1385455"/>
            <a:ext cx="831273"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85000"/>
                  </a:schemeClr>
                </a:solidFill>
              </a:rPr>
              <a:t>COGS</a:t>
            </a:r>
          </a:p>
        </xdr:txBody>
      </xdr:sp>
      <xdr:sp macro="" textlink="'Analysis 03'!T12">
        <xdr:nvSpPr>
          <xdr:cNvPr id="57" name="TextBox 56">
            <a:extLst>
              <a:ext uri="{FF2B5EF4-FFF2-40B4-BE49-F238E27FC236}">
                <a16:creationId xmlns:a16="http://schemas.microsoft.com/office/drawing/2014/main" id="{AF9517A3-FCA4-4FB5-B01A-61CA3962A001}"/>
              </a:ext>
            </a:extLst>
          </xdr:cNvPr>
          <xdr:cNvSpPr txBox="1"/>
        </xdr:nvSpPr>
        <xdr:spPr>
          <a:xfrm>
            <a:off x="1217469" y="1106632"/>
            <a:ext cx="1137805"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34C7DE-4719-430C-AF75-F8FD2584E0CE}" type="TxLink">
              <a:rPr lang="en-US" sz="2000" b="0" i="0" u="none" strike="noStrike">
                <a:solidFill>
                  <a:schemeClr val="bg1">
                    <a:lumMod val="85000"/>
                  </a:schemeClr>
                </a:solidFill>
                <a:latin typeface="Calibri"/>
                <a:cs typeface="Calibri"/>
              </a:rPr>
              <a:pPr algn="ctr"/>
              <a:t> $3.1M</a:t>
            </a:fld>
            <a:endParaRPr lang="en-US" sz="2000">
              <a:solidFill>
                <a:schemeClr val="bg1">
                  <a:lumMod val="85000"/>
                </a:schemeClr>
              </a:solidFill>
            </a:endParaRPr>
          </a:p>
        </xdr:txBody>
      </xdr:sp>
    </xdr:grpSp>
    <xdr:clientData/>
  </xdr:twoCellAnchor>
  <xdr:twoCellAnchor>
    <xdr:from>
      <xdr:col>5</xdr:col>
      <xdr:colOff>299605</xdr:colOff>
      <xdr:row>5</xdr:row>
      <xdr:rowOff>60616</xdr:rowOff>
    </xdr:from>
    <xdr:to>
      <xdr:col>8</xdr:col>
      <xdr:colOff>187037</xdr:colOff>
      <xdr:row>9</xdr:row>
      <xdr:rowOff>17320</xdr:rowOff>
    </xdr:to>
    <xdr:grpSp>
      <xdr:nvGrpSpPr>
        <xdr:cNvPr id="5" name="Group 4">
          <a:extLst>
            <a:ext uri="{FF2B5EF4-FFF2-40B4-BE49-F238E27FC236}">
              <a16:creationId xmlns:a16="http://schemas.microsoft.com/office/drawing/2014/main" id="{A05FE497-0D9B-57BC-1DF3-83404CB3138B}"/>
            </a:ext>
          </a:extLst>
        </xdr:cNvPr>
        <xdr:cNvGrpSpPr/>
      </xdr:nvGrpSpPr>
      <xdr:grpSpPr>
        <a:xfrm>
          <a:off x="3330287" y="1013116"/>
          <a:ext cx="1705841" cy="718704"/>
          <a:chOff x="3032992" y="1013116"/>
          <a:chExt cx="1705841" cy="718704"/>
        </a:xfrm>
      </xdr:grpSpPr>
      <xdr:grpSp>
        <xdr:nvGrpSpPr>
          <xdr:cNvPr id="34" name="Group 33">
            <a:extLst>
              <a:ext uri="{FF2B5EF4-FFF2-40B4-BE49-F238E27FC236}">
                <a16:creationId xmlns:a16="http://schemas.microsoft.com/office/drawing/2014/main" id="{C56A1962-DDCA-43D7-9871-F006CFB69496}"/>
              </a:ext>
            </a:extLst>
          </xdr:cNvPr>
          <xdr:cNvGrpSpPr/>
        </xdr:nvGrpSpPr>
        <xdr:grpSpPr>
          <a:xfrm>
            <a:off x="3032992" y="1013116"/>
            <a:ext cx="1705841" cy="718704"/>
            <a:chOff x="865910" y="1013116"/>
            <a:chExt cx="1705841" cy="718704"/>
          </a:xfrm>
        </xdr:grpSpPr>
        <xdr:sp macro="" textlink="">
          <xdr:nvSpPr>
            <xdr:cNvPr id="35" name="Rectangle: Rounded Corners 34">
              <a:extLst>
                <a:ext uri="{FF2B5EF4-FFF2-40B4-BE49-F238E27FC236}">
                  <a16:creationId xmlns:a16="http://schemas.microsoft.com/office/drawing/2014/main" id="{1F9AFB8E-E5C2-6048-B8E6-777FC3D1ED38}"/>
                </a:ext>
              </a:extLst>
            </xdr:cNvPr>
            <xdr:cNvSpPr/>
          </xdr:nvSpPr>
          <xdr:spPr>
            <a:xfrm>
              <a:off x="865910" y="1013116"/>
              <a:ext cx="1705841" cy="718704"/>
            </a:xfrm>
            <a:prstGeom prst="roundRect">
              <a:avLst/>
            </a:prstGeom>
            <a:gradFill flip="none" rotWithShape="1">
              <a:gsLst>
                <a:gs pos="0">
                  <a:srgbClr val="00B0F0"/>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Oval 35">
              <a:extLst>
                <a:ext uri="{FF2B5EF4-FFF2-40B4-BE49-F238E27FC236}">
                  <a16:creationId xmlns:a16="http://schemas.microsoft.com/office/drawing/2014/main" id="{504AF580-2150-C944-11CB-51182DFC1F4B}"/>
                </a:ext>
              </a:extLst>
            </xdr:cNvPr>
            <xdr:cNvSpPr/>
          </xdr:nvSpPr>
          <xdr:spPr>
            <a:xfrm>
              <a:off x="935183" y="1151662"/>
              <a:ext cx="441613" cy="441613"/>
            </a:xfrm>
            <a:prstGeom prst="ellipse">
              <a:avLst/>
            </a:prstGeom>
            <a:solidFill>
              <a:srgbClr val="00B0F0">
                <a:alpha val="4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48" name="Picture 47">
            <a:extLst>
              <a:ext uri="{FF2B5EF4-FFF2-40B4-BE49-F238E27FC236}">
                <a16:creationId xmlns:a16="http://schemas.microsoft.com/office/drawing/2014/main" id="{72A056E8-1A6C-8148-9F25-9A6303A906F2}"/>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3192136" y="1235183"/>
            <a:ext cx="262185" cy="262185"/>
          </a:xfrm>
          <a:prstGeom prst="rect">
            <a:avLst/>
          </a:prstGeom>
        </xdr:spPr>
      </xdr:pic>
      <xdr:sp macro="" textlink="">
        <xdr:nvSpPr>
          <xdr:cNvPr id="54" name="TextBox 53">
            <a:extLst>
              <a:ext uri="{FF2B5EF4-FFF2-40B4-BE49-F238E27FC236}">
                <a16:creationId xmlns:a16="http://schemas.microsoft.com/office/drawing/2014/main" id="{FB88DBBA-38FA-42DE-B6EE-B433B360D680}"/>
              </a:ext>
            </a:extLst>
          </xdr:cNvPr>
          <xdr:cNvSpPr txBox="1"/>
        </xdr:nvSpPr>
        <xdr:spPr>
          <a:xfrm>
            <a:off x="3358572" y="1385455"/>
            <a:ext cx="1369292"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85000"/>
                  </a:schemeClr>
                </a:solidFill>
              </a:rPr>
              <a:t>Total Revenue</a:t>
            </a:r>
          </a:p>
        </xdr:txBody>
      </xdr:sp>
      <xdr:sp macro="" textlink="'Analysis 03'!U12">
        <xdr:nvSpPr>
          <xdr:cNvPr id="58" name="TextBox 57">
            <a:extLst>
              <a:ext uri="{FF2B5EF4-FFF2-40B4-BE49-F238E27FC236}">
                <a16:creationId xmlns:a16="http://schemas.microsoft.com/office/drawing/2014/main" id="{967C7EF0-5915-44FA-9128-DF6699F83115}"/>
              </a:ext>
            </a:extLst>
          </xdr:cNvPr>
          <xdr:cNvSpPr txBox="1"/>
        </xdr:nvSpPr>
        <xdr:spPr>
          <a:xfrm>
            <a:off x="3390323" y="1106632"/>
            <a:ext cx="1137805"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3A5E47-28A6-4B55-BD82-CDBCCC66A8B0}" type="TxLink">
              <a:rPr lang="en-US" sz="2000" b="0" i="0" u="none" strike="noStrike">
                <a:solidFill>
                  <a:schemeClr val="bg1">
                    <a:lumMod val="85000"/>
                  </a:schemeClr>
                </a:solidFill>
                <a:latin typeface="Calibri"/>
                <a:cs typeface="Calibri"/>
              </a:rPr>
              <a:pPr algn="ctr"/>
              <a:t> $5.4M</a:t>
            </a:fld>
            <a:endParaRPr lang="en-US" sz="2000">
              <a:solidFill>
                <a:schemeClr val="bg1">
                  <a:lumMod val="85000"/>
                </a:schemeClr>
              </a:solidFill>
            </a:endParaRPr>
          </a:p>
        </xdr:txBody>
      </xdr:sp>
    </xdr:grpSp>
    <xdr:clientData/>
  </xdr:twoCellAnchor>
  <xdr:twoCellAnchor>
    <xdr:from>
      <xdr:col>9</xdr:col>
      <xdr:colOff>434687</xdr:colOff>
      <xdr:row>5</xdr:row>
      <xdr:rowOff>60616</xdr:rowOff>
    </xdr:from>
    <xdr:to>
      <xdr:col>12</xdr:col>
      <xdr:colOff>322119</xdr:colOff>
      <xdr:row>9</xdr:row>
      <xdr:rowOff>17320</xdr:rowOff>
    </xdr:to>
    <xdr:grpSp>
      <xdr:nvGrpSpPr>
        <xdr:cNvPr id="6" name="Group 5">
          <a:extLst>
            <a:ext uri="{FF2B5EF4-FFF2-40B4-BE49-F238E27FC236}">
              <a16:creationId xmlns:a16="http://schemas.microsoft.com/office/drawing/2014/main" id="{1F66AB3D-2333-845C-9DBC-BC4E5F8B0A02}"/>
            </a:ext>
          </a:extLst>
        </xdr:cNvPr>
        <xdr:cNvGrpSpPr/>
      </xdr:nvGrpSpPr>
      <xdr:grpSpPr>
        <a:xfrm>
          <a:off x="5889914" y="1013116"/>
          <a:ext cx="1705841" cy="718704"/>
          <a:chOff x="5200074" y="1013116"/>
          <a:chExt cx="1705841" cy="718704"/>
        </a:xfrm>
      </xdr:grpSpPr>
      <xdr:grpSp>
        <xdr:nvGrpSpPr>
          <xdr:cNvPr id="37" name="Group 36">
            <a:extLst>
              <a:ext uri="{FF2B5EF4-FFF2-40B4-BE49-F238E27FC236}">
                <a16:creationId xmlns:a16="http://schemas.microsoft.com/office/drawing/2014/main" id="{4FD0B5EE-C2CC-4EBA-8EED-BF633A0A4020}"/>
              </a:ext>
            </a:extLst>
          </xdr:cNvPr>
          <xdr:cNvGrpSpPr/>
        </xdr:nvGrpSpPr>
        <xdr:grpSpPr>
          <a:xfrm>
            <a:off x="5200074" y="1013116"/>
            <a:ext cx="1705841" cy="718704"/>
            <a:chOff x="865910" y="1013116"/>
            <a:chExt cx="1705841" cy="718704"/>
          </a:xfrm>
        </xdr:grpSpPr>
        <xdr:sp macro="" textlink="">
          <xdr:nvSpPr>
            <xdr:cNvPr id="38" name="Rectangle: Rounded Corners 37">
              <a:extLst>
                <a:ext uri="{FF2B5EF4-FFF2-40B4-BE49-F238E27FC236}">
                  <a16:creationId xmlns:a16="http://schemas.microsoft.com/office/drawing/2014/main" id="{AAB84659-7603-8818-475D-7D54DCBE6F07}"/>
                </a:ext>
              </a:extLst>
            </xdr:cNvPr>
            <xdr:cNvSpPr/>
          </xdr:nvSpPr>
          <xdr:spPr>
            <a:xfrm>
              <a:off x="865910" y="1013116"/>
              <a:ext cx="1705841" cy="718704"/>
            </a:xfrm>
            <a:prstGeom prst="roundRect">
              <a:avLst/>
            </a:prstGeom>
            <a:gradFill flip="none" rotWithShape="1">
              <a:gsLst>
                <a:gs pos="0">
                  <a:srgbClr val="00B0F0"/>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Oval 38">
              <a:extLst>
                <a:ext uri="{FF2B5EF4-FFF2-40B4-BE49-F238E27FC236}">
                  <a16:creationId xmlns:a16="http://schemas.microsoft.com/office/drawing/2014/main" id="{8F82DF30-C0AF-A387-5B87-9B7EEAE78ECA}"/>
                </a:ext>
              </a:extLst>
            </xdr:cNvPr>
            <xdr:cNvSpPr/>
          </xdr:nvSpPr>
          <xdr:spPr>
            <a:xfrm>
              <a:off x="935183" y="1151662"/>
              <a:ext cx="441613" cy="441613"/>
            </a:xfrm>
            <a:prstGeom prst="ellipse">
              <a:avLst/>
            </a:prstGeom>
            <a:solidFill>
              <a:srgbClr val="00B0F0">
                <a:alpha val="4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44" name="Picture 43">
            <a:extLst>
              <a:ext uri="{FF2B5EF4-FFF2-40B4-BE49-F238E27FC236}">
                <a16:creationId xmlns:a16="http://schemas.microsoft.com/office/drawing/2014/main" id="{909A8C37-7204-9A16-EB31-2E6E8B894978}"/>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359977" y="1238251"/>
            <a:ext cx="262185" cy="262185"/>
          </a:xfrm>
          <a:prstGeom prst="rect">
            <a:avLst/>
          </a:prstGeom>
        </xdr:spPr>
      </xdr:pic>
      <xdr:sp macro="" textlink="">
        <xdr:nvSpPr>
          <xdr:cNvPr id="53" name="TextBox 52">
            <a:extLst>
              <a:ext uri="{FF2B5EF4-FFF2-40B4-BE49-F238E27FC236}">
                <a16:creationId xmlns:a16="http://schemas.microsoft.com/office/drawing/2014/main" id="{A02AE4C9-9CB2-4D08-B484-431CE4076CBC}"/>
              </a:ext>
            </a:extLst>
          </xdr:cNvPr>
          <xdr:cNvSpPr txBox="1"/>
        </xdr:nvSpPr>
        <xdr:spPr>
          <a:xfrm>
            <a:off x="5626100" y="1385455"/>
            <a:ext cx="1188605"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85000"/>
                  </a:schemeClr>
                </a:solidFill>
              </a:rPr>
              <a:t>Profit Margin</a:t>
            </a:r>
          </a:p>
        </xdr:txBody>
      </xdr:sp>
      <xdr:sp macro="" textlink="'Analysis 03'!V12">
        <xdr:nvSpPr>
          <xdr:cNvPr id="59" name="TextBox 58">
            <a:extLst>
              <a:ext uri="{FF2B5EF4-FFF2-40B4-BE49-F238E27FC236}">
                <a16:creationId xmlns:a16="http://schemas.microsoft.com/office/drawing/2014/main" id="{055206F8-428C-4077-9FD7-AF5007622A3F}"/>
              </a:ext>
            </a:extLst>
          </xdr:cNvPr>
          <xdr:cNvSpPr txBox="1"/>
        </xdr:nvSpPr>
        <xdr:spPr>
          <a:xfrm>
            <a:off x="5606473" y="1106632"/>
            <a:ext cx="1137805"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FD0F24-E553-4054-A4A7-96FF916FCE47}" type="TxLink">
              <a:rPr lang="en-US" sz="2000" b="0" i="0" u="none" strike="noStrike">
                <a:solidFill>
                  <a:schemeClr val="bg1">
                    <a:lumMod val="85000"/>
                  </a:schemeClr>
                </a:solidFill>
                <a:latin typeface="Calibri"/>
                <a:cs typeface="Calibri"/>
              </a:rPr>
              <a:pPr algn="ctr"/>
              <a:t> $2.3M</a:t>
            </a:fld>
            <a:endParaRPr lang="en-US" sz="2000">
              <a:solidFill>
                <a:schemeClr val="bg1">
                  <a:lumMod val="85000"/>
                </a:schemeClr>
              </a:solidFill>
            </a:endParaRPr>
          </a:p>
        </xdr:txBody>
      </xdr:sp>
    </xdr:grpSp>
    <xdr:clientData/>
  </xdr:twoCellAnchor>
  <xdr:twoCellAnchor>
    <xdr:from>
      <xdr:col>13</xdr:col>
      <xdr:colOff>569769</xdr:colOff>
      <xdr:row>5</xdr:row>
      <xdr:rowOff>60616</xdr:rowOff>
    </xdr:from>
    <xdr:to>
      <xdr:col>16</xdr:col>
      <xdr:colOff>458932</xdr:colOff>
      <xdr:row>9</xdr:row>
      <xdr:rowOff>17320</xdr:rowOff>
    </xdr:to>
    <xdr:grpSp>
      <xdr:nvGrpSpPr>
        <xdr:cNvPr id="7" name="Group 6">
          <a:extLst>
            <a:ext uri="{FF2B5EF4-FFF2-40B4-BE49-F238E27FC236}">
              <a16:creationId xmlns:a16="http://schemas.microsoft.com/office/drawing/2014/main" id="{1FDC3CD7-BAD2-03DC-0898-E1D53EF04DA8}"/>
            </a:ext>
          </a:extLst>
        </xdr:cNvPr>
        <xdr:cNvGrpSpPr/>
      </xdr:nvGrpSpPr>
      <xdr:grpSpPr>
        <a:xfrm>
          <a:off x="8449542" y="1013116"/>
          <a:ext cx="1707572" cy="718704"/>
          <a:chOff x="7367156" y="1013116"/>
          <a:chExt cx="1707572" cy="718704"/>
        </a:xfrm>
      </xdr:grpSpPr>
      <xdr:grpSp>
        <xdr:nvGrpSpPr>
          <xdr:cNvPr id="40" name="Group 39">
            <a:extLst>
              <a:ext uri="{FF2B5EF4-FFF2-40B4-BE49-F238E27FC236}">
                <a16:creationId xmlns:a16="http://schemas.microsoft.com/office/drawing/2014/main" id="{E18BBAF5-3D27-47B5-BE6A-2FBCE4439606}"/>
              </a:ext>
            </a:extLst>
          </xdr:cNvPr>
          <xdr:cNvGrpSpPr/>
        </xdr:nvGrpSpPr>
        <xdr:grpSpPr>
          <a:xfrm>
            <a:off x="7367156" y="1013116"/>
            <a:ext cx="1705841" cy="718704"/>
            <a:chOff x="865910" y="1013116"/>
            <a:chExt cx="1705841" cy="718704"/>
          </a:xfrm>
        </xdr:grpSpPr>
        <xdr:sp macro="" textlink="">
          <xdr:nvSpPr>
            <xdr:cNvPr id="41" name="Rectangle: Rounded Corners 40">
              <a:extLst>
                <a:ext uri="{FF2B5EF4-FFF2-40B4-BE49-F238E27FC236}">
                  <a16:creationId xmlns:a16="http://schemas.microsoft.com/office/drawing/2014/main" id="{4E9C7024-DA9E-83B1-7A15-0A886807E4C6}"/>
                </a:ext>
              </a:extLst>
            </xdr:cNvPr>
            <xdr:cNvSpPr/>
          </xdr:nvSpPr>
          <xdr:spPr>
            <a:xfrm>
              <a:off x="865910" y="1013116"/>
              <a:ext cx="1705841" cy="718704"/>
            </a:xfrm>
            <a:prstGeom prst="roundRect">
              <a:avLst/>
            </a:prstGeom>
            <a:gradFill flip="none" rotWithShape="1">
              <a:gsLst>
                <a:gs pos="0">
                  <a:srgbClr val="00B0F0"/>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Oval 41">
              <a:extLst>
                <a:ext uri="{FF2B5EF4-FFF2-40B4-BE49-F238E27FC236}">
                  <a16:creationId xmlns:a16="http://schemas.microsoft.com/office/drawing/2014/main" id="{AC7BEEDD-ADFD-65E6-DED4-EAA38B4910EC}"/>
                </a:ext>
              </a:extLst>
            </xdr:cNvPr>
            <xdr:cNvSpPr/>
          </xdr:nvSpPr>
          <xdr:spPr>
            <a:xfrm>
              <a:off x="935183" y="1151662"/>
              <a:ext cx="441613" cy="441613"/>
            </a:xfrm>
            <a:prstGeom prst="ellipse">
              <a:avLst/>
            </a:prstGeom>
            <a:solidFill>
              <a:srgbClr val="00B0F0">
                <a:alpha val="4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52" name="TextBox 51">
            <a:extLst>
              <a:ext uri="{FF2B5EF4-FFF2-40B4-BE49-F238E27FC236}">
                <a16:creationId xmlns:a16="http://schemas.microsoft.com/office/drawing/2014/main" id="{156F089E-D7AB-45C6-BCC8-7A18A8B69164}"/>
              </a:ext>
            </a:extLst>
          </xdr:cNvPr>
          <xdr:cNvSpPr txBox="1"/>
        </xdr:nvSpPr>
        <xdr:spPr>
          <a:xfrm>
            <a:off x="7703127" y="1385455"/>
            <a:ext cx="1371601"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85000"/>
                  </a:schemeClr>
                </a:solidFill>
              </a:rPr>
              <a:t>% Profit Margin</a:t>
            </a:r>
          </a:p>
        </xdr:txBody>
      </xdr:sp>
      <xdr:pic>
        <xdr:nvPicPr>
          <xdr:cNvPr id="56" name="Picture 55">
            <a:extLst>
              <a:ext uri="{FF2B5EF4-FFF2-40B4-BE49-F238E27FC236}">
                <a16:creationId xmlns:a16="http://schemas.microsoft.com/office/drawing/2014/main" id="{0CC26894-7466-4C2E-AC13-24DE6D69508D}"/>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7542070" y="1238251"/>
            <a:ext cx="262186" cy="262186"/>
          </a:xfrm>
          <a:prstGeom prst="rect">
            <a:avLst/>
          </a:prstGeom>
        </xdr:spPr>
      </xdr:pic>
      <xdr:sp macro="" textlink="'Analysis 03'!W12">
        <xdr:nvSpPr>
          <xdr:cNvPr id="60" name="TextBox 59">
            <a:extLst>
              <a:ext uri="{FF2B5EF4-FFF2-40B4-BE49-F238E27FC236}">
                <a16:creationId xmlns:a16="http://schemas.microsoft.com/office/drawing/2014/main" id="{A6DCBD06-61B2-40BB-B56D-36DA13873B97}"/>
              </a:ext>
            </a:extLst>
          </xdr:cNvPr>
          <xdr:cNvSpPr txBox="1"/>
        </xdr:nvSpPr>
        <xdr:spPr>
          <a:xfrm>
            <a:off x="7822622" y="1106632"/>
            <a:ext cx="1137805"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23EA65-F1CC-46E3-B7E3-648062372E14}" type="TxLink">
              <a:rPr lang="en-US" sz="2000" b="0" i="0" u="none" strike="noStrike">
                <a:solidFill>
                  <a:schemeClr val="bg1">
                    <a:lumMod val="85000"/>
                  </a:schemeClr>
                </a:solidFill>
                <a:latin typeface="Calibri"/>
                <a:cs typeface="Calibri"/>
              </a:rPr>
              <a:pPr algn="ctr"/>
              <a:t>42.18%</a:t>
            </a:fld>
            <a:endParaRPr lang="en-US" sz="2000">
              <a:solidFill>
                <a:schemeClr val="bg1">
                  <a:lumMod val="85000"/>
                </a:schemeClr>
              </a:solidFill>
            </a:endParaRPr>
          </a:p>
        </xdr:txBody>
      </xdr:sp>
    </xdr:grpSp>
    <xdr:clientData/>
  </xdr:twoCellAnchor>
  <xdr:twoCellAnchor>
    <xdr:from>
      <xdr:col>10</xdr:col>
      <xdr:colOff>147205</xdr:colOff>
      <xdr:row>10</xdr:row>
      <xdr:rowOff>110835</xdr:rowOff>
    </xdr:from>
    <xdr:to>
      <xdr:col>10</xdr:col>
      <xdr:colOff>580159</xdr:colOff>
      <xdr:row>12</xdr:row>
      <xdr:rowOff>50222</xdr:rowOff>
    </xdr:to>
    <xdr:sp macro="" textlink="">
      <xdr:nvSpPr>
        <xdr:cNvPr id="13" name="TextBox 12">
          <a:extLst>
            <a:ext uri="{FF2B5EF4-FFF2-40B4-BE49-F238E27FC236}">
              <a16:creationId xmlns:a16="http://schemas.microsoft.com/office/drawing/2014/main" id="{4E574706-7C59-419F-A1B0-DB59334A997B}"/>
            </a:ext>
          </a:extLst>
        </xdr:cNvPr>
        <xdr:cNvSpPr txBox="1"/>
      </xdr:nvSpPr>
      <xdr:spPr>
        <a:xfrm>
          <a:off x="6208569" y="2015835"/>
          <a:ext cx="432954"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85000"/>
                  <a:lumOff val="15000"/>
                </a:schemeClr>
              </a:solidFill>
            </a:rPr>
            <a:t>Top</a:t>
          </a:r>
        </a:p>
      </xdr:txBody>
    </xdr:sp>
    <xdr:clientData/>
  </xdr:twoCellAnchor>
  <xdr:twoCellAnchor>
    <xdr:from>
      <xdr:col>12</xdr:col>
      <xdr:colOff>13856</xdr:colOff>
      <xdr:row>10</xdr:row>
      <xdr:rowOff>110835</xdr:rowOff>
    </xdr:from>
    <xdr:to>
      <xdr:col>12</xdr:col>
      <xdr:colOff>536864</xdr:colOff>
      <xdr:row>12</xdr:row>
      <xdr:rowOff>50222</xdr:rowOff>
    </xdr:to>
    <xdr:sp macro="" textlink="">
      <xdr:nvSpPr>
        <xdr:cNvPr id="16" name="TextBox 15">
          <a:extLst>
            <a:ext uri="{FF2B5EF4-FFF2-40B4-BE49-F238E27FC236}">
              <a16:creationId xmlns:a16="http://schemas.microsoft.com/office/drawing/2014/main" id="{5D75CCE9-2FA2-41FC-B8CD-5B02BA83429D}"/>
            </a:ext>
          </a:extLst>
        </xdr:cNvPr>
        <xdr:cNvSpPr txBox="1"/>
      </xdr:nvSpPr>
      <xdr:spPr>
        <a:xfrm>
          <a:off x="7287492" y="2015835"/>
          <a:ext cx="523008"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85000"/>
                  <a:lumOff val="15000"/>
                </a:schemeClr>
              </a:solidFill>
            </a:rPr>
            <a:t>Least</a:t>
          </a:r>
        </a:p>
      </xdr:txBody>
    </xdr:sp>
    <xdr:clientData/>
  </xdr:twoCellAnchor>
  <xdr:twoCellAnchor>
    <xdr:from>
      <xdr:col>17</xdr:col>
      <xdr:colOff>234661</xdr:colOff>
      <xdr:row>5</xdr:row>
      <xdr:rowOff>60614</xdr:rowOff>
    </xdr:from>
    <xdr:to>
      <xdr:col>23</xdr:col>
      <xdr:colOff>294409</xdr:colOff>
      <xdr:row>38</xdr:row>
      <xdr:rowOff>34637</xdr:rowOff>
    </xdr:to>
    <xdr:grpSp>
      <xdr:nvGrpSpPr>
        <xdr:cNvPr id="3" name="Group 2">
          <a:extLst>
            <a:ext uri="{FF2B5EF4-FFF2-40B4-BE49-F238E27FC236}">
              <a16:creationId xmlns:a16="http://schemas.microsoft.com/office/drawing/2014/main" id="{0E40628E-CE9D-6CD8-316C-BBD8118D9E58}"/>
            </a:ext>
          </a:extLst>
        </xdr:cNvPr>
        <xdr:cNvGrpSpPr/>
      </xdr:nvGrpSpPr>
      <xdr:grpSpPr>
        <a:xfrm>
          <a:off x="10538979" y="1013114"/>
          <a:ext cx="3696566" cy="6260523"/>
          <a:chOff x="10538979" y="1013114"/>
          <a:chExt cx="3696566" cy="6260523"/>
        </a:xfrm>
        <a:solidFill>
          <a:srgbClr val="0070C0"/>
        </a:solidFill>
      </xdr:grpSpPr>
      <xdr:grpSp>
        <xdr:nvGrpSpPr>
          <xdr:cNvPr id="9225" name="Group 9224">
            <a:extLst>
              <a:ext uri="{FF2B5EF4-FFF2-40B4-BE49-F238E27FC236}">
                <a16:creationId xmlns:a16="http://schemas.microsoft.com/office/drawing/2014/main" id="{6D33208E-7F36-C25F-057A-4D5C057FAB5E}"/>
              </a:ext>
            </a:extLst>
          </xdr:cNvPr>
          <xdr:cNvGrpSpPr/>
        </xdr:nvGrpSpPr>
        <xdr:grpSpPr>
          <a:xfrm>
            <a:off x="10538979" y="1013116"/>
            <a:ext cx="3135459" cy="6251863"/>
            <a:chOff x="10452387" y="883228"/>
            <a:chExt cx="3135459" cy="6251863"/>
          </a:xfrm>
          <a:grpFill/>
        </xdr:grpSpPr>
        <xdr:sp macro="" textlink="">
          <xdr:nvSpPr>
            <xdr:cNvPr id="61" name="Rectangle: Diagonal Corners Rounded 60">
              <a:extLst>
                <a:ext uri="{FF2B5EF4-FFF2-40B4-BE49-F238E27FC236}">
                  <a16:creationId xmlns:a16="http://schemas.microsoft.com/office/drawing/2014/main" id="{46E35FB4-E743-BBE8-7A0E-A77CDD7CBDD5}"/>
                </a:ext>
              </a:extLst>
            </xdr:cNvPr>
            <xdr:cNvSpPr/>
          </xdr:nvSpPr>
          <xdr:spPr>
            <a:xfrm>
              <a:off x="10452387" y="883228"/>
              <a:ext cx="2225387" cy="6251863"/>
            </a:xfrm>
            <a:prstGeom prst="round2DiagRect">
              <a:avLst>
                <a:gd name="adj1" fmla="val 4885"/>
                <a:gd name="adj2"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61">
              <a:extLst>
                <a:ext uri="{FF2B5EF4-FFF2-40B4-BE49-F238E27FC236}">
                  <a16:creationId xmlns:a16="http://schemas.microsoft.com/office/drawing/2014/main" id="{F140E209-1707-014A-CEED-82EA249126B9}"/>
                </a:ext>
              </a:extLst>
            </xdr:cNvPr>
            <xdr:cNvSpPr/>
          </xdr:nvSpPr>
          <xdr:spPr>
            <a:xfrm>
              <a:off x="11594523" y="1121352"/>
              <a:ext cx="1446068" cy="577561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62">
              <a:extLst>
                <a:ext uri="{FF2B5EF4-FFF2-40B4-BE49-F238E27FC236}">
                  <a16:creationId xmlns:a16="http://schemas.microsoft.com/office/drawing/2014/main" id="{96EAF958-2708-4CC6-8CBB-1A4626CF4A9B}"/>
                </a:ext>
              </a:extLst>
            </xdr:cNvPr>
            <xdr:cNvSpPr/>
          </xdr:nvSpPr>
          <xdr:spPr>
            <a:xfrm>
              <a:off x="11868150" y="1353200"/>
              <a:ext cx="1446068" cy="531191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16" name="Rectangle 9215">
              <a:extLst>
                <a:ext uri="{FF2B5EF4-FFF2-40B4-BE49-F238E27FC236}">
                  <a16:creationId xmlns:a16="http://schemas.microsoft.com/office/drawing/2014/main" id="{313C747E-0CBC-444C-BA53-AFD8EDF9F863}"/>
                </a:ext>
              </a:extLst>
            </xdr:cNvPr>
            <xdr:cNvSpPr/>
          </xdr:nvSpPr>
          <xdr:spPr>
            <a:xfrm>
              <a:off x="12141778" y="1554956"/>
              <a:ext cx="1446068" cy="4908406"/>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 name="Oval 1">
            <a:extLst>
              <a:ext uri="{FF2B5EF4-FFF2-40B4-BE49-F238E27FC236}">
                <a16:creationId xmlns:a16="http://schemas.microsoft.com/office/drawing/2014/main" id="{32798704-5822-96B1-54E6-34916BB14427}"/>
              </a:ext>
            </a:extLst>
          </xdr:cNvPr>
          <xdr:cNvSpPr/>
        </xdr:nvSpPr>
        <xdr:spPr>
          <a:xfrm>
            <a:off x="11265470" y="1013114"/>
            <a:ext cx="2970075" cy="6260523"/>
          </a:xfrm>
          <a:custGeom>
            <a:avLst/>
            <a:gdLst>
              <a:gd name="connsiteX0" fmla="*/ 0 w 2970066"/>
              <a:gd name="connsiteY0" fmla="*/ 3125932 h 6251863"/>
              <a:gd name="connsiteX1" fmla="*/ 1485033 w 2970066"/>
              <a:gd name="connsiteY1" fmla="*/ 0 h 6251863"/>
              <a:gd name="connsiteX2" fmla="*/ 2970066 w 2970066"/>
              <a:gd name="connsiteY2" fmla="*/ 3125932 h 6251863"/>
              <a:gd name="connsiteX3" fmla="*/ 1485033 w 2970066"/>
              <a:gd name="connsiteY3" fmla="*/ 6251864 h 6251863"/>
              <a:gd name="connsiteX4" fmla="*/ 0 w 2970066"/>
              <a:gd name="connsiteY4" fmla="*/ 3125932 h 6251863"/>
              <a:gd name="connsiteX0" fmla="*/ 0 w 2970066"/>
              <a:gd name="connsiteY0" fmla="*/ 3134591 h 6260523"/>
              <a:gd name="connsiteX1" fmla="*/ 1485033 w 2970066"/>
              <a:gd name="connsiteY1" fmla="*/ 0 h 6260523"/>
              <a:gd name="connsiteX2" fmla="*/ 2970066 w 2970066"/>
              <a:gd name="connsiteY2" fmla="*/ 3134591 h 6260523"/>
              <a:gd name="connsiteX3" fmla="*/ 1485033 w 2970066"/>
              <a:gd name="connsiteY3" fmla="*/ 6260523 h 6260523"/>
              <a:gd name="connsiteX4" fmla="*/ 0 w 2970066"/>
              <a:gd name="connsiteY4" fmla="*/ 3134591 h 6260523"/>
              <a:gd name="connsiteX0" fmla="*/ 0 w 2970066"/>
              <a:gd name="connsiteY0" fmla="*/ 3134591 h 6269182"/>
              <a:gd name="connsiteX1" fmla="*/ 1485033 w 2970066"/>
              <a:gd name="connsiteY1" fmla="*/ 0 h 6269182"/>
              <a:gd name="connsiteX2" fmla="*/ 2970066 w 2970066"/>
              <a:gd name="connsiteY2" fmla="*/ 3134591 h 6269182"/>
              <a:gd name="connsiteX3" fmla="*/ 1485033 w 2970066"/>
              <a:gd name="connsiteY3" fmla="*/ 6269182 h 6269182"/>
              <a:gd name="connsiteX4" fmla="*/ 0 w 2970066"/>
              <a:gd name="connsiteY4" fmla="*/ 3134591 h 6269182"/>
              <a:gd name="connsiteX0" fmla="*/ 0 w 2970066"/>
              <a:gd name="connsiteY0" fmla="*/ 3134591 h 6251864"/>
              <a:gd name="connsiteX1" fmla="*/ 1485033 w 2970066"/>
              <a:gd name="connsiteY1" fmla="*/ 0 h 6251864"/>
              <a:gd name="connsiteX2" fmla="*/ 2970066 w 2970066"/>
              <a:gd name="connsiteY2" fmla="*/ 3134591 h 6251864"/>
              <a:gd name="connsiteX3" fmla="*/ 1485033 w 2970066"/>
              <a:gd name="connsiteY3" fmla="*/ 6251864 h 6251864"/>
              <a:gd name="connsiteX4" fmla="*/ 0 w 2970066"/>
              <a:gd name="connsiteY4" fmla="*/ 3134591 h 6251864"/>
              <a:gd name="connsiteX0" fmla="*/ 9 w 2970075"/>
              <a:gd name="connsiteY0" fmla="*/ 3134591 h 6251864"/>
              <a:gd name="connsiteX1" fmla="*/ 1485042 w 2970075"/>
              <a:gd name="connsiteY1" fmla="*/ 0 h 6251864"/>
              <a:gd name="connsiteX2" fmla="*/ 2970075 w 2970075"/>
              <a:gd name="connsiteY2" fmla="*/ 3134591 h 6251864"/>
              <a:gd name="connsiteX3" fmla="*/ 1467723 w 2970075"/>
              <a:gd name="connsiteY3" fmla="*/ 6251864 h 6251864"/>
              <a:gd name="connsiteX4" fmla="*/ 9 w 2970075"/>
              <a:gd name="connsiteY4" fmla="*/ 3134591 h 6251864"/>
              <a:gd name="connsiteX0" fmla="*/ 9 w 2970075"/>
              <a:gd name="connsiteY0" fmla="*/ 3134591 h 6269182"/>
              <a:gd name="connsiteX1" fmla="*/ 1485042 w 2970075"/>
              <a:gd name="connsiteY1" fmla="*/ 0 h 6269182"/>
              <a:gd name="connsiteX2" fmla="*/ 2970075 w 2970075"/>
              <a:gd name="connsiteY2" fmla="*/ 3134591 h 6269182"/>
              <a:gd name="connsiteX3" fmla="*/ 1467723 w 2970075"/>
              <a:gd name="connsiteY3" fmla="*/ 6269182 h 6269182"/>
              <a:gd name="connsiteX4" fmla="*/ 9 w 2970075"/>
              <a:gd name="connsiteY4" fmla="*/ 3134591 h 6269182"/>
              <a:gd name="connsiteX0" fmla="*/ 9 w 2970075"/>
              <a:gd name="connsiteY0" fmla="*/ 3134591 h 6260523"/>
              <a:gd name="connsiteX1" fmla="*/ 1485042 w 2970075"/>
              <a:gd name="connsiteY1" fmla="*/ 0 h 6260523"/>
              <a:gd name="connsiteX2" fmla="*/ 2970075 w 2970075"/>
              <a:gd name="connsiteY2" fmla="*/ 3134591 h 6260523"/>
              <a:gd name="connsiteX3" fmla="*/ 1467723 w 2970075"/>
              <a:gd name="connsiteY3" fmla="*/ 6260523 h 6260523"/>
              <a:gd name="connsiteX4" fmla="*/ 9 w 2970075"/>
              <a:gd name="connsiteY4" fmla="*/ 3134591 h 626052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70075" h="6260523">
                <a:moveTo>
                  <a:pt x="9" y="3134591"/>
                </a:moveTo>
                <a:cubicBezTo>
                  <a:pt x="2895" y="2091171"/>
                  <a:pt x="664881" y="0"/>
                  <a:pt x="1485042" y="0"/>
                </a:cubicBezTo>
                <a:cubicBezTo>
                  <a:pt x="2305203" y="0"/>
                  <a:pt x="2970075" y="1408186"/>
                  <a:pt x="2970075" y="3134591"/>
                </a:cubicBezTo>
                <a:cubicBezTo>
                  <a:pt x="2970075" y="4860996"/>
                  <a:pt x="2287884" y="6260523"/>
                  <a:pt x="1467723" y="6260523"/>
                </a:cubicBezTo>
                <a:cubicBezTo>
                  <a:pt x="647562" y="6260523"/>
                  <a:pt x="-2877" y="4178011"/>
                  <a:pt x="9" y="3134591"/>
                </a:cubicBezTo>
                <a:close/>
              </a:path>
            </a:pathLst>
          </a:cu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424295</xdr:colOff>
      <xdr:row>12</xdr:row>
      <xdr:rowOff>138545</xdr:rowOff>
    </xdr:from>
    <xdr:to>
      <xdr:col>14</xdr:col>
      <xdr:colOff>95250</xdr:colOff>
      <xdr:row>14</xdr:row>
      <xdr:rowOff>20781</xdr:rowOff>
    </xdr:to>
    <xdr:sp macro="" textlink="'Analysis 03'!N21">
      <xdr:nvSpPr>
        <xdr:cNvPr id="17" name="TextBox 16">
          <a:extLst>
            <a:ext uri="{FF2B5EF4-FFF2-40B4-BE49-F238E27FC236}">
              <a16:creationId xmlns:a16="http://schemas.microsoft.com/office/drawing/2014/main" id="{59360E0E-1DA3-46D3-90E9-4C41C246B1B5}"/>
            </a:ext>
          </a:extLst>
        </xdr:cNvPr>
        <xdr:cNvSpPr txBox="1"/>
      </xdr:nvSpPr>
      <xdr:spPr>
        <a:xfrm>
          <a:off x="6485659" y="2424545"/>
          <a:ext cx="2095500"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A44E34B-0BBF-4433-B805-E89ADF65F8B8}" type="TxLink">
            <a:rPr lang="en-US" sz="1100" b="0" i="0" u="none" strike="noStrike">
              <a:solidFill>
                <a:schemeClr val="tx1">
                  <a:lumMod val="85000"/>
                  <a:lumOff val="15000"/>
                </a:schemeClr>
              </a:solidFill>
              <a:latin typeface="Open Sans" pitchFamily="2" charset="0"/>
              <a:ea typeface="Open Sans" pitchFamily="2" charset="0"/>
              <a:cs typeface="Open Sans" pitchFamily="2" charset="0"/>
            </a:rPr>
            <a:pPr marL="0" indent="0" algn="l"/>
            <a:t>Least 5 Profitable Locations</a:t>
          </a:fld>
          <a:endParaRPr lang="en-US" sz="1100" b="0" i="0" u="none" strike="noStrike">
            <a:solidFill>
              <a:schemeClr val="tx1">
                <a:lumMod val="85000"/>
                <a:lumOff val="15000"/>
              </a:schemeClr>
            </a:solidFill>
            <a:latin typeface="Open Sans" pitchFamily="2" charset="0"/>
            <a:ea typeface="Open Sans" pitchFamily="2" charset="0"/>
            <a:cs typeface="Open Sans" pitchFamily="2" charset="0"/>
          </a:endParaRPr>
        </a:p>
      </xdr:txBody>
    </xdr:sp>
    <xdr:clientData/>
  </xdr:twoCellAnchor>
  <xdr:twoCellAnchor>
    <xdr:from>
      <xdr:col>10</xdr:col>
      <xdr:colOff>238994</xdr:colOff>
      <xdr:row>12</xdr:row>
      <xdr:rowOff>183571</xdr:rowOff>
    </xdr:from>
    <xdr:to>
      <xdr:col>10</xdr:col>
      <xdr:colOff>412178</xdr:colOff>
      <xdr:row>13</xdr:row>
      <xdr:rowOff>166255</xdr:rowOff>
    </xdr:to>
    <xdr:sp macro="" textlink="">
      <xdr:nvSpPr>
        <xdr:cNvPr id="18" name="Oval 17">
          <a:extLst>
            <a:ext uri="{FF2B5EF4-FFF2-40B4-BE49-F238E27FC236}">
              <a16:creationId xmlns:a16="http://schemas.microsoft.com/office/drawing/2014/main" id="{FBB0CB4C-BEAE-4B83-A0C9-1706971F720B}"/>
            </a:ext>
          </a:extLst>
        </xdr:cNvPr>
        <xdr:cNvSpPr/>
      </xdr:nvSpPr>
      <xdr:spPr>
        <a:xfrm>
          <a:off x="6300358" y="2469571"/>
          <a:ext cx="173184" cy="173184"/>
        </a:xfrm>
        <a:prstGeom prst="ellipse">
          <a:avLst/>
        </a:prstGeom>
        <a:solidFill>
          <a:schemeClr val="bg1">
            <a:lumMod val="65000"/>
            <a:alpha val="4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p>
      </xdr:txBody>
    </xdr:sp>
    <xdr:clientData/>
  </xdr:twoCellAnchor>
  <xdr:twoCellAnchor>
    <xdr:from>
      <xdr:col>10</xdr:col>
      <xdr:colOff>329044</xdr:colOff>
      <xdr:row>13</xdr:row>
      <xdr:rowOff>109104</xdr:rowOff>
    </xdr:from>
    <xdr:to>
      <xdr:col>12</xdr:col>
      <xdr:colOff>86592</xdr:colOff>
      <xdr:row>16</xdr:row>
      <xdr:rowOff>129885</xdr:rowOff>
    </xdr:to>
    <xdr:sp macro="" textlink="'Analysis 03'!N22">
      <xdr:nvSpPr>
        <xdr:cNvPr id="21" name="TextBox 20">
          <a:extLst>
            <a:ext uri="{FF2B5EF4-FFF2-40B4-BE49-F238E27FC236}">
              <a16:creationId xmlns:a16="http://schemas.microsoft.com/office/drawing/2014/main" id="{88F1D3F0-2EA5-4DE5-BCBE-942A0156902E}"/>
            </a:ext>
          </a:extLst>
        </xdr:cNvPr>
        <xdr:cNvSpPr txBox="1"/>
      </xdr:nvSpPr>
      <xdr:spPr>
        <a:xfrm>
          <a:off x="6390408" y="2585604"/>
          <a:ext cx="969820" cy="592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3A5D47-A3B1-4E54-957C-F441ACDE52F0}" type="TxLink">
            <a:rPr lang="en-US" sz="1050" b="0" i="0" u="none" strike="noStrike">
              <a:solidFill>
                <a:schemeClr val="tx1">
                  <a:lumMod val="85000"/>
                  <a:lumOff val="15000"/>
                </a:schemeClr>
              </a:solidFill>
              <a:latin typeface="Open Sans" pitchFamily="2" charset="0"/>
              <a:ea typeface="Open Sans" pitchFamily="2" charset="0"/>
              <a:cs typeface="Open Sans" pitchFamily="2" charset="0"/>
            </a:rPr>
            <a:pPr marL="0" indent="0" algn="ctr"/>
            <a:t>Total Sales Locations</a:t>
          </a:fld>
          <a:endParaRPr lang="en-US" sz="1050" b="0" i="0" u="none" strike="noStrike">
            <a:solidFill>
              <a:schemeClr val="tx1">
                <a:lumMod val="85000"/>
                <a:lumOff val="15000"/>
              </a:schemeClr>
            </a:solidFill>
            <a:latin typeface="Open Sans" pitchFamily="2" charset="0"/>
            <a:ea typeface="Open Sans" pitchFamily="2" charset="0"/>
            <a:cs typeface="Open Sans" pitchFamily="2" charset="0"/>
          </a:endParaRPr>
        </a:p>
      </xdr:txBody>
    </xdr:sp>
    <xdr:clientData/>
  </xdr:twoCellAnchor>
  <xdr:twoCellAnchor>
    <xdr:from>
      <xdr:col>11</xdr:col>
      <xdr:colOff>429489</xdr:colOff>
      <xdr:row>14</xdr:row>
      <xdr:rowOff>8657</xdr:rowOff>
    </xdr:from>
    <xdr:to>
      <xdr:col>13</xdr:col>
      <xdr:colOff>129885</xdr:colOff>
      <xdr:row>16</xdr:row>
      <xdr:rowOff>51952</xdr:rowOff>
    </xdr:to>
    <xdr:sp macro="" textlink="'Analysis 03'!N23">
      <xdr:nvSpPr>
        <xdr:cNvPr id="26" name="TextBox 25">
          <a:extLst>
            <a:ext uri="{FF2B5EF4-FFF2-40B4-BE49-F238E27FC236}">
              <a16:creationId xmlns:a16="http://schemas.microsoft.com/office/drawing/2014/main" id="{77D3BAA8-F182-453E-ADC6-4069656250DB}"/>
            </a:ext>
          </a:extLst>
        </xdr:cNvPr>
        <xdr:cNvSpPr txBox="1"/>
      </xdr:nvSpPr>
      <xdr:spPr>
        <a:xfrm>
          <a:off x="7096989" y="2675657"/>
          <a:ext cx="912669"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C4325F-DF02-4366-80C4-050BEC06DE38}" type="TxLink">
            <a:rPr lang="en-US" sz="2400" b="0" i="0" u="none" strike="noStrike">
              <a:solidFill>
                <a:srgbClr val="0070C0"/>
              </a:solidFill>
              <a:latin typeface="Calibri"/>
              <a:ea typeface="Open Sans" pitchFamily="2" charset="0"/>
              <a:cs typeface="Calibri"/>
            </a:rPr>
            <a:pPr marL="0" indent="0" algn="ctr"/>
            <a:t>20</a:t>
          </a:fld>
          <a:endParaRPr lang="en-US" sz="2000" b="0" i="0" u="none" strike="noStrike">
            <a:solidFill>
              <a:srgbClr val="0070C0"/>
            </a:solidFill>
            <a:latin typeface="Open Sans" pitchFamily="2" charset="0"/>
            <a:ea typeface="Open Sans" pitchFamily="2" charset="0"/>
            <a:cs typeface="Open Sans" pitchFamily="2" charset="0"/>
          </a:endParaRPr>
        </a:p>
      </xdr:txBody>
    </xdr:sp>
    <xdr:clientData/>
  </xdr:twoCellAnchor>
  <xdr:twoCellAnchor>
    <xdr:from>
      <xdr:col>10</xdr:col>
      <xdr:colOff>325586</xdr:colOff>
      <xdr:row>14</xdr:row>
      <xdr:rowOff>69272</xdr:rowOff>
    </xdr:from>
    <xdr:to>
      <xdr:col>10</xdr:col>
      <xdr:colOff>325586</xdr:colOff>
      <xdr:row>15</xdr:row>
      <xdr:rowOff>153092</xdr:rowOff>
    </xdr:to>
    <xdr:cxnSp macro="">
      <xdr:nvCxnSpPr>
        <xdr:cNvPr id="29" name="Straight Connector 28">
          <a:extLst>
            <a:ext uri="{FF2B5EF4-FFF2-40B4-BE49-F238E27FC236}">
              <a16:creationId xmlns:a16="http://schemas.microsoft.com/office/drawing/2014/main" id="{6D05FC1E-212A-B639-0654-709356FF7334}"/>
            </a:ext>
          </a:extLst>
        </xdr:cNvPr>
        <xdr:cNvCxnSpPr/>
      </xdr:nvCxnSpPr>
      <xdr:spPr>
        <a:xfrm>
          <a:off x="6386950" y="2736272"/>
          <a:ext cx="0" cy="274320"/>
        </a:xfrm>
        <a:prstGeom prst="line">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371475</xdr:colOff>
      <xdr:row>16</xdr:row>
      <xdr:rowOff>60614</xdr:rowOff>
    </xdr:from>
    <xdr:to>
      <xdr:col>9</xdr:col>
      <xdr:colOff>438151</xdr:colOff>
      <xdr:row>23</xdr:row>
      <xdr:rowOff>114300</xdr:rowOff>
    </xdr:to>
    <xdr:graphicFrame macro="">
      <xdr:nvGraphicFramePr>
        <xdr:cNvPr id="14" name="Chart 13">
          <a:extLst>
            <a:ext uri="{FF2B5EF4-FFF2-40B4-BE49-F238E27FC236}">
              <a16:creationId xmlns:a16="http://schemas.microsoft.com/office/drawing/2014/main" id="{F811107E-CBD0-4873-BE5A-5C5397496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514343</xdr:colOff>
      <xdr:row>12</xdr:row>
      <xdr:rowOff>17318</xdr:rowOff>
    </xdr:from>
    <xdr:to>
      <xdr:col>7</xdr:col>
      <xdr:colOff>380999</xdr:colOff>
      <xdr:row>15</xdr:row>
      <xdr:rowOff>38099</xdr:rowOff>
    </xdr:to>
    <xdr:sp macro="" textlink="">
      <xdr:nvSpPr>
        <xdr:cNvPr id="19" name="TextBox 18">
          <a:extLst>
            <a:ext uri="{FF2B5EF4-FFF2-40B4-BE49-F238E27FC236}">
              <a16:creationId xmlns:a16="http://schemas.microsoft.com/office/drawing/2014/main" id="{56853354-FB4F-452B-A971-4F5541690DF0}"/>
            </a:ext>
          </a:extLst>
        </xdr:cNvPr>
        <xdr:cNvSpPr txBox="1"/>
      </xdr:nvSpPr>
      <xdr:spPr>
        <a:xfrm>
          <a:off x="3545025" y="2303318"/>
          <a:ext cx="1078929" cy="592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b="0" i="0" u="none" strike="noStrike">
              <a:solidFill>
                <a:schemeClr val="tx1">
                  <a:lumMod val="85000"/>
                  <a:lumOff val="15000"/>
                </a:schemeClr>
              </a:solidFill>
              <a:latin typeface="Open Sans" pitchFamily="2" charset="0"/>
              <a:ea typeface="Open Sans" pitchFamily="2" charset="0"/>
              <a:cs typeface="Open Sans" pitchFamily="2" charset="0"/>
            </a:rPr>
            <a:t>Average Customer Age</a:t>
          </a:r>
        </a:p>
      </xdr:txBody>
    </xdr:sp>
    <xdr:clientData/>
  </xdr:twoCellAnchor>
  <xdr:twoCellAnchor>
    <xdr:from>
      <xdr:col>5</xdr:col>
      <xdr:colOff>510886</xdr:colOff>
      <xdr:row>12</xdr:row>
      <xdr:rowOff>167986</xdr:rowOff>
    </xdr:from>
    <xdr:to>
      <xdr:col>5</xdr:col>
      <xdr:colOff>510886</xdr:colOff>
      <xdr:row>14</xdr:row>
      <xdr:rowOff>61306</xdr:rowOff>
    </xdr:to>
    <xdr:cxnSp macro="">
      <xdr:nvCxnSpPr>
        <xdr:cNvPr id="28" name="Straight Connector 27">
          <a:extLst>
            <a:ext uri="{FF2B5EF4-FFF2-40B4-BE49-F238E27FC236}">
              <a16:creationId xmlns:a16="http://schemas.microsoft.com/office/drawing/2014/main" id="{8BCEAE4C-A333-47D1-96B5-F22B5A782C5A}"/>
            </a:ext>
          </a:extLst>
        </xdr:cNvPr>
        <xdr:cNvCxnSpPr/>
      </xdr:nvCxnSpPr>
      <xdr:spPr>
        <a:xfrm>
          <a:off x="3541568" y="2453986"/>
          <a:ext cx="0" cy="274320"/>
        </a:xfrm>
        <a:prstGeom prst="line">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471051</xdr:colOff>
      <xdr:row>10</xdr:row>
      <xdr:rowOff>164523</xdr:rowOff>
    </xdr:from>
    <xdr:to>
      <xdr:col>8</xdr:col>
      <xdr:colOff>519546</xdr:colOff>
      <xdr:row>12</xdr:row>
      <xdr:rowOff>46759</xdr:rowOff>
    </xdr:to>
    <xdr:sp macro="" textlink="">
      <xdr:nvSpPr>
        <xdr:cNvPr id="32" name="TextBox 31">
          <a:extLst>
            <a:ext uri="{FF2B5EF4-FFF2-40B4-BE49-F238E27FC236}">
              <a16:creationId xmlns:a16="http://schemas.microsoft.com/office/drawing/2014/main" id="{D3D99C62-96A7-40D2-B4FE-DB29DDAD6030}"/>
            </a:ext>
          </a:extLst>
        </xdr:cNvPr>
        <xdr:cNvSpPr txBox="1"/>
      </xdr:nvSpPr>
      <xdr:spPr>
        <a:xfrm>
          <a:off x="3501733" y="2069523"/>
          <a:ext cx="1866904"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tx1">
                  <a:lumMod val="85000"/>
                  <a:lumOff val="15000"/>
                </a:schemeClr>
              </a:solidFill>
              <a:latin typeface="Open Sans" pitchFamily="2" charset="0"/>
              <a:ea typeface="Open Sans" pitchFamily="2" charset="0"/>
              <a:cs typeface="Open Sans" pitchFamily="2" charset="0"/>
            </a:rPr>
            <a:t>Profit by Customer Age</a:t>
          </a:r>
        </a:p>
      </xdr:txBody>
    </xdr:sp>
    <xdr:clientData/>
  </xdr:twoCellAnchor>
  <xdr:twoCellAnchor>
    <xdr:from>
      <xdr:col>5</xdr:col>
      <xdr:colOff>432954</xdr:colOff>
      <xdr:row>11</xdr:row>
      <xdr:rowOff>19049</xdr:rowOff>
    </xdr:from>
    <xdr:to>
      <xdr:col>6</xdr:col>
      <xdr:colOff>2</xdr:colOff>
      <xdr:row>12</xdr:row>
      <xdr:rowOff>1733</xdr:rowOff>
    </xdr:to>
    <xdr:sp macro="" textlink="">
      <xdr:nvSpPr>
        <xdr:cNvPr id="43" name="Oval 42">
          <a:extLst>
            <a:ext uri="{FF2B5EF4-FFF2-40B4-BE49-F238E27FC236}">
              <a16:creationId xmlns:a16="http://schemas.microsoft.com/office/drawing/2014/main" id="{1214B524-8038-45C0-B82F-A5AFFE5BAC48}"/>
            </a:ext>
          </a:extLst>
        </xdr:cNvPr>
        <xdr:cNvSpPr/>
      </xdr:nvSpPr>
      <xdr:spPr>
        <a:xfrm>
          <a:off x="3463636" y="2114549"/>
          <a:ext cx="173184" cy="173184"/>
        </a:xfrm>
        <a:prstGeom prst="ellipse">
          <a:avLst/>
        </a:prstGeom>
        <a:solidFill>
          <a:schemeClr val="bg1">
            <a:lumMod val="65000"/>
            <a:alpha val="4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122957</xdr:colOff>
      <xdr:row>12</xdr:row>
      <xdr:rowOff>100443</xdr:rowOff>
    </xdr:from>
    <xdr:to>
      <xdr:col>8</xdr:col>
      <xdr:colOff>429490</xdr:colOff>
      <xdr:row>14</xdr:row>
      <xdr:rowOff>143738</xdr:rowOff>
    </xdr:to>
    <xdr:sp macro="" textlink="'Analysis 03'!$AE$12">
      <xdr:nvSpPr>
        <xdr:cNvPr id="47" name="TextBox 46">
          <a:extLst>
            <a:ext uri="{FF2B5EF4-FFF2-40B4-BE49-F238E27FC236}">
              <a16:creationId xmlns:a16="http://schemas.microsoft.com/office/drawing/2014/main" id="{FE1981F7-12F7-4EEC-A75B-6641003F7582}"/>
            </a:ext>
          </a:extLst>
        </xdr:cNvPr>
        <xdr:cNvSpPr txBox="1"/>
      </xdr:nvSpPr>
      <xdr:spPr>
        <a:xfrm>
          <a:off x="4365912" y="2386443"/>
          <a:ext cx="912669"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6B0B3E-7E38-4974-B749-6B9BE6672835}" type="TxLink">
            <a:rPr lang="en-US" sz="2400" b="0" i="0" u="none" strike="noStrike">
              <a:solidFill>
                <a:srgbClr val="0070C0"/>
              </a:solidFill>
              <a:latin typeface="Calibri"/>
              <a:ea typeface="Open Sans" pitchFamily="2" charset="0"/>
              <a:cs typeface="Calibri"/>
            </a:rPr>
            <a:pPr marL="0" indent="0" algn="ctr"/>
            <a:t>46</a:t>
          </a:fld>
          <a:endParaRPr lang="en-US" sz="2400" b="0" i="0" u="none" strike="noStrike">
            <a:solidFill>
              <a:srgbClr val="0070C0"/>
            </a:solidFill>
            <a:latin typeface="Calibri"/>
            <a:ea typeface="Open Sans" pitchFamily="2" charset="0"/>
            <a:cs typeface="Calibri"/>
          </a:endParaRPr>
        </a:p>
      </xdr:txBody>
    </xdr:sp>
    <xdr:clientData/>
  </xdr:twoCellAnchor>
  <xdr:twoCellAnchor>
    <xdr:from>
      <xdr:col>1</xdr:col>
      <xdr:colOff>311725</xdr:colOff>
      <xdr:row>10</xdr:row>
      <xdr:rowOff>164523</xdr:rowOff>
    </xdr:from>
    <xdr:to>
      <xdr:col>3</xdr:col>
      <xdr:colOff>545523</xdr:colOff>
      <xdr:row>12</xdr:row>
      <xdr:rowOff>46759</xdr:rowOff>
    </xdr:to>
    <xdr:sp macro="" textlink="">
      <xdr:nvSpPr>
        <xdr:cNvPr id="9223" name="TextBox 9222">
          <a:extLst>
            <a:ext uri="{FF2B5EF4-FFF2-40B4-BE49-F238E27FC236}">
              <a16:creationId xmlns:a16="http://schemas.microsoft.com/office/drawing/2014/main" id="{5DBEF16B-5EAB-4A2C-BB2F-EA201A9D263B}"/>
            </a:ext>
          </a:extLst>
        </xdr:cNvPr>
        <xdr:cNvSpPr txBox="1"/>
      </xdr:nvSpPr>
      <xdr:spPr>
        <a:xfrm>
          <a:off x="917861" y="2069523"/>
          <a:ext cx="1446071"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tx1">
                  <a:lumMod val="85000"/>
                  <a:lumOff val="15000"/>
                </a:schemeClr>
              </a:solidFill>
              <a:latin typeface="Open Sans" pitchFamily="2" charset="0"/>
              <a:ea typeface="Open Sans" pitchFamily="2" charset="0"/>
              <a:cs typeface="Open Sans" pitchFamily="2" charset="0"/>
            </a:rPr>
            <a:t>Profit by Gender</a:t>
          </a:r>
        </a:p>
      </xdr:txBody>
    </xdr:sp>
    <xdr:clientData/>
  </xdr:twoCellAnchor>
  <xdr:twoCellAnchor>
    <xdr:from>
      <xdr:col>1</xdr:col>
      <xdr:colOff>273628</xdr:colOff>
      <xdr:row>11</xdr:row>
      <xdr:rowOff>19049</xdr:rowOff>
    </xdr:from>
    <xdr:to>
      <xdr:col>1</xdr:col>
      <xdr:colOff>446812</xdr:colOff>
      <xdr:row>12</xdr:row>
      <xdr:rowOff>1733</xdr:rowOff>
    </xdr:to>
    <xdr:sp macro="" textlink="">
      <xdr:nvSpPr>
        <xdr:cNvPr id="9224" name="Oval 9223">
          <a:extLst>
            <a:ext uri="{FF2B5EF4-FFF2-40B4-BE49-F238E27FC236}">
              <a16:creationId xmlns:a16="http://schemas.microsoft.com/office/drawing/2014/main" id="{B5D32D95-E8FE-4FA4-BE06-8691AE3ADC33}"/>
            </a:ext>
          </a:extLst>
        </xdr:cNvPr>
        <xdr:cNvSpPr/>
      </xdr:nvSpPr>
      <xdr:spPr>
        <a:xfrm>
          <a:off x="879764" y="2114549"/>
          <a:ext cx="173184" cy="173184"/>
        </a:xfrm>
        <a:prstGeom prst="ellipse">
          <a:avLst/>
        </a:prstGeom>
        <a:solidFill>
          <a:schemeClr val="bg1">
            <a:lumMod val="65000"/>
            <a:alpha val="4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329047</xdr:colOff>
      <xdr:row>21</xdr:row>
      <xdr:rowOff>97848</xdr:rowOff>
    </xdr:from>
    <xdr:to>
      <xdr:col>1</xdr:col>
      <xdr:colOff>458933</xdr:colOff>
      <xdr:row>22</xdr:row>
      <xdr:rowOff>2598</xdr:rowOff>
    </xdr:to>
    <xdr:sp macro="" textlink="">
      <xdr:nvSpPr>
        <xdr:cNvPr id="9226" name="Rectangle 9225">
          <a:extLst>
            <a:ext uri="{FF2B5EF4-FFF2-40B4-BE49-F238E27FC236}">
              <a16:creationId xmlns:a16="http://schemas.microsoft.com/office/drawing/2014/main" id="{528DCD18-37B7-F34D-2A62-12E397A06EFB}"/>
            </a:ext>
          </a:extLst>
        </xdr:cNvPr>
        <xdr:cNvSpPr/>
      </xdr:nvSpPr>
      <xdr:spPr>
        <a:xfrm>
          <a:off x="935183" y="4098348"/>
          <a:ext cx="129886" cy="95250"/>
        </a:xfrm>
        <a:prstGeom prst="rect">
          <a:avLst/>
        </a:prstGeom>
        <a:solidFill>
          <a:srgbClr val="9FE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329047</xdr:colOff>
      <xdr:row>22</xdr:row>
      <xdr:rowOff>115165</xdr:rowOff>
    </xdr:from>
    <xdr:to>
      <xdr:col>1</xdr:col>
      <xdr:colOff>465862</xdr:colOff>
      <xdr:row>23</xdr:row>
      <xdr:rowOff>61480</xdr:rowOff>
    </xdr:to>
    <xdr:sp macro="" textlink="">
      <xdr:nvSpPr>
        <xdr:cNvPr id="9227" name="Oval 9226">
          <a:extLst>
            <a:ext uri="{FF2B5EF4-FFF2-40B4-BE49-F238E27FC236}">
              <a16:creationId xmlns:a16="http://schemas.microsoft.com/office/drawing/2014/main" id="{62BC6EDE-74BB-4CE7-A4FE-46980109E1D7}"/>
            </a:ext>
          </a:extLst>
        </xdr:cNvPr>
        <xdr:cNvSpPr/>
      </xdr:nvSpPr>
      <xdr:spPr>
        <a:xfrm>
          <a:off x="935183" y="4306165"/>
          <a:ext cx="136815" cy="136815"/>
        </a:xfrm>
        <a:prstGeom prst="ellipse">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441615</xdr:colOff>
      <xdr:row>21</xdr:row>
      <xdr:rowOff>48492</xdr:rowOff>
    </xdr:from>
    <xdr:to>
      <xdr:col>2</xdr:col>
      <xdr:colOff>583626</xdr:colOff>
      <xdr:row>22</xdr:row>
      <xdr:rowOff>51955</xdr:rowOff>
    </xdr:to>
    <xdr:sp macro="" textlink="">
      <xdr:nvSpPr>
        <xdr:cNvPr id="9228" name="TextBox 9227">
          <a:extLst>
            <a:ext uri="{FF2B5EF4-FFF2-40B4-BE49-F238E27FC236}">
              <a16:creationId xmlns:a16="http://schemas.microsoft.com/office/drawing/2014/main" id="{D7BE5F03-1632-475B-BF3B-7ECE8CEE7DDF}"/>
            </a:ext>
          </a:extLst>
        </xdr:cNvPr>
        <xdr:cNvSpPr txBox="1"/>
      </xdr:nvSpPr>
      <xdr:spPr>
        <a:xfrm>
          <a:off x="1047751" y="4048992"/>
          <a:ext cx="748148" cy="19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b="0" i="0" u="none" strike="noStrike">
              <a:solidFill>
                <a:schemeClr val="tx1">
                  <a:lumMod val="85000"/>
                  <a:lumOff val="15000"/>
                </a:schemeClr>
              </a:solidFill>
              <a:latin typeface="Open Sans" pitchFamily="2" charset="0"/>
              <a:ea typeface="Open Sans" pitchFamily="2" charset="0"/>
              <a:cs typeface="Open Sans" pitchFamily="2" charset="0"/>
            </a:rPr>
            <a:t>Female</a:t>
          </a:r>
        </a:p>
      </xdr:txBody>
    </xdr:sp>
    <xdr:clientData/>
  </xdr:twoCellAnchor>
  <mc:AlternateContent xmlns:mc="http://schemas.openxmlformats.org/markup-compatibility/2006">
    <mc:Choice xmlns:a14="http://schemas.microsoft.com/office/drawing/2010/main" Requires="a14">
      <xdr:twoCellAnchor editAs="oneCell">
        <xdr:from>
          <xdr:col>1</xdr:col>
          <xdr:colOff>277092</xdr:colOff>
          <xdr:row>13</xdr:row>
          <xdr:rowOff>86591</xdr:rowOff>
        </xdr:from>
        <xdr:to>
          <xdr:col>5</xdr:col>
          <xdr:colOff>42430</xdr:colOff>
          <xdr:row>20</xdr:row>
          <xdr:rowOff>96116</xdr:rowOff>
        </xdr:to>
        <xdr:pic>
          <xdr:nvPicPr>
            <xdr:cNvPr id="9229" name="Picture 9228">
              <a:extLst>
                <a:ext uri="{FF2B5EF4-FFF2-40B4-BE49-F238E27FC236}">
                  <a16:creationId xmlns:a16="http://schemas.microsoft.com/office/drawing/2014/main" id="{25661C97-211E-1776-6A83-ECD83CE6B428}"/>
                </a:ext>
              </a:extLst>
            </xdr:cNvPr>
            <xdr:cNvPicPr>
              <a:picLocks noChangeAspect="1" noChangeArrowheads="1"/>
              <a:extLst>
                <a:ext uri="{84589F7E-364E-4C9E-8A38-B11213B215E9}">
                  <a14:cameraTool cellRange="'Gender Chart'!$D$12:$M$21" spid="_x0000_s9275"/>
                </a:ext>
              </a:extLst>
            </xdr:cNvPicPr>
          </xdr:nvPicPr>
          <xdr:blipFill>
            <a:blip xmlns:r="http://schemas.openxmlformats.org/officeDocument/2006/relationships" r:embed="rId7"/>
            <a:srcRect/>
            <a:stretch>
              <a:fillRect/>
            </a:stretch>
          </xdr:blipFill>
          <xdr:spPr bwMode="auto">
            <a:xfrm>
              <a:off x="883228" y="2563091"/>
              <a:ext cx="2189884" cy="1343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441615</xdr:colOff>
      <xdr:row>22</xdr:row>
      <xdr:rowOff>86591</xdr:rowOff>
    </xdr:from>
    <xdr:to>
      <xdr:col>2</xdr:col>
      <xdr:colOff>583626</xdr:colOff>
      <xdr:row>23</xdr:row>
      <xdr:rowOff>90054</xdr:rowOff>
    </xdr:to>
    <xdr:sp macro="" textlink="">
      <xdr:nvSpPr>
        <xdr:cNvPr id="9230" name="TextBox 9229">
          <a:extLst>
            <a:ext uri="{FF2B5EF4-FFF2-40B4-BE49-F238E27FC236}">
              <a16:creationId xmlns:a16="http://schemas.microsoft.com/office/drawing/2014/main" id="{7DE928B1-B5CE-4352-A2C8-2CC142C2EBFE}"/>
            </a:ext>
          </a:extLst>
        </xdr:cNvPr>
        <xdr:cNvSpPr txBox="1"/>
      </xdr:nvSpPr>
      <xdr:spPr>
        <a:xfrm>
          <a:off x="1047751" y="4277591"/>
          <a:ext cx="748148" cy="19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b="0" i="0" u="none" strike="noStrike">
              <a:solidFill>
                <a:schemeClr val="tx1">
                  <a:lumMod val="85000"/>
                  <a:lumOff val="15000"/>
                </a:schemeClr>
              </a:solidFill>
              <a:latin typeface="Open Sans" pitchFamily="2" charset="0"/>
              <a:ea typeface="Open Sans" pitchFamily="2" charset="0"/>
              <a:cs typeface="Open Sans" pitchFamily="2" charset="0"/>
            </a:rPr>
            <a:t>Male</a:t>
          </a:r>
        </a:p>
      </xdr:txBody>
    </xdr:sp>
    <xdr:clientData/>
  </xdr:twoCellAnchor>
  <xdr:twoCellAnchor>
    <xdr:from>
      <xdr:col>3</xdr:col>
      <xdr:colOff>74469</xdr:colOff>
      <xdr:row>21</xdr:row>
      <xdr:rowOff>48492</xdr:rowOff>
    </xdr:from>
    <xdr:to>
      <xdr:col>4</xdr:col>
      <xdr:colOff>216481</xdr:colOff>
      <xdr:row>22</xdr:row>
      <xdr:rowOff>51955</xdr:rowOff>
    </xdr:to>
    <xdr:sp macro="" textlink="'Analysis 03'!$AF$23">
      <xdr:nvSpPr>
        <xdr:cNvPr id="9231" name="TextBox 9230">
          <a:extLst>
            <a:ext uri="{FF2B5EF4-FFF2-40B4-BE49-F238E27FC236}">
              <a16:creationId xmlns:a16="http://schemas.microsoft.com/office/drawing/2014/main" id="{B27DF5E3-543D-42DF-B32F-119C8D309CEE}"/>
            </a:ext>
          </a:extLst>
        </xdr:cNvPr>
        <xdr:cNvSpPr txBox="1"/>
      </xdr:nvSpPr>
      <xdr:spPr>
        <a:xfrm>
          <a:off x="1892878" y="4048992"/>
          <a:ext cx="748148" cy="19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DA63F2-DF82-410A-8798-994C539F5B7E}" type="TxLink">
            <a:rPr lang="en-US" sz="1400" b="1" i="0" u="none" strike="noStrike">
              <a:solidFill>
                <a:srgbClr val="3BCCFF"/>
              </a:solidFill>
              <a:latin typeface="Calibri"/>
              <a:ea typeface="Open Sans" pitchFamily="2" charset="0"/>
              <a:cs typeface="Calibri"/>
            </a:rPr>
            <a:pPr marL="0" indent="0" algn="l"/>
            <a:t>48.53%</a:t>
          </a:fld>
          <a:endParaRPr lang="en-US" sz="1200" b="1" i="0" u="none" strike="noStrike">
            <a:solidFill>
              <a:srgbClr val="3BCCFF"/>
            </a:solidFill>
            <a:latin typeface="Open Sans" pitchFamily="2" charset="0"/>
            <a:ea typeface="Open Sans" pitchFamily="2" charset="0"/>
            <a:cs typeface="Open Sans" pitchFamily="2" charset="0"/>
          </a:endParaRPr>
        </a:p>
      </xdr:txBody>
    </xdr:sp>
    <xdr:clientData/>
  </xdr:twoCellAnchor>
  <xdr:twoCellAnchor>
    <xdr:from>
      <xdr:col>3</xdr:col>
      <xdr:colOff>74469</xdr:colOff>
      <xdr:row>22</xdr:row>
      <xdr:rowOff>86591</xdr:rowOff>
    </xdr:from>
    <xdr:to>
      <xdr:col>4</xdr:col>
      <xdr:colOff>216481</xdr:colOff>
      <xdr:row>23</xdr:row>
      <xdr:rowOff>90054</xdr:rowOff>
    </xdr:to>
    <xdr:sp macro="" textlink="'Analysis 03'!$AF$24">
      <xdr:nvSpPr>
        <xdr:cNvPr id="9232" name="TextBox 9231">
          <a:extLst>
            <a:ext uri="{FF2B5EF4-FFF2-40B4-BE49-F238E27FC236}">
              <a16:creationId xmlns:a16="http://schemas.microsoft.com/office/drawing/2014/main" id="{7840B16F-6DE9-42F3-83E2-5FD494794035}"/>
            </a:ext>
          </a:extLst>
        </xdr:cNvPr>
        <xdr:cNvSpPr txBox="1"/>
      </xdr:nvSpPr>
      <xdr:spPr>
        <a:xfrm>
          <a:off x="1892878" y="4277591"/>
          <a:ext cx="748148" cy="19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926AB7-3769-498B-B8C2-D7949CD7EEA6}" type="TxLink">
            <a:rPr lang="en-US" sz="1400" b="1" i="0" u="none" strike="noStrike">
              <a:solidFill>
                <a:srgbClr val="0070C0"/>
              </a:solidFill>
              <a:latin typeface="Calibri"/>
              <a:ea typeface="Open Sans" pitchFamily="2" charset="0"/>
              <a:cs typeface="Calibri"/>
            </a:rPr>
            <a:pPr marL="0" indent="0" algn="l"/>
            <a:t>51.47%</a:t>
          </a:fld>
          <a:endParaRPr lang="en-US" sz="1200" b="1" i="0" u="none" strike="noStrike">
            <a:solidFill>
              <a:srgbClr val="0070C0"/>
            </a:solidFill>
            <a:latin typeface="Open Sans" pitchFamily="2" charset="0"/>
            <a:ea typeface="Open Sans" pitchFamily="2" charset="0"/>
            <a:cs typeface="Open Sans" pitchFamily="2" charset="0"/>
          </a:endParaRPr>
        </a:p>
      </xdr:txBody>
    </xdr:sp>
    <xdr:clientData/>
  </xdr:twoCellAnchor>
  <xdr:twoCellAnchor>
    <xdr:from>
      <xdr:col>1</xdr:col>
      <xdr:colOff>190500</xdr:colOff>
      <xdr:row>28</xdr:row>
      <xdr:rowOff>25976</xdr:rowOff>
    </xdr:from>
    <xdr:to>
      <xdr:col>10</xdr:col>
      <xdr:colOff>441613</xdr:colOff>
      <xdr:row>37</xdr:row>
      <xdr:rowOff>119495</xdr:rowOff>
    </xdr:to>
    <xdr:graphicFrame macro="">
      <xdr:nvGraphicFramePr>
        <xdr:cNvPr id="15" name="Chart 14">
          <a:extLst>
            <a:ext uri="{FF2B5EF4-FFF2-40B4-BE49-F238E27FC236}">
              <a16:creationId xmlns:a16="http://schemas.microsoft.com/office/drawing/2014/main" id="{5679D2D5-C13A-4C0A-9D54-03297C0DB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415634</xdr:colOff>
      <xdr:row>25</xdr:row>
      <xdr:rowOff>121227</xdr:rowOff>
    </xdr:from>
    <xdr:to>
      <xdr:col>6</xdr:col>
      <xdr:colOff>17318</xdr:colOff>
      <xdr:row>27</xdr:row>
      <xdr:rowOff>3463</xdr:rowOff>
    </xdr:to>
    <xdr:sp macro="" textlink="">
      <xdr:nvSpPr>
        <xdr:cNvPr id="30" name="TextBox 29">
          <a:extLst>
            <a:ext uri="{FF2B5EF4-FFF2-40B4-BE49-F238E27FC236}">
              <a16:creationId xmlns:a16="http://schemas.microsoft.com/office/drawing/2014/main" id="{1B2C4DF3-E269-4297-8099-6081D9779647}"/>
            </a:ext>
          </a:extLst>
        </xdr:cNvPr>
        <xdr:cNvSpPr txBox="1"/>
      </xdr:nvSpPr>
      <xdr:spPr>
        <a:xfrm>
          <a:off x="1021770" y="4883727"/>
          <a:ext cx="2632366"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tx1">
                  <a:lumMod val="85000"/>
                  <a:lumOff val="15000"/>
                </a:schemeClr>
              </a:solidFill>
              <a:latin typeface="Open Sans" pitchFamily="2" charset="0"/>
              <a:ea typeface="Open Sans" pitchFamily="2" charset="0"/>
              <a:cs typeface="Open Sans" pitchFamily="2" charset="0"/>
            </a:rPr>
            <a:t>Profit Trend</a:t>
          </a:r>
          <a:r>
            <a:rPr lang="en-US" sz="1100" b="0" i="0" u="none" strike="noStrike" baseline="0">
              <a:solidFill>
                <a:schemeClr val="tx1">
                  <a:lumMod val="85000"/>
                  <a:lumOff val="15000"/>
                </a:schemeClr>
              </a:solidFill>
              <a:latin typeface="Open Sans" pitchFamily="2" charset="0"/>
              <a:ea typeface="Open Sans" pitchFamily="2" charset="0"/>
              <a:cs typeface="Open Sans" pitchFamily="2" charset="0"/>
            </a:rPr>
            <a:t> and </a:t>
          </a:r>
          <a:r>
            <a:rPr lang="en-US" sz="1100" b="1" i="0" u="none" strike="noStrike" baseline="0">
              <a:solidFill>
                <a:schemeClr val="tx1">
                  <a:lumMod val="85000"/>
                  <a:lumOff val="15000"/>
                </a:schemeClr>
              </a:solidFill>
              <a:latin typeface="Open Sans" pitchFamily="2" charset="0"/>
              <a:ea typeface="Open Sans" pitchFamily="2" charset="0"/>
              <a:cs typeface="Open Sans" pitchFamily="2" charset="0"/>
            </a:rPr>
            <a:t>MoM Growth Rate</a:t>
          </a:r>
          <a:endParaRPr lang="en-US" sz="1100" b="1" i="0" u="none" strike="noStrike">
            <a:solidFill>
              <a:schemeClr val="tx1">
                <a:lumMod val="85000"/>
                <a:lumOff val="15000"/>
              </a:schemeClr>
            </a:solidFill>
            <a:latin typeface="Open Sans" pitchFamily="2" charset="0"/>
            <a:ea typeface="Open Sans" pitchFamily="2" charset="0"/>
            <a:cs typeface="Open Sans" pitchFamily="2" charset="0"/>
          </a:endParaRPr>
        </a:p>
      </xdr:txBody>
    </xdr:sp>
    <xdr:clientData/>
  </xdr:twoCellAnchor>
  <xdr:twoCellAnchor>
    <xdr:from>
      <xdr:col>1</xdr:col>
      <xdr:colOff>273628</xdr:colOff>
      <xdr:row>25</xdr:row>
      <xdr:rowOff>148935</xdr:rowOff>
    </xdr:from>
    <xdr:to>
      <xdr:col>1</xdr:col>
      <xdr:colOff>446812</xdr:colOff>
      <xdr:row>26</xdr:row>
      <xdr:rowOff>131619</xdr:rowOff>
    </xdr:to>
    <xdr:sp macro="" textlink="">
      <xdr:nvSpPr>
        <xdr:cNvPr id="45" name="Oval 44">
          <a:extLst>
            <a:ext uri="{FF2B5EF4-FFF2-40B4-BE49-F238E27FC236}">
              <a16:creationId xmlns:a16="http://schemas.microsoft.com/office/drawing/2014/main" id="{4EA878D2-829F-49F5-8E36-973E6D368A6D}"/>
            </a:ext>
          </a:extLst>
        </xdr:cNvPr>
        <xdr:cNvSpPr/>
      </xdr:nvSpPr>
      <xdr:spPr>
        <a:xfrm>
          <a:off x="879764" y="4911435"/>
          <a:ext cx="173184" cy="173184"/>
        </a:xfrm>
        <a:prstGeom prst="ellipse">
          <a:avLst/>
        </a:prstGeom>
        <a:solidFill>
          <a:schemeClr val="bg1">
            <a:lumMod val="65000"/>
            <a:alpha val="4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199159</xdr:colOff>
      <xdr:row>29</xdr:row>
      <xdr:rowOff>25978</xdr:rowOff>
    </xdr:from>
    <xdr:to>
      <xdr:col>16</xdr:col>
      <xdr:colOff>355023</xdr:colOff>
      <xdr:row>37</xdr:row>
      <xdr:rowOff>171450</xdr:rowOff>
    </xdr:to>
    <xdr:graphicFrame macro="">
      <xdr:nvGraphicFramePr>
        <xdr:cNvPr id="46" name="Chart 45">
          <a:extLst>
            <a:ext uri="{FF2B5EF4-FFF2-40B4-BE49-F238E27FC236}">
              <a16:creationId xmlns:a16="http://schemas.microsoft.com/office/drawing/2014/main" id="{63BC36B5-7328-4C7D-B223-19A8D0161A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346361</xdr:colOff>
      <xdr:row>25</xdr:row>
      <xdr:rowOff>103909</xdr:rowOff>
    </xdr:from>
    <xdr:to>
      <xdr:col>15</xdr:col>
      <xdr:colOff>554182</xdr:colOff>
      <xdr:row>26</xdr:row>
      <xdr:rowOff>176645</xdr:rowOff>
    </xdr:to>
    <xdr:sp macro="" textlink="">
      <xdr:nvSpPr>
        <xdr:cNvPr id="49" name="TextBox 48">
          <a:extLst>
            <a:ext uri="{FF2B5EF4-FFF2-40B4-BE49-F238E27FC236}">
              <a16:creationId xmlns:a16="http://schemas.microsoft.com/office/drawing/2014/main" id="{7C219E0E-CC28-78D2-D0CF-787C5A454827}"/>
            </a:ext>
          </a:extLst>
        </xdr:cNvPr>
        <xdr:cNvSpPr txBox="1"/>
      </xdr:nvSpPr>
      <xdr:spPr>
        <a:xfrm>
          <a:off x="7013861" y="4866409"/>
          <a:ext cx="2632366"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tx1">
                  <a:lumMod val="85000"/>
                  <a:lumOff val="15000"/>
                </a:schemeClr>
              </a:solidFill>
              <a:latin typeface="Open Sans" pitchFamily="2" charset="0"/>
              <a:ea typeface="Open Sans" pitchFamily="2" charset="0"/>
              <a:cs typeface="Open Sans" pitchFamily="2" charset="0"/>
            </a:rPr>
            <a:t>Profit by Weekday</a:t>
          </a:r>
          <a:endParaRPr lang="en-US" sz="1100" b="1" i="0" u="none" strike="noStrike">
            <a:solidFill>
              <a:schemeClr val="tx1">
                <a:lumMod val="85000"/>
                <a:lumOff val="15000"/>
              </a:schemeClr>
            </a:solidFill>
            <a:latin typeface="Open Sans" pitchFamily="2" charset="0"/>
            <a:ea typeface="Open Sans" pitchFamily="2" charset="0"/>
            <a:cs typeface="Open Sans" pitchFamily="2" charset="0"/>
          </a:endParaRPr>
        </a:p>
      </xdr:txBody>
    </xdr:sp>
    <xdr:clientData/>
  </xdr:twoCellAnchor>
  <xdr:twoCellAnchor>
    <xdr:from>
      <xdr:col>11</xdr:col>
      <xdr:colOff>204355</xdr:colOff>
      <xdr:row>25</xdr:row>
      <xdr:rowOff>148935</xdr:rowOff>
    </xdr:from>
    <xdr:to>
      <xdr:col>11</xdr:col>
      <xdr:colOff>377539</xdr:colOff>
      <xdr:row>26</xdr:row>
      <xdr:rowOff>131619</xdr:rowOff>
    </xdr:to>
    <xdr:sp macro="" textlink="">
      <xdr:nvSpPr>
        <xdr:cNvPr id="55" name="Oval 54">
          <a:extLst>
            <a:ext uri="{FF2B5EF4-FFF2-40B4-BE49-F238E27FC236}">
              <a16:creationId xmlns:a16="http://schemas.microsoft.com/office/drawing/2014/main" id="{0B799443-2FAE-52DD-DE6D-34011332AD6E}"/>
            </a:ext>
          </a:extLst>
        </xdr:cNvPr>
        <xdr:cNvSpPr/>
      </xdr:nvSpPr>
      <xdr:spPr>
        <a:xfrm>
          <a:off x="6871855" y="4911435"/>
          <a:ext cx="173184" cy="173184"/>
        </a:xfrm>
        <a:prstGeom prst="ellipse">
          <a:avLst/>
        </a:prstGeom>
        <a:solidFill>
          <a:schemeClr val="bg1">
            <a:lumMod val="65000"/>
            <a:alpha val="4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455467</xdr:colOff>
      <xdr:row>6</xdr:row>
      <xdr:rowOff>22513</xdr:rowOff>
    </xdr:from>
    <xdr:to>
      <xdr:col>20</xdr:col>
      <xdr:colOff>311727</xdr:colOff>
      <xdr:row>7</xdr:row>
      <xdr:rowOff>95249</xdr:rowOff>
    </xdr:to>
    <xdr:sp macro="" textlink="'Analysis 03'!N21">
      <xdr:nvSpPr>
        <xdr:cNvPr id="9219" name="TextBox 9218">
          <a:extLst>
            <a:ext uri="{FF2B5EF4-FFF2-40B4-BE49-F238E27FC236}">
              <a16:creationId xmlns:a16="http://schemas.microsoft.com/office/drawing/2014/main" id="{D2FD9E22-9C53-4061-9183-0F8ACB79DEAE}"/>
            </a:ext>
          </a:extLst>
        </xdr:cNvPr>
        <xdr:cNvSpPr txBox="1"/>
      </xdr:nvSpPr>
      <xdr:spPr>
        <a:xfrm>
          <a:off x="10759785" y="1165513"/>
          <a:ext cx="1674669"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bg1"/>
              </a:solidFill>
              <a:latin typeface="Open Sans" pitchFamily="2" charset="0"/>
              <a:ea typeface="Open Sans" pitchFamily="2" charset="0"/>
              <a:cs typeface="Open Sans" pitchFamily="2" charset="0"/>
            </a:rPr>
            <a:t>Product</a:t>
          </a:r>
          <a:r>
            <a:rPr lang="en-US" sz="1100" b="0" i="0" u="none" strike="noStrike" baseline="0">
              <a:solidFill>
                <a:schemeClr val="bg1"/>
              </a:solidFill>
              <a:latin typeface="Open Sans" pitchFamily="2" charset="0"/>
              <a:ea typeface="Open Sans" pitchFamily="2" charset="0"/>
              <a:cs typeface="Open Sans" pitchFamily="2" charset="0"/>
            </a:rPr>
            <a:t> Sold</a:t>
          </a:r>
          <a:endParaRPr lang="en-US" sz="1100" b="0" i="0" u="none" strike="noStrike">
            <a:solidFill>
              <a:schemeClr val="bg1"/>
            </a:solidFill>
            <a:latin typeface="Open Sans" pitchFamily="2" charset="0"/>
            <a:ea typeface="Open Sans" pitchFamily="2" charset="0"/>
            <a:cs typeface="Open Sans" pitchFamily="2" charset="0"/>
          </a:endParaRPr>
        </a:p>
      </xdr:txBody>
    </xdr:sp>
    <xdr:clientData/>
  </xdr:twoCellAnchor>
  <xdr:twoCellAnchor>
    <xdr:from>
      <xdr:col>17</xdr:col>
      <xdr:colOff>455468</xdr:colOff>
      <xdr:row>10</xdr:row>
      <xdr:rowOff>36368</xdr:rowOff>
    </xdr:from>
    <xdr:to>
      <xdr:col>19</xdr:col>
      <xdr:colOff>355023</xdr:colOff>
      <xdr:row>13</xdr:row>
      <xdr:rowOff>147206</xdr:rowOff>
    </xdr:to>
    <xdr:sp macro="" textlink="'Analysis 03'!N21">
      <xdr:nvSpPr>
        <xdr:cNvPr id="9220" name="TextBox 9219">
          <a:extLst>
            <a:ext uri="{FF2B5EF4-FFF2-40B4-BE49-F238E27FC236}">
              <a16:creationId xmlns:a16="http://schemas.microsoft.com/office/drawing/2014/main" id="{B2C68EDF-98DA-4D60-BDD4-2777B89C423A}"/>
            </a:ext>
          </a:extLst>
        </xdr:cNvPr>
        <xdr:cNvSpPr txBox="1"/>
      </xdr:nvSpPr>
      <xdr:spPr>
        <a:xfrm>
          <a:off x="10759786" y="1941368"/>
          <a:ext cx="1111828" cy="682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bg1"/>
              </a:solidFill>
              <a:latin typeface="Open Sans" pitchFamily="2" charset="0"/>
              <a:ea typeface="Open Sans" pitchFamily="2" charset="0"/>
              <a:cs typeface="Open Sans" pitchFamily="2" charset="0"/>
            </a:rPr>
            <a:t>Product</a:t>
          </a:r>
          <a:r>
            <a:rPr lang="en-US" sz="1100" b="0" i="0" u="none" strike="noStrike" baseline="0">
              <a:solidFill>
                <a:schemeClr val="bg1"/>
              </a:solidFill>
              <a:latin typeface="Open Sans" pitchFamily="2" charset="0"/>
              <a:ea typeface="Open Sans" pitchFamily="2" charset="0"/>
              <a:cs typeface="Open Sans" pitchFamily="2" charset="0"/>
            </a:rPr>
            <a:t> Refund Rate</a:t>
          </a:r>
          <a:endParaRPr lang="en-US" sz="1100" b="0" i="0" u="none" strike="noStrike">
            <a:solidFill>
              <a:schemeClr val="bg1"/>
            </a:solidFill>
            <a:latin typeface="Open Sans" pitchFamily="2" charset="0"/>
            <a:ea typeface="Open Sans" pitchFamily="2" charset="0"/>
            <a:cs typeface="Open Sans" pitchFamily="2" charset="0"/>
          </a:endParaRPr>
        </a:p>
      </xdr:txBody>
    </xdr:sp>
    <xdr:clientData/>
  </xdr:twoCellAnchor>
  <xdr:twoCellAnchor>
    <xdr:from>
      <xdr:col>17</xdr:col>
      <xdr:colOff>455467</xdr:colOff>
      <xdr:row>7</xdr:row>
      <xdr:rowOff>66673</xdr:rowOff>
    </xdr:from>
    <xdr:to>
      <xdr:col>19</xdr:col>
      <xdr:colOff>355022</xdr:colOff>
      <xdr:row>10</xdr:row>
      <xdr:rowOff>177511</xdr:rowOff>
    </xdr:to>
    <xdr:sp macro="" textlink="'Analysis 03'!N21">
      <xdr:nvSpPr>
        <xdr:cNvPr id="9222" name="TextBox 9221">
          <a:extLst>
            <a:ext uri="{FF2B5EF4-FFF2-40B4-BE49-F238E27FC236}">
              <a16:creationId xmlns:a16="http://schemas.microsoft.com/office/drawing/2014/main" id="{264A17C6-714C-4F96-8A22-665DAD095296}"/>
            </a:ext>
          </a:extLst>
        </xdr:cNvPr>
        <xdr:cNvSpPr txBox="1"/>
      </xdr:nvSpPr>
      <xdr:spPr>
        <a:xfrm>
          <a:off x="10759785" y="1400173"/>
          <a:ext cx="1111828" cy="682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bg1"/>
              </a:solidFill>
              <a:latin typeface="Open Sans" pitchFamily="2" charset="0"/>
              <a:ea typeface="Open Sans" pitchFamily="2" charset="0"/>
              <a:cs typeface="Open Sans" pitchFamily="2" charset="0"/>
            </a:rPr>
            <a:t>Product</a:t>
          </a:r>
          <a:r>
            <a:rPr lang="en-US" sz="1100" b="0" i="0" u="none" strike="noStrike" baseline="0">
              <a:solidFill>
                <a:schemeClr val="bg1"/>
              </a:solidFill>
              <a:latin typeface="Open Sans" pitchFamily="2" charset="0"/>
              <a:ea typeface="Open Sans" pitchFamily="2" charset="0"/>
              <a:cs typeface="Open Sans" pitchFamily="2" charset="0"/>
            </a:rPr>
            <a:t> Return Rate</a:t>
          </a:r>
          <a:endParaRPr lang="en-US" sz="1100" b="0" i="0" u="none" strike="noStrike">
            <a:solidFill>
              <a:schemeClr val="bg1"/>
            </a:solidFill>
            <a:latin typeface="Open Sans" pitchFamily="2" charset="0"/>
            <a:ea typeface="Open Sans" pitchFamily="2" charset="0"/>
            <a:cs typeface="Open Sans" pitchFamily="2" charset="0"/>
          </a:endParaRPr>
        </a:p>
      </xdr:txBody>
    </xdr:sp>
    <xdr:clientData/>
  </xdr:twoCellAnchor>
  <xdr:twoCellAnchor>
    <xdr:from>
      <xdr:col>17</xdr:col>
      <xdr:colOff>303068</xdr:colOff>
      <xdr:row>6</xdr:row>
      <xdr:rowOff>67539</xdr:rowOff>
    </xdr:from>
    <xdr:to>
      <xdr:col>17</xdr:col>
      <xdr:colOff>476252</xdr:colOff>
      <xdr:row>7</xdr:row>
      <xdr:rowOff>50223</xdr:rowOff>
    </xdr:to>
    <xdr:sp macro="" textlink="">
      <xdr:nvSpPr>
        <xdr:cNvPr id="9233" name="Oval 9232">
          <a:extLst>
            <a:ext uri="{FF2B5EF4-FFF2-40B4-BE49-F238E27FC236}">
              <a16:creationId xmlns:a16="http://schemas.microsoft.com/office/drawing/2014/main" id="{6D988093-2136-45BB-84FF-7F9DDF98114F}"/>
            </a:ext>
          </a:extLst>
        </xdr:cNvPr>
        <xdr:cNvSpPr/>
      </xdr:nvSpPr>
      <xdr:spPr>
        <a:xfrm>
          <a:off x="10607386" y="1210539"/>
          <a:ext cx="173184" cy="173184"/>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p>
      </xdr:txBody>
    </xdr:sp>
    <xdr:clientData/>
  </xdr:twoCellAnchor>
  <xdr:twoCellAnchor>
    <xdr:from>
      <xdr:col>17</xdr:col>
      <xdr:colOff>389660</xdr:colOff>
      <xdr:row>8</xdr:row>
      <xdr:rowOff>80182</xdr:rowOff>
    </xdr:from>
    <xdr:to>
      <xdr:col>17</xdr:col>
      <xdr:colOff>389660</xdr:colOff>
      <xdr:row>9</xdr:row>
      <xdr:rowOff>164002</xdr:rowOff>
    </xdr:to>
    <xdr:cxnSp macro="">
      <xdr:nvCxnSpPr>
        <xdr:cNvPr id="9234" name="Straight Connector 9233">
          <a:extLst>
            <a:ext uri="{FF2B5EF4-FFF2-40B4-BE49-F238E27FC236}">
              <a16:creationId xmlns:a16="http://schemas.microsoft.com/office/drawing/2014/main" id="{854FAA0D-B5E1-4656-8831-7EA6A464FB19}"/>
            </a:ext>
          </a:extLst>
        </xdr:cNvPr>
        <xdr:cNvCxnSpPr/>
      </xdr:nvCxnSpPr>
      <xdr:spPr>
        <a:xfrm>
          <a:off x="10693978" y="1604182"/>
          <a:ext cx="0" cy="274320"/>
        </a:xfrm>
        <a:prstGeom prst="line">
          <a:avLst/>
        </a:prstGeom>
        <a:ln w="63500">
          <a:solidFill>
            <a:srgbClr val="75C4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389660</xdr:colOff>
      <xdr:row>11</xdr:row>
      <xdr:rowOff>49877</xdr:rowOff>
    </xdr:from>
    <xdr:to>
      <xdr:col>17</xdr:col>
      <xdr:colOff>389660</xdr:colOff>
      <xdr:row>12</xdr:row>
      <xdr:rowOff>133697</xdr:rowOff>
    </xdr:to>
    <xdr:cxnSp macro="">
      <xdr:nvCxnSpPr>
        <xdr:cNvPr id="9235" name="Straight Connector 9234">
          <a:extLst>
            <a:ext uri="{FF2B5EF4-FFF2-40B4-BE49-F238E27FC236}">
              <a16:creationId xmlns:a16="http://schemas.microsoft.com/office/drawing/2014/main" id="{58B63A3E-9BE7-4D99-954E-3867A8E36E48}"/>
            </a:ext>
          </a:extLst>
        </xdr:cNvPr>
        <xdr:cNvCxnSpPr/>
      </xdr:nvCxnSpPr>
      <xdr:spPr>
        <a:xfrm>
          <a:off x="10693978" y="2145377"/>
          <a:ext cx="0" cy="274320"/>
        </a:xfrm>
        <a:prstGeom prst="line">
          <a:avLst/>
        </a:prstGeom>
        <a:ln w="63500">
          <a:solidFill>
            <a:srgbClr val="75C4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391390</xdr:colOff>
      <xdr:row>5</xdr:row>
      <xdr:rowOff>143738</xdr:rowOff>
    </xdr:from>
    <xdr:to>
      <xdr:col>21</xdr:col>
      <xdr:colOff>91786</xdr:colOff>
      <xdr:row>7</xdr:row>
      <xdr:rowOff>187033</xdr:rowOff>
    </xdr:to>
    <xdr:sp macro="" textlink="'Analysis 03'!$BF$17">
      <xdr:nvSpPr>
        <xdr:cNvPr id="9236" name="TextBox 9235">
          <a:extLst>
            <a:ext uri="{FF2B5EF4-FFF2-40B4-BE49-F238E27FC236}">
              <a16:creationId xmlns:a16="http://schemas.microsoft.com/office/drawing/2014/main" id="{0A308699-63EF-4C08-8588-5956B7E3604E}"/>
            </a:ext>
          </a:extLst>
        </xdr:cNvPr>
        <xdr:cNvSpPr txBox="1"/>
      </xdr:nvSpPr>
      <xdr:spPr>
        <a:xfrm>
          <a:off x="11907981" y="1096238"/>
          <a:ext cx="912669"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6B56F80-B384-44BD-8DE3-AFC5DFE9DFDB}" type="TxLink">
            <a:rPr lang="en-US" sz="2000" b="0" i="0" u="none" strike="noStrike">
              <a:solidFill>
                <a:schemeClr val="bg1"/>
              </a:solidFill>
              <a:latin typeface="Calibri"/>
              <a:ea typeface="Open Sans" pitchFamily="2" charset="0"/>
              <a:cs typeface="Calibri"/>
            </a:rPr>
            <a:pPr marL="0" indent="0" algn="l"/>
            <a:t>100</a:t>
          </a:fld>
          <a:endParaRPr lang="en-US" sz="4000" b="0" i="0" u="none" strike="noStrike">
            <a:solidFill>
              <a:schemeClr val="bg1"/>
            </a:solidFill>
            <a:latin typeface="Open Sans" pitchFamily="2" charset="0"/>
            <a:ea typeface="Open Sans" pitchFamily="2" charset="0"/>
            <a:cs typeface="Open Sans" pitchFamily="2" charset="0"/>
          </a:endParaRPr>
        </a:p>
      </xdr:txBody>
    </xdr:sp>
    <xdr:clientData/>
  </xdr:twoCellAnchor>
  <xdr:twoCellAnchor>
    <xdr:from>
      <xdr:col>19</xdr:col>
      <xdr:colOff>391390</xdr:colOff>
      <xdr:row>8</xdr:row>
      <xdr:rowOff>10388</xdr:rowOff>
    </xdr:from>
    <xdr:to>
      <xdr:col>21</xdr:col>
      <xdr:colOff>91786</xdr:colOff>
      <xdr:row>10</xdr:row>
      <xdr:rowOff>53683</xdr:rowOff>
    </xdr:to>
    <xdr:sp macro="" textlink="'Analysis 03'!$BG$17">
      <xdr:nvSpPr>
        <xdr:cNvPr id="9237" name="TextBox 9236">
          <a:extLst>
            <a:ext uri="{FF2B5EF4-FFF2-40B4-BE49-F238E27FC236}">
              <a16:creationId xmlns:a16="http://schemas.microsoft.com/office/drawing/2014/main" id="{8CA69C57-A9D4-459B-A4C8-155D85E3EBA6}"/>
            </a:ext>
          </a:extLst>
        </xdr:cNvPr>
        <xdr:cNvSpPr txBox="1"/>
      </xdr:nvSpPr>
      <xdr:spPr>
        <a:xfrm>
          <a:off x="11907981" y="1534388"/>
          <a:ext cx="912669"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7615FF3-50C6-4AE7-B5EB-9FBB91FEE4B1}" type="TxLink">
            <a:rPr lang="en-US" sz="2000" b="0" i="0" u="none" strike="noStrike">
              <a:solidFill>
                <a:schemeClr val="bg1"/>
              </a:solidFill>
              <a:latin typeface="Calibri"/>
              <a:ea typeface="Open Sans" pitchFamily="2" charset="0"/>
              <a:cs typeface="Calibri"/>
            </a:rPr>
            <a:pPr marL="0" indent="0" algn="l"/>
            <a:t>8.03%</a:t>
          </a:fld>
          <a:endParaRPr lang="en-US" sz="2000" b="0" i="0" u="none" strike="noStrike">
            <a:solidFill>
              <a:schemeClr val="bg1"/>
            </a:solidFill>
            <a:latin typeface="Calibri"/>
            <a:ea typeface="Open Sans" pitchFamily="2" charset="0"/>
            <a:cs typeface="Calibri"/>
          </a:endParaRPr>
        </a:p>
      </xdr:txBody>
    </xdr:sp>
    <xdr:clientData/>
  </xdr:twoCellAnchor>
  <xdr:twoCellAnchor>
    <xdr:from>
      <xdr:col>19</xdr:col>
      <xdr:colOff>391390</xdr:colOff>
      <xdr:row>10</xdr:row>
      <xdr:rowOff>154130</xdr:rowOff>
    </xdr:from>
    <xdr:to>
      <xdr:col>21</xdr:col>
      <xdr:colOff>91786</xdr:colOff>
      <xdr:row>13</xdr:row>
      <xdr:rowOff>6925</xdr:rowOff>
    </xdr:to>
    <xdr:sp macro="" textlink="'Analysis 03'!$BH$17">
      <xdr:nvSpPr>
        <xdr:cNvPr id="9238" name="TextBox 9237">
          <a:extLst>
            <a:ext uri="{FF2B5EF4-FFF2-40B4-BE49-F238E27FC236}">
              <a16:creationId xmlns:a16="http://schemas.microsoft.com/office/drawing/2014/main" id="{437ABC30-E842-4759-A2A4-4D626D91F79D}"/>
            </a:ext>
          </a:extLst>
        </xdr:cNvPr>
        <xdr:cNvSpPr txBox="1"/>
      </xdr:nvSpPr>
      <xdr:spPr>
        <a:xfrm>
          <a:off x="11907981" y="2059130"/>
          <a:ext cx="912669"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CB5657F-7C48-403C-8CFE-6C2B7562CE89}" type="TxLink">
            <a:rPr lang="en-US" sz="2000" b="0" i="0" u="none" strike="noStrike">
              <a:solidFill>
                <a:schemeClr val="bg1"/>
              </a:solidFill>
              <a:latin typeface="Calibri"/>
              <a:ea typeface="Open Sans" pitchFamily="2" charset="0"/>
              <a:cs typeface="Calibri"/>
            </a:rPr>
            <a:pPr marL="0" indent="0" algn="l"/>
            <a:t>8.05%</a:t>
          </a:fld>
          <a:endParaRPr lang="en-US" sz="2000" b="0" i="0" u="none" strike="noStrike">
            <a:solidFill>
              <a:schemeClr val="bg1"/>
            </a:solidFill>
            <a:latin typeface="Calibri"/>
            <a:ea typeface="Open Sans" pitchFamily="2" charset="0"/>
            <a:cs typeface="Calibri"/>
          </a:endParaRPr>
        </a:p>
      </xdr:txBody>
    </xdr:sp>
    <xdr:clientData/>
  </xdr:twoCellAnchor>
  <xdr:twoCellAnchor>
    <xdr:from>
      <xdr:col>17</xdr:col>
      <xdr:colOff>455469</xdr:colOff>
      <xdr:row>14</xdr:row>
      <xdr:rowOff>23380</xdr:rowOff>
    </xdr:from>
    <xdr:to>
      <xdr:col>18</xdr:col>
      <xdr:colOff>389660</xdr:colOff>
      <xdr:row>15</xdr:row>
      <xdr:rowOff>153267</xdr:rowOff>
    </xdr:to>
    <xdr:sp macro="" textlink="">
      <xdr:nvSpPr>
        <xdr:cNvPr id="9239" name="TextBox 9238">
          <a:extLst>
            <a:ext uri="{FF2B5EF4-FFF2-40B4-BE49-F238E27FC236}">
              <a16:creationId xmlns:a16="http://schemas.microsoft.com/office/drawing/2014/main" id="{FA741762-0845-4F73-BF1D-A89F623A8D48}"/>
            </a:ext>
          </a:extLst>
        </xdr:cNvPr>
        <xdr:cNvSpPr txBox="1"/>
      </xdr:nvSpPr>
      <xdr:spPr>
        <a:xfrm>
          <a:off x="10759787" y="2690380"/>
          <a:ext cx="540328"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rPr>
            <a:t>Profit</a:t>
          </a:r>
        </a:p>
      </xdr:txBody>
    </xdr:sp>
    <xdr:clientData/>
  </xdr:twoCellAnchor>
  <xdr:twoCellAnchor>
    <xdr:from>
      <xdr:col>19</xdr:col>
      <xdr:colOff>521278</xdr:colOff>
      <xdr:row>14</xdr:row>
      <xdr:rowOff>23380</xdr:rowOff>
    </xdr:from>
    <xdr:to>
      <xdr:col>21</xdr:col>
      <xdr:colOff>147204</xdr:colOff>
      <xdr:row>15</xdr:row>
      <xdr:rowOff>153267</xdr:rowOff>
    </xdr:to>
    <xdr:sp macro="" textlink="">
      <xdr:nvSpPr>
        <xdr:cNvPr id="9240" name="TextBox 9239">
          <a:extLst>
            <a:ext uri="{FF2B5EF4-FFF2-40B4-BE49-F238E27FC236}">
              <a16:creationId xmlns:a16="http://schemas.microsoft.com/office/drawing/2014/main" id="{CFBA250C-DAD8-465B-8660-A19051083704}"/>
            </a:ext>
          </a:extLst>
        </xdr:cNvPr>
        <xdr:cNvSpPr txBox="1"/>
      </xdr:nvSpPr>
      <xdr:spPr>
        <a:xfrm>
          <a:off x="12037869" y="2690380"/>
          <a:ext cx="838199"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Quantity</a:t>
          </a:r>
        </a:p>
      </xdr:txBody>
    </xdr:sp>
    <xdr:clientData/>
  </xdr:twoCellAnchor>
  <mc:AlternateContent xmlns:mc="http://schemas.openxmlformats.org/markup-compatibility/2006">
    <mc:Choice xmlns:a14="http://schemas.microsoft.com/office/drawing/2010/main" Requires="a14">
      <xdr:twoCellAnchor editAs="oneCell">
        <xdr:from>
          <xdr:col>18</xdr:col>
          <xdr:colOff>295275</xdr:colOff>
          <xdr:row>14</xdr:row>
          <xdr:rowOff>38100</xdr:rowOff>
        </xdr:from>
        <xdr:to>
          <xdr:col>18</xdr:col>
          <xdr:colOff>590550</xdr:colOff>
          <xdr:row>15</xdr:row>
          <xdr:rowOff>142875</xdr:rowOff>
        </xdr:to>
        <xdr:sp macro="" textlink="">
          <xdr:nvSpPr>
            <xdr:cNvPr id="9243" name="Option Button 27" hidden="1">
              <a:extLst>
                <a:ext uri="{63B3BB69-23CF-44E3-9099-C40C66FF867C}">
                  <a14:compatExt spid="_x0000_s9243"/>
                </a:ext>
                <a:ext uri="{FF2B5EF4-FFF2-40B4-BE49-F238E27FC236}">
                  <a16:creationId xmlns:a16="http://schemas.microsoft.com/office/drawing/2014/main" id="{00000000-0008-0000-0700-00001B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14</xdr:row>
          <xdr:rowOff>47625</xdr:rowOff>
        </xdr:from>
        <xdr:to>
          <xdr:col>21</xdr:col>
          <xdr:colOff>304800</xdr:colOff>
          <xdr:row>15</xdr:row>
          <xdr:rowOff>152400</xdr:rowOff>
        </xdr:to>
        <xdr:sp macro="" textlink="">
          <xdr:nvSpPr>
            <xdr:cNvPr id="9253" name="Option Button 37" hidden="1">
              <a:extLst>
                <a:ext uri="{63B3BB69-23CF-44E3-9099-C40C66FF867C}">
                  <a14:compatExt spid="_x0000_s9253"/>
                </a:ext>
                <a:ext uri="{FF2B5EF4-FFF2-40B4-BE49-F238E27FC236}">
                  <a16:creationId xmlns:a16="http://schemas.microsoft.com/office/drawing/2014/main" id="{00000000-0008-0000-0700-000025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333375</xdr:colOff>
          <xdr:row>14</xdr:row>
          <xdr:rowOff>57150</xdr:rowOff>
        </xdr:from>
        <xdr:to>
          <xdr:col>23</xdr:col>
          <xdr:colOff>0</xdr:colOff>
          <xdr:row>19</xdr:row>
          <xdr:rowOff>9525</xdr:rowOff>
        </xdr:to>
        <xdr:sp macro="" textlink="">
          <xdr:nvSpPr>
            <xdr:cNvPr id="9254" name="Group Box 38" hidden="1">
              <a:extLst>
                <a:ext uri="{63B3BB69-23CF-44E3-9099-C40C66FF867C}">
                  <a14:compatExt spid="_x0000_s9254"/>
                </a:ext>
                <a:ext uri="{FF2B5EF4-FFF2-40B4-BE49-F238E27FC236}">
                  <a16:creationId xmlns:a16="http://schemas.microsoft.com/office/drawing/2014/main" id="{00000000-0008-0000-0700-0000262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17</xdr:col>
      <xdr:colOff>337705</xdr:colOff>
      <xdr:row>14</xdr:row>
      <xdr:rowOff>51955</xdr:rowOff>
    </xdr:from>
    <xdr:to>
      <xdr:col>23</xdr:col>
      <xdr:colOff>0</xdr:colOff>
      <xdr:row>19</xdr:row>
      <xdr:rowOff>25977</xdr:rowOff>
    </xdr:to>
    <xdr:sp macro="" textlink="">
      <xdr:nvSpPr>
        <xdr:cNvPr id="9241" name="Rectangle 9240">
          <a:extLst>
            <a:ext uri="{FF2B5EF4-FFF2-40B4-BE49-F238E27FC236}">
              <a16:creationId xmlns:a16="http://schemas.microsoft.com/office/drawing/2014/main" id="{11CE38F9-9CEB-CAC5-A573-F338D5F7CA0B}"/>
            </a:ext>
          </a:extLst>
        </xdr:cNvPr>
        <xdr:cNvSpPr/>
      </xdr:nvSpPr>
      <xdr:spPr>
        <a:xfrm>
          <a:off x="10642023" y="2718955"/>
          <a:ext cx="3299113" cy="926522"/>
        </a:xfrm>
        <a:prstGeom prst="rect">
          <a:avLst/>
        </a:prstGeom>
        <a:noFill/>
        <a:ln w="476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372341</xdr:colOff>
      <xdr:row>17</xdr:row>
      <xdr:rowOff>86593</xdr:rowOff>
    </xdr:from>
    <xdr:to>
      <xdr:col>23</xdr:col>
      <xdr:colOff>277091</xdr:colOff>
      <xdr:row>27</xdr:row>
      <xdr:rowOff>60616</xdr:rowOff>
    </xdr:to>
    <xdr:graphicFrame macro="">
      <xdr:nvGraphicFramePr>
        <xdr:cNvPr id="9246" name="Chart 9245">
          <a:extLst>
            <a:ext uri="{FF2B5EF4-FFF2-40B4-BE49-F238E27FC236}">
              <a16:creationId xmlns:a16="http://schemas.microsoft.com/office/drawing/2014/main" id="{62AA20D7-5658-47DF-8632-99E280876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455467</xdr:colOff>
      <xdr:row>15</xdr:row>
      <xdr:rowOff>183574</xdr:rowOff>
    </xdr:from>
    <xdr:to>
      <xdr:col>21</xdr:col>
      <xdr:colOff>289214</xdr:colOff>
      <xdr:row>17</xdr:row>
      <xdr:rowOff>65810</xdr:rowOff>
    </xdr:to>
    <xdr:sp macro="" textlink="'Analysis 03'!BR12">
      <xdr:nvSpPr>
        <xdr:cNvPr id="9247" name="TextBox 9246">
          <a:extLst>
            <a:ext uri="{FF2B5EF4-FFF2-40B4-BE49-F238E27FC236}">
              <a16:creationId xmlns:a16="http://schemas.microsoft.com/office/drawing/2014/main" id="{A0A994B9-6146-4AA0-BCCA-02DD151110FA}"/>
            </a:ext>
          </a:extLst>
        </xdr:cNvPr>
        <xdr:cNvSpPr txBox="1"/>
      </xdr:nvSpPr>
      <xdr:spPr>
        <a:xfrm>
          <a:off x="10759785" y="3041074"/>
          <a:ext cx="2258293"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7512DE4-B422-4B81-BD42-51A02CEB860C}" type="TxLink">
            <a:rPr lang="en-US" sz="1100" b="0" i="0" u="none" strike="noStrike">
              <a:solidFill>
                <a:schemeClr val="bg1"/>
              </a:solidFill>
              <a:latin typeface="Open Sans" pitchFamily="2" charset="0"/>
              <a:ea typeface="Open Sans" pitchFamily="2" charset="0"/>
              <a:cs typeface="Open Sans" pitchFamily="2" charset="0"/>
            </a:rPr>
            <a:pPr marL="0" indent="0" algn="l"/>
            <a:t>Top 5 Profitable Products</a:t>
          </a:fld>
          <a:endParaRPr lang="en-US" sz="1100" b="0" i="0" u="none" strike="noStrike">
            <a:solidFill>
              <a:schemeClr val="bg1"/>
            </a:solidFill>
            <a:latin typeface="Open Sans" pitchFamily="2" charset="0"/>
            <a:ea typeface="Open Sans" pitchFamily="2" charset="0"/>
            <a:cs typeface="Open Sans" pitchFamily="2" charset="0"/>
          </a:endParaRPr>
        </a:p>
      </xdr:txBody>
    </xdr:sp>
    <xdr:clientData/>
  </xdr:twoCellAnchor>
  <xdr:twoCellAnchor>
    <xdr:from>
      <xdr:col>17</xdr:col>
      <xdr:colOff>303068</xdr:colOff>
      <xdr:row>16</xdr:row>
      <xdr:rowOff>38100</xdr:rowOff>
    </xdr:from>
    <xdr:to>
      <xdr:col>17</xdr:col>
      <xdr:colOff>476252</xdr:colOff>
      <xdr:row>17</xdr:row>
      <xdr:rowOff>20784</xdr:rowOff>
    </xdr:to>
    <xdr:sp macro="" textlink="">
      <xdr:nvSpPr>
        <xdr:cNvPr id="9249" name="Oval 9248">
          <a:extLst>
            <a:ext uri="{FF2B5EF4-FFF2-40B4-BE49-F238E27FC236}">
              <a16:creationId xmlns:a16="http://schemas.microsoft.com/office/drawing/2014/main" id="{9CD9ED46-5C8E-4B3D-B500-F8A0244CA350}"/>
            </a:ext>
          </a:extLst>
        </xdr:cNvPr>
        <xdr:cNvSpPr/>
      </xdr:nvSpPr>
      <xdr:spPr>
        <a:xfrm>
          <a:off x="10607386" y="3086100"/>
          <a:ext cx="173184" cy="173184"/>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p>
      </xdr:txBody>
    </xdr:sp>
    <xdr:clientData/>
  </xdr:twoCellAnchor>
  <xdr:twoCellAnchor>
    <xdr:from>
      <xdr:col>17</xdr:col>
      <xdr:colOff>247650</xdr:colOff>
      <xdr:row>27</xdr:row>
      <xdr:rowOff>126426</xdr:rowOff>
    </xdr:from>
    <xdr:to>
      <xdr:col>23</xdr:col>
      <xdr:colOff>39832</xdr:colOff>
      <xdr:row>27</xdr:row>
      <xdr:rowOff>126426</xdr:rowOff>
    </xdr:to>
    <xdr:cxnSp macro="">
      <xdr:nvCxnSpPr>
        <xdr:cNvPr id="9250" name="Straight Connector 9249">
          <a:extLst>
            <a:ext uri="{FF2B5EF4-FFF2-40B4-BE49-F238E27FC236}">
              <a16:creationId xmlns:a16="http://schemas.microsoft.com/office/drawing/2014/main" id="{4AFE202D-5572-4B00-BBAD-FC052C5C1503}"/>
            </a:ext>
          </a:extLst>
        </xdr:cNvPr>
        <xdr:cNvCxnSpPr/>
      </xdr:nvCxnSpPr>
      <xdr:spPr>
        <a:xfrm>
          <a:off x="10551968" y="5269926"/>
          <a:ext cx="3429000" cy="0"/>
        </a:xfrm>
        <a:prstGeom prst="line">
          <a:avLst/>
        </a:prstGeom>
        <a:ln w="22225">
          <a:gradFill flip="none" rotWithShape="1">
            <a:gsLst>
              <a:gs pos="7000">
                <a:srgbClr val="0070C0"/>
              </a:gs>
              <a:gs pos="91000">
                <a:srgbClr val="007FDE"/>
              </a:gs>
              <a:gs pos="50000">
                <a:schemeClr val="bg1">
                  <a:lumMod val="95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455467</xdr:colOff>
      <xdr:row>27</xdr:row>
      <xdr:rowOff>188770</xdr:rowOff>
    </xdr:from>
    <xdr:to>
      <xdr:col>21</xdr:col>
      <xdr:colOff>289214</xdr:colOff>
      <xdr:row>29</xdr:row>
      <xdr:rowOff>71006</xdr:rowOff>
    </xdr:to>
    <xdr:sp macro="" textlink="'Analysis 03'!BR12">
      <xdr:nvSpPr>
        <xdr:cNvPr id="9251" name="TextBox 9250">
          <a:extLst>
            <a:ext uri="{FF2B5EF4-FFF2-40B4-BE49-F238E27FC236}">
              <a16:creationId xmlns:a16="http://schemas.microsoft.com/office/drawing/2014/main" id="{D1366333-B08D-4437-A430-B63F3B86810D}"/>
            </a:ext>
          </a:extLst>
        </xdr:cNvPr>
        <xdr:cNvSpPr txBox="1"/>
      </xdr:nvSpPr>
      <xdr:spPr>
        <a:xfrm>
          <a:off x="10759785" y="5332270"/>
          <a:ext cx="2258293"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bg1"/>
              </a:solidFill>
              <a:latin typeface="Open Sans" pitchFamily="2" charset="0"/>
              <a:ea typeface="Open Sans" pitchFamily="2" charset="0"/>
              <a:cs typeface="Open Sans" pitchFamily="2" charset="0"/>
            </a:rPr>
            <a:t>Profit</a:t>
          </a:r>
          <a:r>
            <a:rPr lang="en-US" sz="1100" b="0" i="0" u="none" strike="noStrike" baseline="0">
              <a:solidFill>
                <a:schemeClr val="bg1"/>
              </a:solidFill>
              <a:latin typeface="Open Sans" pitchFamily="2" charset="0"/>
              <a:ea typeface="Open Sans" pitchFamily="2" charset="0"/>
              <a:cs typeface="Open Sans" pitchFamily="2" charset="0"/>
            </a:rPr>
            <a:t> by Product Category</a:t>
          </a:r>
          <a:endParaRPr lang="en-US" sz="1100" b="0" i="0" u="none" strike="noStrike">
            <a:solidFill>
              <a:schemeClr val="bg1"/>
            </a:solidFill>
            <a:latin typeface="Open Sans" pitchFamily="2" charset="0"/>
            <a:ea typeface="Open Sans" pitchFamily="2" charset="0"/>
            <a:cs typeface="Open Sans" pitchFamily="2" charset="0"/>
          </a:endParaRPr>
        </a:p>
      </xdr:txBody>
    </xdr:sp>
    <xdr:clientData/>
  </xdr:twoCellAnchor>
  <xdr:twoCellAnchor>
    <xdr:from>
      <xdr:col>17</xdr:col>
      <xdr:colOff>303068</xdr:colOff>
      <xdr:row>28</xdr:row>
      <xdr:rowOff>43296</xdr:rowOff>
    </xdr:from>
    <xdr:to>
      <xdr:col>17</xdr:col>
      <xdr:colOff>476252</xdr:colOff>
      <xdr:row>29</xdr:row>
      <xdr:rowOff>25980</xdr:rowOff>
    </xdr:to>
    <xdr:sp macro="" textlink="">
      <xdr:nvSpPr>
        <xdr:cNvPr id="9255" name="Oval 9254">
          <a:extLst>
            <a:ext uri="{FF2B5EF4-FFF2-40B4-BE49-F238E27FC236}">
              <a16:creationId xmlns:a16="http://schemas.microsoft.com/office/drawing/2014/main" id="{C5995616-440D-4C4B-8D15-20C1D05B39E0}"/>
            </a:ext>
          </a:extLst>
        </xdr:cNvPr>
        <xdr:cNvSpPr/>
      </xdr:nvSpPr>
      <xdr:spPr>
        <a:xfrm>
          <a:off x="10607386" y="5377296"/>
          <a:ext cx="173184" cy="173184"/>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p>
      </xdr:txBody>
    </xdr:sp>
    <xdr:clientData/>
  </xdr:twoCellAnchor>
  <xdr:twoCellAnchor>
    <xdr:from>
      <xdr:col>17</xdr:col>
      <xdr:colOff>458932</xdr:colOff>
      <xdr:row>29</xdr:row>
      <xdr:rowOff>129887</xdr:rowOff>
    </xdr:from>
    <xdr:to>
      <xdr:col>24</xdr:col>
      <xdr:colOff>34636</xdr:colOff>
      <xdr:row>37</xdr:row>
      <xdr:rowOff>181841</xdr:rowOff>
    </xdr:to>
    <xdr:graphicFrame macro="">
      <xdr:nvGraphicFramePr>
        <xdr:cNvPr id="9256" name="Chart 9255">
          <a:extLst>
            <a:ext uri="{FF2B5EF4-FFF2-40B4-BE49-F238E27FC236}">
              <a16:creationId xmlns:a16="http://schemas.microsoft.com/office/drawing/2014/main" id="{2E31603B-64E2-4299-95DC-4AD1122E5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304800</xdr:colOff>
          <xdr:row>13</xdr:row>
          <xdr:rowOff>104775</xdr:rowOff>
        </xdr:from>
        <xdr:to>
          <xdr:col>22</xdr:col>
          <xdr:colOff>38100</xdr:colOff>
          <xdr:row>16</xdr:row>
          <xdr:rowOff>28575</xdr:rowOff>
        </xdr:to>
        <xdr:sp macro="" textlink="">
          <xdr:nvSpPr>
            <xdr:cNvPr id="9266" name="Group Box 50" hidden="1">
              <a:extLst>
                <a:ext uri="{63B3BB69-23CF-44E3-9099-C40C66FF867C}">
                  <a14:compatExt spid="_x0000_s9266"/>
                </a:ext>
                <a:ext uri="{FF2B5EF4-FFF2-40B4-BE49-F238E27FC236}">
                  <a16:creationId xmlns:a16="http://schemas.microsoft.com/office/drawing/2014/main" id="{00000000-0008-0000-0700-0000322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17</xdr:col>
      <xdr:colOff>311726</xdr:colOff>
      <xdr:row>13</xdr:row>
      <xdr:rowOff>112567</xdr:rowOff>
    </xdr:from>
    <xdr:to>
      <xdr:col>22</xdr:col>
      <xdr:colOff>43295</xdr:colOff>
      <xdr:row>16</xdr:row>
      <xdr:rowOff>25976</xdr:rowOff>
    </xdr:to>
    <xdr:sp macro="" textlink="">
      <xdr:nvSpPr>
        <xdr:cNvPr id="9242" name="Rectangle 9241">
          <a:extLst>
            <a:ext uri="{FF2B5EF4-FFF2-40B4-BE49-F238E27FC236}">
              <a16:creationId xmlns:a16="http://schemas.microsoft.com/office/drawing/2014/main" id="{9D20F486-41E1-3845-6C28-D00916AF5671}"/>
            </a:ext>
          </a:extLst>
        </xdr:cNvPr>
        <xdr:cNvSpPr/>
      </xdr:nvSpPr>
      <xdr:spPr>
        <a:xfrm>
          <a:off x="10616044" y="2589067"/>
          <a:ext cx="2762251" cy="484909"/>
        </a:xfrm>
        <a:prstGeom prst="rect">
          <a:avLst/>
        </a:prstGeom>
        <a:noFill/>
        <a:ln w="412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247650</xdr:colOff>
      <xdr:row>13</xdr:row>
      <xdr:rowOff>147206</xdr:rowOff>
    </xdr:from>
    <xdr:to>
      <xdr:col>23</xdr:col>
      <xdr:colOff>39832</xdr:colOff>
      <xdr:row>13</xdr:row>
      <xdr:rowOff>147206</xdr:rowOff>
    </xdr:to>
    <xdr:cxnSp macro="">
      <xdr:nvCxnSpPr>
        <xdr:cNvPr id="9245" name="Straight Connector 9244">
          <a:extLst>
            <a:ext uri="{FF2B5EF4-FFF2-40B4-BE49-F238E27FC236}">
              <a16:creationId xmlns:a16="http://schemas.microsoft.com/office/drawing/2014/main" id="{986766BD-3C41-FF34-BCBF-98F4661ADF30}"/>
            </a:ext>
          </a:extLst>
        </xdr:cNvPr>
        <xdr:cNvCxnSpPr/>
      </xdr:nvCxnSpPr>
      <xdr:spPr>
        <a:xfrm>
          <a:off x="10551968" y="2623706"/>
          <a:ext cx="3429000" cy="0"/>
        </a:xfrm>
        <a:prstGeom prst="line">
          <a:avLst/>
        </a:prstGeom>
        <a:ln w="22225">
          <a:gradFill flip="none" rotWithShape="1">
            <a:gsLst>
              <a:gs pos="7000">
                <a:srgbClr val="0070C0"/>
              </a:gs>
              <a:gs pos="91000">
                <a:srgbClr val="007FDE"/>
              </a:gs>
              <a:gs pos="50000">
                <a:schemeClr val="bg1">
                  <a:lumMod val="95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8656</xdr:colOff>
      <xdr:row>2</xdr:row>
      <xdr:rowOff>10114</xdr:rowOff>
    </xdr:from>
    <xdr:to>
      <xdr:col>5</xdr:col>
      <xdr:colOff>242454</xdr:colOff>
      <xdr:row>3</xdr:row>
      <xdr:rowOff>82850</xdr:rowOff>
    </xdr:to>
    <xdr:sp macro="" textlink="">
      <xdr:nvSpPr>
        <xdr:cNvPr id="9248" name="TextBox 9247">
          <a:extLst>
            <a:ext uri="{FF2B5EF4-FFF2-40B4-BE49-F238E27FC236}">
              <a16:creationId xmlns:a16="http://schemas.microsoft.com/office/drawing/2014/main" id="{A4344FAD-E5D4-402D-8437-6F22902E2AB4}"/>
            </a:ext>
          </a:extLst>
        </xdr:cNvPr>
        <xdr:cNvSpPr txBox="1"/>
      </xdr:nvSpPr>
      <xdr:spPr>
        <a:xfrm>
          <a:off x="614792" y="391114"/>
          <a:ext cx="2658344"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rPr>
            <a:t>Kix Business</a:t>
          </a:r>
          <a:r>
            <a:rPr lang="en-US" sz="1600" b="1" i="0" u="none" strike="noStrike" baseline="0">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rPr>
            <a:t> </a:t>
          </a:r>
          <a:r>
            <a:rPr lang="en-US" sz="1600" b="0" i="0" u="none" strike="noStrike" baseline="0">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rPr>
            <a:t>Dashboard</a:t>
          </a:r>
          <a:endParaRPr lang="en-US" sz="1600" b="0" i="0" u="none" strike="noStrike">
            <a:gradFill>
              <a:gsLst>
                <a:gs pos="7000">
                  <a:srgbClr val="199CFF"/>
                </a:gs>
                <a:gs pos="91000">
                  <a:srgbClr val="007FDE"/>
                </a:gs>
                <a:gs pos="50000">
                  <a:srgbClr val="0070C0"/>
                </a:gs>
              </a:gsLst>
              <a:lin ang="0" scaled="1"/>
            </a:gradFill>
            <a:latin typeface="Open Sans" pitchFamily="2" charset="0"/>
            <a:ea typeface="Open Sans" pitchFamily="2" charset="0"/>
            <a:cs typeface="Open Sans" pitchFamily="2" charset="0"/>
          </a:endParaRPr>
        </a:p>
      </xdr:txBody>
    </xdr:sp>
    <xdr:clientData/>
  </xdr:twoCellAnchor>
  <xdr:twoCellAnchor>
    <xdr:from>
      <xdr:col>22</xdr:col>
      <xdr:colOff>578427</xdr:colOff>
      <xdr:row>3</xdr:row>
      <xdr:rowOff>171450</xdr:rowOff>
    </xdr:from>
    <xdr:to>
      <xdr:col>24</xdr:col>
      <xdr:colOff>465858</xdr:colOff>
      <xdr:row>6</xdr:row>
      <xdr:rowOff>50223</xdr:rowOff>
    </xdr:to>
    <xdr:sp macro="[0]!HideShow" textlink="">
      <xdr:nvSpPr>
        <xdr:cNvPr id="9267" name="Rectangle: Rounded Corners 9266">
          <a:extLst>
            <a:ext uri="{FF2B5EF4-FFF2-40B4-BE49-F238E27FC236}">
              <a16:creationId xmlns:a16="http://schemas.microsoft.com/office/drawing/2014/main" id="{10EB7432-62E2-E982-4821-6746B54670A7}"/>
            </a:ext>
          </a:extLst>
        </xdr:cNvPr>
        <xdr:cNvSpPr/>
      </xdr:nvSpPr>
      <xdr:spPr>
        <a:xfrm>
          <a:off x="13913427" y="742950"/>
          <a:ext cx="1099704" cy="450273"/>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a:solidFill>
                <a:schemeClr val="bg1"/>
              </a:solidFill>
              <a:latin typeface="Open Sans" pitchFamily="2" charset="0"/>
              <a:ea typeface="Open Sans" pitchFamily="2" charset="0"/>
              <a:cs typeface="Open Sans" pitchFamily="2" charset="0"/>
            </a:rPr>
            <a:t>Open Filter</a:t>
          </a:r>
        </a:p>
      </xdr:txBody>
    </xdr:sp>
    <xdr:clientData/>
  </xdr:twoCellAnchor>
  <xdr:twoCellAnchor>
    <xdr:from>
      <xdr:col>19</xdr:col>
      <xdr:colOff>164525</xdr:colOff>
      <xdr:row>3</xdr:row>
      <xdr:rowOff>162791</xdr:rowOff>
    </xdr:from>
    <xdr:to>
      <xdr:col>24</xdr:col>
      <xdr:colOff>465859</xdr:colOff>
      <xdr:row>38</xdr:row>
      <xdr:rowOff>34635</xdr:rowOff>
    </xdr:to>
    <xdr:grpSp>
      <xdr:nvGrpSpPr>
        <xdr:cNvPr id="9271" name="Group 9270" hidden="1">
          <a:extLst>
            <a:ext uri="{FF2B5EF4-FFF2-40B4-BE49-F238E27FC236}">
              <a16:creationId xmlns:a16="http://schemas.microsoft.com/office/drawing/2014/main" id="{337A183D-ECCB-0B07-CA9B-03CF38DC26B0}"/>
            </a:ext>
          </a:extLst>
        </xdr:cNvPr>
        <xdr:cNvGrpSpPr/>
      </xdr:nvGrpSpPr>
      <xdr:grpSpPr>
        <a:xfrm>
          <a:off x="11681116" y="734291"/>
          <a:ext cx="3332016" cy="6539344"/>
          <a:chOff x="11681116" y="734291"/>
          <a:chExt cx="3332016" cy="6539344"/>
        </a:xfrm>
      </xdr:grpSpPr>
      <xdr:grpSp>
        <xdr:nvGrpSpPr>
          <xdr:cNvPr id="9269" name="Group 9268" hidden="1">
            <a:extLst>
              <a:ext uri="{FF2B5EF4-FFF2-40B4-BE49-F238E27FC236}">
                <a16:creationId xmlns:a16="http://schemas.microsoft.com/office/drawing/2014/main" id="{DF28846E-8C0B-A3CD-729C-DA0B19CE0022}"/>
              </a:ext>
            </a:extLst>
          </xdr:cNvPr>
          <xdr:cNvGrpSpPr/>
        </xdr:nvGrpSpPr>
        <xdr:grpSpPr>
          <a:xfrm>
            <a:off x="11681116" y="1021772"/>
            <a:ext cx="2069522" cy="6251863"/>
            <a:chOff x="11681116" y="1021772"/>
            <a:chExt cx="2069522" cy="6251863"/>
          </a:xfrm>
        </xdr:grpSpPr>
        <xdr:sp macro="" textlink="">
          <xdr:nvSpPr>
            <xdr:cNvPr id="9258" name="Rectangle: Diagonal Corners Rounded 9257" hidden="1">
              <a:extLst>
                <a:ext uri="{FF2B5EF4-FFF2-40B4-BE49-F238E27FC236}">
                  <a16:creationId xmlns:a16="http://schemas.microsoft.com/office/drawing/2014/main" id="{587CE09B-9A80-25F4-672A-5959F3E54659}"/>
                </a:ext>
              </a:extLst>
            </xdr:cNvPr>
            <xdr:cNvSpPr/>
          </xdr:nvSpPr>
          <xdr:spPr>
            <a:xfrm>
              <a:off x="11681116" y="1021772"/>
              <a:ext cx="2069522" cy="6251863"/>
            </a:xfrm>
            <a:prstGeom prst="round2Diag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9252" name="Month 1" hidden="1">
                  <a:extLst>
                    <a:ext uri="{FF2B5EF4-FFF2-40B4-BE49-F238E27FC236}">
                      <a16:creationId xmlns:a16="http://schemas.microsoft.com/office/drawing/2014/main" id="{B0F732BA-EE2C-404E-B145-7DB3944DC74E}"/>
                    </a:ext>
                  </a:extLst>
                </xdr:cNvPr>
                <xdr:cNvGraphicFramePr/>
              </xdr:nvGraphicFramePr>
              <xdr:xfrm>
                <a:off x="11801477" y="1290204"/>
                <a:ext cx="1828800" cy="2017568"/>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1801477" y="1290204"/>
                  <a:ext cx="1828800" cy="20175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257" name="Category" hidden="1">
                  <a:extLst>
                    <a:ext uri="{FF2B5EF4-FFF2-40B4-BE49-F238E27FC236}">
                      <a16:creationId xmlns:a16="http://schemas.microsoft.com/office/drawing/2014/main" id="{B97896CF-E8C7-4CC1-92D2-A8B9FCB9EA63}"/>
                    </a:ext>
                  </a:extLst>
                </xdr:cNvPr>
                <xdr:cNvGraphicFramePr/>
              </xdr:nvGraphicFramePr>
              <xdr:xfrm>
                <a:off x="11801477" y="4294909"/>
                <a:ext cx="1828800" cy="2524125"/>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801477" y="429490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0]!HideShow" textlink="">
        <xdr:nvSpPr>
          <xdr:cNvPr id="9268" name="Rectangle: Rounded Corners 9267" hidden="1">
            <a:extLst>
              <a:ext uri="{FF2B5EF4-FFF2-40B4-BE49-F238E27FC236}">
                <a16:creationId xmlns:a16="http://schemas.microsoft.com/office/drawing/2014/main" id="{8E076EEF-ACAD-433D-A840-9A5658ADDE90}"/>
              </a:ext>
            </a:extLst>
          </xdr:cNvPr>
          <xdr:cNvSpPr/>
        </xdr:nvSpPr>
        <xdr:spPr>
          <a:xfrm>
            <a:off x="13913428" y="734291"/>
            <a:ext cx="1099704" cy="450273"/>
          </a:xfrm>
          <a:prstGeom prst="round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a:solidFill>
                  <a:schemeClr val="bg1"/>
                </a:solidFill>
                <a:latin typeface="Open Sans" pitchFamily="2" charset="0"/>
                <a:ea typeface="Open Sans" pitchFamily="2" charset="0"/>
                <a:cs typeface="Open Sans" pitchFamily="2" charset="0"/>
              </a:rPr>
              <a:t>Open Filter</a:t>
            </a:r>
          </a:p>
        </xdr:txBody>
      </xdr:sp>
    </xdr:grpSp>
    <xdr:clientData/>
  </xdr:twoCellAnchor>
  <xdr:twoCellAnchor>
    <xdr:from>
      <xdr:col>7</xdr:col>
      <xdr:colOff>438149</xdr:colOff>
      <xdr:row>1</xdr:row>
      <xdr:rowOff>170307</xdr:rowOff>
    </xdr:from>
    <xdr:to>
      <xdr:col>9</xdr:col>
      <xdr:colOff>380999</xdr:colOff>
      <xdr:row>3</xdr:row>
      <xdr:rowOff>113157</xdr:rowOff>
    </xdr:to>
    <xdr:sp macro="" textlink="">
      <xdr:nvSpPr>
        <xdr:cNvPr id="9273" name="Rectangle: Diagonal Corners Rounded 9272">
          <a:hlinkClick xmlns:r="http://schemas.openxmlformats.org/officeDocument/2006/relationships" r:id="rId12"/>
          <a:extLst>
            <a:ext uri="{FF2B5EF4-FFF2-40B4-BE49-F238E27FC236}">
              <a16:creationId xmlns:a16="http://schemas.microsoft.com/office/drawing/2014/main" id="{E4196719-2011-4D70-BD12-473F7F1EED0B}"/>
            </a:ext>
          </a:extLst>
        </xdr:cNvPr>
        <xdr:cNvSpPr/>
      </xdr:nvSpPr>
      <xdr:spPr>
        <a:xfrm>
          <a:off x="4681104" y="360807"/>
          <a:ext cx="1155122" cy="323850"/>
        </a:xfrm>
        <a:prstGeom prst="round2Diag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tx1">
                  <a:lumMod val="75000"/>
                  <a:lumOff val="25000"/>
                </a:schemeClr>
              </a:solidFill>
              <a:latin typeface="Open Sans" pitchFamily="2" charset="0"/>
              <a:ea typeface="Open Sans" pitchFamily="2" charset="0"/>
              <a:cs typeface="Open Sans" pitchFamily="2" charset="0"/>
            </a:rPr>
            <a:t>Time Frame</a:t>
          </a:r>
        </a:p>
      </xdr:txBody>
    </xdr:sp>
    <xdr:clientData/>
  </xdr:twoCellAnchor>
  <xdr:twoCellAnchor>
    <xdr:from>
      <xdr:col>10</xdr:col>
      <xdr:colOff>92651</xdr:colOff>
      <xdr:row>1</xdr:row>
      <xdr:rowOff>170307</xdr:rowOff>
    </xdr:from>
    <xdr:to>
      <xdr:col>12</xdr:col>
      <xdr:colOff>35501</xdr:colOff>
      <xdr:row>3</xdr:row>
      <xdr:rowOff>113157</xdr:rowOff>
    </xdr:to>
    <xdr:sp macro="" textlink="">
      <xdr:nvSpPr>
        <xdr:cNvPr id="9275" name="Rectangle: Diagonal Corners Rounded 9274">
          <a:hlinkClick xmlns:r="http://schemas.openxmlformats.org/officeDocument/2006/relationships" r:id="rId13"/>
          <a:extLst>
            <a:ext uri="{FF2B5EF4-FFF2-40B4-BE49-F238E27FC236}">
              <a16:creationId xmlns:a16="http://schemas.microsoft.com/office/drawing/2014/main" id="{3C54267B-F421-485A-87DA-B7C6302A7895}"/>
            </a:ext>
          </a:extLst>
        </xdr:cNvPr>
        <xdr:cNvSpPr/>
      </xdr:nvSpPr>
      <xdr:spPr>
        <a:xfrm>
          <a:off x="6154015" y="360807"/>
          <a:ext cx="1155122" cy="323850"/>
        </a:xfrm>
        <a:prstGeom prst="round2Diag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tx1">
                  <a:lumMod val="75000"/>
                  <a:lumOff val="25000"/>
                </a:schemeClr>
              </a:solidFill>
              <a:latin typeface="Open Sans" pitchFamily="2" charset="0"/>
              <a:ea typeface="Open Sans" pitchFamily="2" charset="0"/>
              <a:cs typeface="Open Sans" pitchFamily="2" charset="0"/>
            </a:rPr>
            <a:t>Store</a:t>
          </a:r>
        </a:p>
      </xdr:txBody>
    </xdr:sp>
    <xdr:clientData/>
  </xdr:twoCellAnchor>
  <xdr:twoCellAnchor>
    <xdr:from>
      <xdr:col>12</xdr:col>
      <xdr:colOff>353291</xdr:colOff>
      <xdr:row>1</xdr:row>
      <xdr:rowOff>170307</xdr:rowOff>
    </xdr:from>
    <xdr:to>
      <xdr:col>14</xdr:col>
      <xdr:colOff>296140</xdr:colOff>
      <xdr:row>3</xdr:row>
      <xdr:rowOff>113157</xdr:rowOff>
    </xdr:to>
    <xdr:sp macro="" textlink="">
      <xdr:nvSpPr>
        <xdr:cNvPr id="9276" name="Rectangle: Diagonal Corners Rounded 9275">
          <a:extLst>
            <a:ext uri="{FF2B5EF4-FFF2-40B4-BE49-F238E27FC236}">
              <a16:creationId xmlns:a16="http://schemas.microsoft.com/office/drawing/2014/main" id="{0C0ABEC9-B64F-441F-BEDE-3EEE693C728E}"/>
            </a:ext>
          </a:extLst>
        </xdr:cNvPr>
        <xdr:cNvSpPr/>
      </xdr:nvSpPr>
      <xdr:spPr>
        <a:xfrm>
          <a:off x="7626927" y="360807"/>
          <a:ext cx="1155122" cy="323850"/>
        </a:xfrm>
        <a:prstGeom prst="round2DiagRect">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bg1"/>
              </a:solidFill>
              <a:latin typeface="Open Sans" pitchFamily="2" charset="0"/>
              <a:ea typeface="Open Sans" pitchFamily="2" charset="0"/>
              <a:cs typeface="Open Sans" pitchFamily="2" charset="0"/>
            </a:rPr>
            <a:t>Profit View</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59606481" createdVersion="8" refreshedVersion="8" minRefreshableVersion="3" recordCount="0" supportSubquery="1" supportAdvancedDrill="1" xr:uid="{0382B670-7263-425E-A518-AFDF21059E2F}">
  <cacheSource type="external" connectionId="8"/>
  <cacheFields count="4">
    <cacheField name="[Measures].[Total Revenue]" caption="Total Revenue" numFmtId="0" hierarchy="37" level="32767"/>
    <cacheField name="[Measures].[Total Target]" caption="Total Target" numFmtId="0" hierarchy="47" level="32767"/>
    <cacheField name="[Dim_SalesPerson].[Store Name].[Store Name]" caption="Store Name" numFmtId="0" hierarchy="23" level="1">
      <sharedItems count="10">
        <s v="Barron-Fleming"/>
        <s v="Berg-Trujillo"/>
        <s v="Lee-Myers"/>
        <s v="Lopez"/>
        <s v="Martinez"/>
        <s v="Miller"/>
        <s v="Myers-Lopez"/>
        <s v="Novak PLC"/>
        <s v="Thomas"/>
        <s v="Valdez"/>
      </sharedItems>
    </cacheField>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3"/>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oneField="1">
      <fieldsUsage count="1">
        <fieldUsage x="1"/>
      </fieldsUsage>
    </cacheHierarchy>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57175925" createdVersion="8" refreshedVersion="8" minRefreshableVersion="3" recordCount="0" supportSubquery="1" supportAdvancedDrill="1" xr:uid="{7C44CC1E-5C64-477F-9C23-C0EF52F90B13}">
  <cacheSource type="external" connectionId="8"/>
  <cacheFields count="12">
    <cacheField name="[Measures].[Total Revenue]" caption="Total Revenue" numFmtId="0" hierarchy="37" level="32767"/>
    <cacheField name="[Measures].[COGS]" caption="COGS" numFmtId="0" hierarchy="38" level="32767"/>
    <cacheField name="[Measures].[Total Profit]" caption="Total Profit" numFmtId="0" hierarchy="39" level="32767"/>
    <cacheField name="[Measures].[Profit Margin]" caption="Profit Margin" numFmtId="0" hierarchy="40" level="32767"/>
    <cacheField name="[Measures].[# Transactions]" caption="# Transactions" numFmtId="0" hierarchy="41" level="32767"/>
    <cacheField name="[Measures].[Total Refund]" caption="Total Refund" numFmtId="0" hierarchy="42" level="32767"/>
    <cacheField name="[Measures].[Refund Rate]" caption="Refund Rate" numFmtId="0" hierarchy="43" level="32767"/>
    <cacheField name="[Measures].[# Products]" caption="# Products" numFmtId="0" hierarchy="44" level="32767"/>
    <cacheField name="[Measures].[Total Qty]" caption="Total Qty" numFmtId="0" hierarchy="45" level="32767"/>
    <cacheField name="[Measures].[Qty Returned]" caption="Qty Returned" numFmtId="0" hierarchy="46" level="32767"/>
    <cacheField name="[Measures].[Total Target]" caption="Total Target" numFmtId="0" hierarchy="47" level="32767"/>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11"/>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oneField="1">
      <fieldsUsage count="1">
        <fieldUsage x="1"/>
      </fieldsUsage>
    </cacheHierarchy>
    <cacheHierarchy uniqueName="[Measures].[Total Profit]" caption="Total Profit" measure="1" displayFolder="" measureGroup="Calculated Measures" count="0" oneField="1">
      <fieldsUsage count="1">
        <fieldUsage x="2"/>
      </fieldsUsage>
    </cacheHierarchy>
    <cacheHierarchy uniqueName="[Measures].[Profit Margin]" caption="Profit Margin" measure="1" displayFolder="" measureGroup="Calculated Measures" count="0" oneField="1">
      <fieldsUsage count="1">
        <fieldUsage x="3"/>
      </fieldsUsage>
    </cacheHierarchy>
    <cacheHierarchy uniqueName="[Measures].[# Transactions]" caption="# Transactions" measure="1" displayFolder="" measureGroup="Calculated Measures" count="0" oneField="1">
      <fieldsUsage count="1">
        <fieldUsage x="4"/>
      </fieldsUsage>
    </cacheHierarchy>
    <cacheHierarchy uniqueName="[Measures].[Total Refund]" caption="Total Refund" measure="1" displayFolder="" measureGroup="Calculated Measures" count="0" oneField="1">
      <fieldsUsage count="1">
        <fieldUsage x="5"/>
      </fieldsUsage>
    </cacheHierarchy>
    <cacheHierarchy uniqueName="[Measures].[Refund Rate]" caption="Refund Rate" measure="1" displayFolder="" measureGroup="Calculated Measures" count="0" oneField="1">
      <fieldsUsage count="1">
        <fieldUsage x="6"/>
      </fieldsUsage>
    </cacheHierarchy>
    <cacheHierarchy uniqueName="[Measures].[# Products]" caption="# Products" measure="1" displayFolder="" measureGroup="Calculated Measures" count="0" oneField="1">
      <fieldsUsage count="1">
        <fieldUsage x="7"/>
      </fieldsUsage>
    </cacheHierarchy>
    <cacheHierarchy uniqueName="[Measures].[Total Qty]" caption="Total Qty" measure="1" displayFolder="" measureGroup="Calculated Measures" count="0" oneField="1">
      <fieldsUsage count="1">
        <fieldUsage x="8"/>
      </fieldsUsage>
    </cacheHierarchy>
    <cacheHierarchy uniqueName="[Measures].[Qty Returned]" caption="Qty Returned" measure="1" displayFolder="" measureGroup="Calculated Measures" count="0" oneField="1">
      <fieldsUsage count="1">
        <fieldUsage x="9"/>
      </fieldsUsage>
    </cacheHierarchy>
    <cacheHierarchy uniqueName="[Measures].[Total Target]" caption="Total Target" measure="1" displayFolder="" measureGroup="Calculated Measures" count="0" oneField="1">
      <fieldsUsage count="1">
        <fieldUsage x="10"/>
      </fieldsUsage>
    </cacheHierarchy>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5474537" createdVersion="8" refreshedVersion="8" minRefreshableVersion="3" recordCount="0" supportSubquery="1" supportAdvancedDrill="1" xr:uid="{75B45EDF-63F6-4BDB-8FBD-D49307015F33}">
  <cacheSource type="external" connectionId="8"/>
  <cacheFields count="1">
    <cacheField name="[Dim_Date].[Month].[Month]" caption="Month" numFmtId="0" hierarchy="10" level="1">
      <sharedItems count="12">
        <s v="Jan"/>
        <s v="Feb"/>
        <s v="Mar"/>
        <s v="Apr"/>
        <s v="May"/>
        <s v="Jun"/>
        <s v="Jul"/>
        <s v="Aug"/>
        <s v="Sep"/>
        <s v="Oct"/>
        <s v="Nov"/>
        <s v="Dec"/>
      </sharedItems>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0"/>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2476620367" createdVersion="8" refreshedVersion="8" minRefreshableVersion="3" recordCount="0" supportSubquery="1" supportAdvancedDrill="1" xr:uid="{23A40F7C-1CD5-4060-8B9D-B639569E2F3F}">
  <cacheSource type="external" connectionId="8"/>
  <cacheFields count="4">
    <cacheField name="[Dim_Date].[Month].[Month]" caption="Month" numFmtId="0" hierarchy="10" level="1">
      <sharedItems count="12">
        <s v="Jan"/>
        <s v="Feb"/>
        <s v="Mar"/>
        <s v="Apr"/>
        <s v="May"/>
        <s v="Jun"/>
        <s v="Jul"/>
        <s v="Aug"/>
        <s v="Sep"/>
        <s v="Oct"/>
        <s v="Nov"/>
        <s v="Dec"/>
      </sharedItems>
    </cacheField>
    <cacheField name="[Measures].[Total Revenue]" caption="Total Revenue" numFmtId="0" hierarchy="37" level="32767"/>
    <cacheField name="[Measures].[Total Target]" caption="Total Target" numFmtId="0" hierarchy="47" level="32767"/>
    <cacheField name="[Dim_SalesPerson].[Store Name].[Store Name]" caption="Store Name" numFmtId="0" hierarchy="23"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0"/>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3"/>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1"/>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oneField="1">
      <fieldsUsage count="1">
        <fieldUsage x="2"/>
      </fieldsUsage>
    </cacheHierarchy>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2479166668" createdVersion="8" refreshedVersion="8" minRefreshableVersion="3" recordCount="0" supportSubquery="1" supportAdvancedDrill="1" xr:uid="{C3018D3C-FC9F-4E7F-BA25-98F572FB0D7E}">
  <cacheSource type="external" connectionId="8"/>
  <cacheFields count="3">
    <cacheField name="[Measures].[Total Revenue]" caption="Total Revenue" numFmtId="0" hierarchy="37" level="32767"/>
    <cacheField name="[Measures].[Total Target]" caption="Total Target" numFmtId="0" hierarchy="47" level="32767"/>
    <cacheField name="[Dim_SalesPerson].[Store Name].[Store Name]" caption="Store Name" numFmtId="0" hierarchy="23"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oneField="1">
      <fieldsUsage count="1">
        <fieldUsage x="1"/>
      </fieldsUsage>
    </cacheHierarchy>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2481597224" createdVersion="8" refreshedVersion="8" minRefreshableVersion="3" recordCount="0" supportSubquery="1" supportAdvancedDrill="1" xr:uid="{C2EB2B05-A043-4EAD-86BD-D6CBFAF81BC9}">
  <cacheSource type="external" connectionId="8"/>
  <cacheFields count="4">
    <cacheField name="[Measures].[Total Revenue]" caption="Total Revenue" numFmtId="0" hierarchy="37" level="32767"/>
    <cacheField name="[Dim_Date].[DayType].[DayType]" caption="DayType" numFmtId="0" hierarchy="14" level="1">
      <sharedItems count="2">
        <s v="Weekday"/>
        <s v="Weekend"/>
      </sharedItems>
    </cacheField>
    <cacheField name="[Dim_SalesPerson].[Store Name].[Store Name]" caption="Store Name" numFmtId="0" hierarchy="23" level="1">
      <sharedItems containsSemiMixedTypes="0" containsNonDate="0" containsString="0"/>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2" memberValueDatatype="130" unbalanced="0">
      <fieldsUsage count="2">
        <fieldUsage x="-1"/>
        <fieldUsage x="1"/>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2484143518" createdVersion="8" refreshedVersion="8" minRefreshableVersion="3" recordCount="0" supportSubquery="1" supportAdvancedDrill="1" xr:uid="{DB30D1A6-2684-4A5C-869B-5A2210C16EBB}">
  <cacheSource type="external" connectionId="8"/>
  <cacheFields count="4">
    <cacheField name="[Measures].[Total Revenue]" caption="Total Revenue" numFmtId="0" hierarchy="37" level="32767"/>
    <cacheField name="[Dim_SalesPerson].[Store Name].[Store Name]" caption="Store Name" numFmtId="0" hierarchy="23" level="1">
      <sharedItems containsSemiMixedTypes="0" containsNonDate="0" containsString="0"/>
    </cacheField>
    <cacheField name="[Dim_Date].[Quarter].[Quarter]" caption="Quarter" numFmtId="0" hierarchy="15" level="1">
      <sharedItems count="4">
        <s v="Q-1"/>
        <s v="Q-2"/>
        <s v="Q-3"/>
        <s v="Q-4"/>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2" memberValueDatatype="130" unbalanced="0">
      <fieldsUsage count="2">
        <fieldUsage x="-1"/>
        <fieldUsage x="2"/>
      </fieldsUsage>
    </cacheHierarchy>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2486921297" createdVersion="8" refreshedVersion="8" minRefreshableVersion="3" recordCount="0" supportSubquery="1" supportAdvancedDrill="1" xr:uid="{E02EA400-FBC9-42AC-8879-58F521896BDA}">
  <cacheSource type="external" connectionId="8"/>
  <cacheFields count="4">
    <cacheField name="[Measures].[Total Revenue]" caption="Total Revenue" numFmtId="0" hierarchy="37" level="32767"/>
    <cacheField name="[Dim_SalesPerson].[Store Name].[Store Name]" caption="Store Name" numFmtId="0" hierarchy="23" level="1">
      <sharedItems containsSemiMixedTypes="0" containsNonDate="0" containsString="0"/>
    </cacheField>
    <cacheField name="[Dim_Date].[Weekday].[Weekday]" caption="Weekday" numFmtId="0" hierarchy="12" level="1">
      <sharedItems count="7">
        <s v="Sun"/>
        <s v="Mon"/>
        <s v="Tue"/>
        <s v="Wed"/>
        <s v="Thu"/>
        <s v="Fri"/>
        <s v="Sat"/>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2" memberValueDatatype="130" unbalanced="0">
      <fieldsUsage count="2">
        <fieldUsage x="-1"/>
        <fieldUsage x="2"/>
      </fieldsUsage>
    </cacheHierarchy>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072916664" createdVersion="8" refreshedVersion="8" minRefreshableVersion="3" recordCount="0" supportSubquery="1" supportAdvancedDrill="1" xr:uid="{D8BF7A5E-C32B-4AF4-9429-749AC546BEC8}">
  <cacheSource type="external" connectionId="8"/>
  <cacheFields count="5">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Dim_Date].[Month].[Month]" caption="Month" numFmtId="0" hierarchy="10" level="1">
      <sharedItems count="12">
        <s v="Jan"/>
        <s v="Feb"/>
        <s v="Mar"/>
        <s v="Apr"/>
        <s v="May"/>
        <s v="Jun"/>
        <s v="Jul"/>
        <s v="Aug"/>
        <s v="Sep"/>
        <s v="Oct"/>
        <s v="Nov"/>
        <s v="Dec"/>
      </sharedItems>
    </cacheField>
    <cacheField name="[Measures].[Total Profit]" caption="Total Profit" numFmtId="0" hierarchy="39" level="32767"/>
    <cacheField name="[Dim_Products].[Category].[Category]" caption="Category" numFmtId="0" hierarchy="18"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2"/>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3"/>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087962966" createdVersion="8" refreshedVersion="8" minRefreshableVersion="3" recordCount="0" supportSubquery="1" supportAdvancedDrill="1" xr:uid="{01AA01DA-D19B-4967-B99D-39AA345AD558}">
  <cacheSource type="external" connectionId="8"/>
  <cacheFields count="5">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Dim_Date].[Month].[Month]" caption="Month" numFmtId="0" hierarchy="10" level="1">
      <sharedItems count="12">
        <s v="Jan"/>
        <s v="Feb"/>
        <s v="Mar"/>
        <s v="Apr"/>
        <s v="May"/>
        <s v="Jun"/>
        <s v="Jul"/>
        <s v="Aug"/>
        <s v="Sep"/>
        <s v="Oct"/>
        <s v="Nov"/>
        <s v="Dec"/>
      </sharedItems>
    </cacheField>
    <cacheField name="[Measures].[Total Profit]" caption="Total Profit" numFmtId="0" hierarchy="39" level="32767"/>
    <cacheField name="[Dim_Products].[Category].[Category]" caption="Category" numFmtId="0" hierarchy="18"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2"/>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3"/>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25578706" createdVersion="8" refreshedVersion="8" minRefreshableVersion="3" recordCount="0" supportSubquery="1" supportAdvancedDrill="1" xr:uid="{F35DDB55-9FFB-4C3E-9F95-8657725D47A7}">
  <cacheSource type="external" connectionId="8"/>
  <cacheFields count="3">
    <cacheField name="[Dim_Customer].[Full Name].[Full Name]" caption="Full Name" numFmtId="0" hierarchy="2" level="1">
      <sharedItems count="5">
        <s v="John Brown"/>
        <s v="Judith Simmons"/>
        <s v="Kristine Barrett"/>
        <s v="Laura Gross"/>
        <s v="Paul Noble"/>
      </sharedItems>
    </cacheField>
    <cacheField name="[Measures].[Total Profit]" caption="Total Profit" numFmtId="0" hierarchy="39" level="32767"/>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2" memberValueDatatype="2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cacheHierarchy uniqueName="[Dim_Customer].[Date of Birth]" caption="Date of Birth" attribute="1" time="1" defaultMemberUniqueName="[Dim_Customer].[Date of Birth].[All]" allUniqueName="[Dim_Customer].[Date of Birth].[All]" dimensionUniqueName="[Dim_Customer]" displayFolder="" count="2" memberValueDatatype="7" unbalanced="0"/>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cacheHierarchy uniqueName="[Dim_Date].[Order Date]" caption="Order Date" attribute="1" time="1" defaultMemberUniqueName="[Dim_Date].[Order Date].[All]" allUniqueName="[Dim_Date].[Order Date].[All]" dimensionUniqueName="[Dim_Date]" displayFolder="" count="2" memberValueDatatype="7" unbalanced="0"/>
    <cacheHierarchy uniqueName="[Dim_Date].[Year]" caption="Year" attribute="1" defaultMemberUniqueName="[Dim_Date].[Year].[All]" allUniqueName="[Dim_Date].[Year].[All]" dimensionUniqueName="[Dim_Date]" displayFolder="" count="2"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2"/>
      </fieldsUsage>
    </cacheHierarchy>
    <cacheHierarchy uniqueName="[Dim_Date].[MonthNum]" caption="MonthNum" attribute="1" defaultMemberUniqueName="[Dim_Date].[MonthNum].[All]" allUniqueName="[Dim_Date].[MonthNum].[All]" dimensionUniqueName="[Dim_Date]" displayFolder="" count="2" memberValueDatatype="20" unbalanced="0"/>
    <cacheHierarchy uniqueName="[Dim_Date].[Weekday]" caption="Weekday" attribute="1" defaultMemberUniqueName="[Dim_Date].[Weekday].[All]" allUniqueName="[Dim_Date].[Weekday].[All]" dimensionUniqueName="[Dim_Date]" displayFolder="" count="2" memberValueDatatype="130" unbalanced="0"/>
    <cacheHierarchy uniqueName="[Dim_Date].[WeekDayNum]" caption="WeekDayNum" attribute="1" defaultMemberUniqueName="[Dim_Date].[WeekDayNum].[All]" allUniqueName="[Dim_Date].[WeekDayNum].[All]" dimensionUniqueName="[Dim_Date]" displayFolder="" count="2" memberValueDatatype="20" unbalanced="0"/>
    <cacheHierarchy uniqueName="[Dim_Date].[DayType]" caption="DayType" attribute="1" defaultMemberUniqueName="[Dim_Date].[DayType].[All]" allUniqueName="[Dim_Date].[DayType].[All]" dimensionUniqueName="[Dim_Date]" displayFolder="" count="2" memberValueDatatype="130" unbalanced="0"/>
    <cacheHierarchy uniqueName="[Dim_Date].[Quarter]" caption="Quarter" attribute="1" defaultMemberUniqueName="[Dim_Date].[Quarter].[All]" allUniqueName="[Dim_Date].[Quarter].[All]" dimensionUniqueName="[Dim_Date]" displayFolder="" count="2" memberValueDatatype="130" unbalanced="0"/>
    <cacheHierarchy uniqueName="[Dim_Products].[Product ID]" caption="Product ID" attribute="1" defaultMemberUniqueName="[Dim_Products].[Product ID].[All]" allUniqueName="[Dim_Products].[Product ID].[All]" dimensionUniqueName="[Dim_Products]" displayFolder="" count="2"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2" memberValueDatatype="5" unbalanced="0"/>
    <cacheHierarchy uniqueName="[Dim_Products].[Cost Price]" caption="Cost Price" attribute="1" defaultMemberUniqueName="[Dim_Products].[Cost Price].[All]" allUniqueName="[Dim_Products].[Cost Price].[All]" dimensionUniqueName="[Dim_Products]" displayFolder="" count="2"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Age]" caption="Age" attribute="1" defaultMemberUniqueName="[Dim_SalesPerson].[Age].[All]" allUniqueName="[Dim_SalesPerson].[Age].[All]" dimensionUniqueName="[Di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1"/>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29050924" createdVersion="8" refreshedVersion="8" minRefreshableVersion="3" recordCount="0" supportSubquery="1" supportAdvancedDrill="1" xr:uid="{3D65CEDD-3025-4C40-A322-E340673A3AAD}">
  <cacheSource type="external" connectionId="8"/>
  <cacheFields count="6">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Dim_Products].[Product Name].[Product Name]" caption="Product Name" numFmtId="0" hierarchy="17"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Total Profit]" caption="Total Profit" numFmtId="0" hierarchy="39" level="32767"/>
    <cacheField name="[Measures].[Total Qty]" caption="Total Qty" numFmtId="0" hierarchy="45" level="32767"/>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5"/>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2"/>
      </fieldsUsage>
    </cacheHierarchy>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3"/>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oneField="1">
      <fieldsUsage count="1">
        <fieldUsage x="4"/>
      </fieldsUsage>
    </cacheHierarchy>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31944441" createdVersion="8" refreshedVersion="8" minRefreshableVersion="3" recordCount="0" supportSubquery="1" supportAdvancedDrill="1" xr:uid="{677A2F3E-77F7-4E16-93DD-135650D09DFC}">
  <cacheSource type="external" connectionId="8"/>
  <cacheFields count="3">
    <cacheField name="[Dim_Customer].[Full Name].[Full Name]" caption="Full Name" numFmtId="0" hierarchy="2" level="1">
      <sharedItems count="5">
        <s v="Bobby Abbott"/>
        <s v="Christine Hawkins"/>
        <s v="Jeffery Powell"/>
        <s v="Lisa West"/>
        <s v="Travis Ewing"/>
      </sharedItems>
    </cacheField>
    <cacheField name="[Measures].[Total Profit]" caption="Total Profit" numFmtId="0" hierarchy="39" level="32767"/>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2"/>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1"/>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34837966" createdVersion="8" refreshedVersion="8" minRefreshableVersion="3" recordCount="0" supportSubquery="1" supportAdvancedDrill="1" xr:uid="{A20BB2CF-D0CE-4B39-8EF4-557AAEE10C20}">
  <cacheSource type="external" connectionId="8"/>
  <cacheFields count="4">
    <cacheField name="[Dim_Customer].[Full Name].[Full Name]" caption="Full Name" numFmtId="0" hierarchy="2" level="1">
      <sharedItems count="5">
        <s v="Bobby Abbott"/>
        <s v="Christine Hawkins"/>
        <s v="Jeffery Powell"/>
        <s v="Lisa West"/>
        <s v="Travis Ewing"/>
      </sharedItems>
    </cacheField>
    <cacheField name="[Measures].[Total Profit]" caption="Total Profit" numFmtId="0" hierarchy="39" level="32767"/>
    <cacheField name="[Dim_Customer].[Location].[Location]" caption="Location" numFmtId="0" hierarchy="4" level="1">
      <sharedItems count="5">
        <s v="Florida"/>
        <s v="Indiana"/>
        <s v="Maryland"/>
        <s v="New York"/>
        <s v="Wisconsin"/>
      </sharedItems>
    </cacheField>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3"/>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1"/>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37731483" createdVersion="8" refreshedVersion="8" minRefreshableVersion="3" recordCount="0" supportSubquery="1" supportAdvancedDrill="1" xr:uid="{3AADDE7F-23AD-4AC0-88DA-C3C24A039532}">
  <cacheSource type="external" connectionId="8"/>
  <cacheFields count="5">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Dim_Customer].[Customer Age Group].[Customer Age Group]" caption="Customer Age Group" numFmtId="0" hierarchy="7" level="1">
      <sharedItems count="5">
        <s v="0-20"/>
        <s v="21-30"/>
        <s v="31-40"/>
        <s v="41-50"/>
        <s v="50+"/>
      </sharedItems>
    </cacheField>
    <cacheField name="[Measures].[Total Profit]" caption="Total Profit" numFmtId="0" hierarchy="39" level="32767"/>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fieldsUsage count="2">
        <fieldUsage x="-1"/>
        <fieldUsage x="2"/>
      </fieldsUsage>
    </cacheHierarchy>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4"/>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3"/>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40625001" createdVersion="8" refreshedVersion="8" minRefreshableVersion="3" recordCount="0" supportSubquery="1" supportAdvancedDrill="1" xr:uid="{E337CA2B-CADD-43CC-A2A5-80C23E3AF66C}">
  <cacheSource type="external" connectionId="8"/>
  <cacheFields count="5">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Dim_Customer].[Gender].[Gender]" caption="Gender" numFmtId="0" hierarchy="3" level="1">
      <sharedItems count="2">
        <s v="Female"/>
        <s v="Male"/>
      </sharedItems>
    </cacheField>
    <cacheField name="[Measures].[Total Profit]" caption="Total Profit" numFmtId="0" hierarchy="39" level="32767"/>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2"/>
      </fieldsUsage>
    </cacheHierarchy>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4"/>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3"/>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43634257" createdVersion="8" refreshedVersion="8" minRefreshableVersion="3" recordCount="0" supportSubquery="1" supportAdvancedDrill="1" xr:uid="{205761E9-3D35-4627-B40D-45796AFF7D1E}">
  <cacheSource type="external" connectionId="8"/>
  <cacheFields count="6">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Dim_Products].[Product Name].[Product Name]" caption="Product Name" numFmtId="0" hierarchy="17"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Total Profit]" caption="Total Profit" numFmtId="0" hierarchy="39" level="32767"/>
    <cacheField name="[Dim_Products].[Category].[Category]" caption="Category" numFmtId="0" hierarchy="18" level="1">
      <sharedItems count="8">
        <s v="Alcoholic Beverage"/>
        <s v="Coffee"/>
        <s v="Energy Drink"/>
        <s v="Juice"/>
        <s v="Soft Drink"/>
        <s v="Sports Drink"/>
        <s v="Tea"/>
        <s v="Water"/>
      </sharedItems>
    </cacheField>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5"/>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2"/>
      </fieldsUsage>
    </cacheHierarchy>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3"/>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46759259" createdVersion="8" refreshedVersion="8" minRefreshableVersion="3" recordCount="0" supportSubquery="1" supportAdvancedDrill="1" xr:uid="{31216E37-8393-4169-858D-802B47F8C7E2}">
  <cacheSource type="external" connectionId="8"/>
  <cacheFields count="9">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Measures].[# Customers]" caption="# Customers" numFmtId="0" hierarchy="48" level="32767"/>
    <cacheField name="[Measures].[# Locations]" caption="# Locations" numFmtId="0" hierarchy="49" level="32767"/>
    <cacheField name="[Measures].[COGS]" caption="COGS" numFmtId="0" hierarchy="38" level="32767"/>
    <cacheField name="[Measures].[Total Revenue]" caption="Total Revenue" numFmtId="0" hierarchy="37" level="32767"/>
    <cacheField name="[Measures].[Total Profit]" caption="Total Profit" numFmtId="0" hierarchy="39" level="32767"/>
    <cacheField name="[Measures].[Profit Margin]" caption="Profit Margin" numFmtId="0" hierarchy="40" level="32767"/>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8"/>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5"/>
      </fieldsUsage>
    </cacheHierarchy>
    <cacheHierarchy uniqueName="[Measures].[COGS]" caption="COGS" measure="1" displayFolder="" measureGroup="Calculated Measures" count="0" oneField="1">
      <fieldsUsage count="1">
        <fieldUsage x="4"/>
      </fieldsUsage>
    </cacheHierarchy>
    <cacheHierarchy uniqueName="[Measures].[Total Profit]" caption="Total Profit" measure="1" displayFolder="" measureGroup="Calculated Measures" count="0" oneField="1">
      <fieldsUsage count="1">
        <fieldUsage x="6"/>
      </fieldsUsage>
    </cacheHierarchy>
    <cacheHierarchy uniqueName="[Measures].[Profit Margin]" caption="Profit Margin" measure="1" displayFolder="" measureGroup="Calculated Measures" count="0" oneField="1">
      <fieldsUsage count="1">
        <fieldUsage x="7"/>
      </fieldsUsage>
    </cacheHierarchy>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oneField="1">
      <fieldsUsage count="1">
        <fieldUsage x="2"/>
      </fieldsUsage>
    </cacheHierarchy>
    <cacheHierarchy uniqueName="[Measures].[# Locations]" caption="# Locations" measure="1" displayFolder="" measureGroup="Calculated Measures" count="0" oneField="1">
      <fieldsUsage count="1">
        <fieldUsage x="3"/>
      </fieldsUsage>
    </cacheHierarchy>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49768522" createdVersion="8" refreshedVersion="8" minRefreshableVersion="3" recordCount="0" supportSubquery="1" supportAdvancedDrill="1" xr:uid="{4D1BA0CC-222F-459C-992B-977BE3EC9812}">
  <cacheSource type="external" connectionId="8"/>
  <cacheFields count="5">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Measures].[Average of Customer Age]" caption="Average of Customer Age" numFmtId="0" hierarchy="36" level="32767"/>
    <cacheField name="[Measures].[Average Customer Age]" caption="Average Customer Age" numFmtId="0" hierarchy="50" level="32767"/>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4"/>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oneField="1">
      <fieldsUsage count="1">
        <fieldUsage x="2"/>
      </fieldsUsage>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oneField="1">
      <fieldsUsage count="1">
        <fieldUsage x="3"/>
      </fieldsUsage>
    </cacheHierarchy>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53125001" createdVersion="8" refreshedVersion="8" minRefreshableVersion="3" recordCount="0" supportSubquery="1" supportAdvancedDrill="1" xr:uid="{E6736291-425F-4F2C-8EC8-F6012B71CE40}">
  <cacheSource type="external" connectionId="8"/>
  <cacheFields count="5">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Measures].[Total Profit]" caption="Total Profit" numFmtId="0" hierarchy="39" level="32767"/>
    <cacheField name="[Dim_Date].[Weekday].[Weekday]" caption="Weekday" numFmtId="0" hierarchy="12" level="1">
      <sharedItems count="7">
        <s v="Sun"/>
        <s v="Mon"/>
        <s v="Tue"/>
        <s v="Wed"/>
        <s v="Thu"/>
        <s v="Fri"/>
        <s v="Sat"/>
      </sharedItems>
    </cacheField>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4"/>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2" memberValueDatatype="130" unbalanced="0">
      <fieldsUsage count="2">
        <fieldUsage x="-1"/>
        <fieldUsage x="3"/>
      </fieldsUsage>
    </cacheHierarchy>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2"/>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56018519" createdVersion="8" refreshedVersion="8" minRefreshableVersion="3" recordCount="0" supportSubquery="1" supportAdvancedDrill="1" xr:uid="{060ECB80-EE4B-4254-8C09-A805C86C39B3}">
  <cacheSource type="external" connectionId="8"/>
  <cacheFields count="6">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Measures].[# Products]" caption="# Products" numFmtId="0" hierarchy="44" level="32767"/>
    <cacheField name="[Measures].[Return Rate]" caption="Return Rate" numFmtId="0" hierarchy="51" level="32767"/>
    <cacheField name="[Measures].[Refund Rate]" caption="Refund Rate" numFmtId="0" hierarchy="43" level="32767"/>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5"/>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oneField="1">
      <fieldsUsage count="1">
        <fieldUsage x="4"/>
      </fieldsUsage>
    </cacheHierarchy>
    <cacheHierarchy uniqueName="[Measures].[# Products]" caption="# Products" measure="1" displayFolder="" measureGroup="Calculated Measures" count="0" oneField="1">
      <fieldsUsage count="1">
        <fieldUsage x="2"/>
      </fieldsUsage>
    </cacheHierarchy>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oneField="1">
      <fieldsUsage count="1">
        <fieldUsage x="3"/>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59143521" createdVersion="8" refreshedVersion="8" minRefreshableVersion="3" recordCount="0" supportSubquery="1" supportAdvancedDrill="1" xr:uid="{52BD5A94-3653-4D59-BE4A-7E7D985A496B}">
  <cacheSource type="external" connectionId="8"/>
  <cacheFields count="5">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Dim_Products].[Product Name].[Product Name]" caption="Product Name" numFmtId="0" hierarchy="17" level="1">
      <sharedItems count="5">
        <s v="Attorney Mist"/>
        <s v="Begin Brew"/>
        <s v="Common Splash"/>
        <s v="Eight Brew"/>
        <s v="Onto Dew"/>
      </sharedItems>
    </cacheField>
    <cacheField name="[Measures].[Total Profit]" caption="Total Profit" numFmtId="0" hierarchy="39" level="32767"/>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4"/>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2"/>
      </fieldsUsage>
    </cacheHierarchy>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3"/>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9.873162037038" createdVersion="8" refreshedVersion="8" minRefreshableVersion="3" recordCount="0" supportSubquery="1" supportAdvancedDrill="1" xr:uid="{148DAF75-35C6-456B-9664-C2251BAD915E}">
  <cacheSource type="external" connectionId="8"/>
  <cacheFields count="4">
    <cacheField name="[Dim_Customer].[Full Name].[Full Name]" caption="Full Name" numFmtId="0" hierarchy="2" level="1">
      <sharedItems count="5">
        <s v="John Brown"/>
        <s v="Judith Simmons"/>
        <s v="Kristine Barrett"/>
        <s v="Laura Gross"/>
        <s v="Paul Noble"/>
      </sharedItems>
    </cacheField>
    <cacheField name="[Measures].[Total Profit]" caption="Total Profit" numFmtId="0" hierarchy="39" level="32767"/>
    <cacheField name="[Dim_Customer].[Location].[Location]" caption="Location" numFmtId="0" hierarchy="4" level="1">
      <sharedItems count="5">
        <s v="California"/>
        <s v="Michigan"/>
        <s v="Missouri"/>
        <s v="Virginia"/>
        <s v="Washington"/>
      </sharedItems>
    </cacheField>
    <cacheField name="[Dim_Date].[Month].[Month]" caption="Month" numFmtId="0" hierarchy="10" level="1">
      <sharedItems containsSemiMixedTypes="0" containsNonDate="0" containsString="0"/>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3"/>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1"/>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Return Rate]" caption="Return Rat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3946759" createdVersion="3" refreshedVersion="8" minRefreshableVersion="3" recordCount="0" supportSubquery="1" supportAdvancedDrill="1" xr:uid="{B30721CC-C024-43BB-B345-512EED54E2F9}">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54110431"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53472223" createdVersion="3" refreshedVersion="8" minRefreshableVersion="3" recordCount="0" supportSubquery="1" supportAdvancedDrill="1" xr:uid="{AEDB051C-CA62-46DC-8135-6B64492A7ABD}">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666280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BAAD10-F6E1-4C68-81A2-32F449C256D1}" name="KPIs" cacheId="1" applyNumberFormats="0" applyBorderFormats="0" applyFontFormats="0" applyPatternFormats="0" applyAlignmentFormats="0" applyWidthHeightFormats="1" dataCaption="Values" tag="b786f89a-9a43-43b0-9f64-86f6746fca20" updatedVersion="8" minRefreshableVersion="3" useAutoFormatting="1" itemPrintTitles="1" createdVersion="8" indent="0" outline="1" outlineData="1" multipleFieldFilters="0">
  <location ref="C5:M6"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7"/>
    <dataField fld="1" subtotal="count" baseField="0" baseItem="0" numFmtId="167"/>
    <dataField fld="2" subtotal="count" baseField="0" baseItem="0" numFmtId="167"/>
    <dataField fld="3" subtotal="count" baseField="0" baseItem="0"/>
    <dataField fld="4" subtotal="count" baseField="0" baseItem="0" numFmtId="168"/>
    <dataField fld="5" subtotal="count" baseField="0" baseItem="0" numFmtId="167"/>
    <dataField fld="6" subtotal="count" baseField="0" baseItem="0"/>
    <dataField fld="7" subtotal="count" baseField="0" baseItem="0" numFmtId="168"/>
    <dataField fld="8" subtotal="count" baseField="0" baseItem="0" numFmtId="168"/>
    <dataField fld="9" subtotal="count" baseField="0" baseItem="0" numFmtId="168"/>
    <dataField fld="10" subtotal="count" baseField="0" baseItem="0" numFmtId="167"/>
  </dataFields>
  <formats count="9">
    <format dxfId="42">
      <pivotArea outline="0" collapsedLevelsAreSubtotals="1" fieldPosition="0">
        <references count="1">
          <reference field="4294967294" count="1" selected="0">
            <x v="0"/>
          </reference>
        </references>
      </pivotArea>
    </format>
    <format dxfId="41">
      <pivotArea outline="0" collapsedLevelsAreSubtotals="1" fieldPosition="0">
        <references count="1">
          <reference field="4294967294" count="1" selected="0">
            <x v="1"/>
          </reference>
        </references>
      </pivotArea>
    </format>
    <format dxfId="40">
      <pivotArea outline="0" collapsedLevelsAreSubtotals="1" fieldPosition="0">
        <references count="1">
          <reference field="4294967294" count="1" selected="0">
            <x v="2"/>
          </reference>
        </references>
      </pivotArea>
    </format>
    <format dxfId="39">
      <pivotArea outline="0" collapsedLevelsAreSubtotals="1" fieldPosition="0">
        <references count="1">
          <reference field="4294967294" count="1" selected="0">
            <x v="5"/>
          </reference>
        </references>
      </pivotArea>
    </format>
    <format dxfId="38">
      <pivotArea outline="0" collapsedLevelsAreSubtotals="1" fieldPosition="0">
        <references count="1">
          <reference field="4294967294" count="1" selected="0">
            <x v="10"/>
          </reference>
        </references>
      </pivotArea>
    </format>
    <format dxfId="37">
      <pivotArea outline="0" collapsedLevelsAreSubtotals="1" fieldPosition="0">
        <references count="1">
          <reference field="4294967294" count="1" selected="0">
            <x v="7"/>
          </reference>
        </references>
      </pivotArea>
    </format>
    <format dxfId="36">
      <pivotArea outline="0" collapsedLevelsAreSubtotals="1" fieldPosition="0">
        <references count="1">
          <reference field="4294967294" count="1" selected="0">
            <x v="8"/>
          </reference>
        </references>
      </pivotArea>
    </format>
    <format dxfId="35">
      <pivotArea outline="0" collapsedLevelsAreSubtotals="1" fieldPosition="0">
        <references count="1">
          <reference field="4294967294" count="1" selected="0">
            <x v="9"/>
          </reference>
        </references>
      </pivotArea>
    </format>
    <format dxfId="34">
      <pivotArea outline="0" collapsedLevelsAreSubtotals="1" fieldPosition="0">
        <references count="1">
          <reference field="4294967294" count="1" selected="0">
            <x v="4"/>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ed Measures]"/>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ADEC48-BFBB-4A61-966A-1751B8380635}" name="PivotTable1" cacheId="2" applyNumberFormats="0" applyBorderFormats="0" applyFontFormats="0" applyPatternFormats="0" applyAlignmentFormats="0" applyWidthHeightFormats="1" dataCaption="Values" tag="68a2182d-5077-4d82-9409-0ae03079e208" updatedVersion="8" minRefreshableVersion="3" useAutoFormatting="1" itemPrintTitles="1" createdVersion="8" indent="0" compact="0" compactData="0" multipleFieldFilters="0">
  <location ref="AA5:AA18" firstHeaderRow="1" firstDataRow="1" firstDataCol="1"/>
  <pivotFields count="1">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0"/>
  </rowFields>
  <rowItems count="13">
    <i>
      <x/>
    </i>
    <i>
      <x v="1"/>
    </i>
    <i>
      <x v="2"/>
    </i>
    <i>
      <x v="3"/>
    </i>
    <i>
      <x v="4"/>
    </i>
    <i>
      <x v="5"/>
    </i>
    <i>
      <x v="6"/>
    </i>
    <i>
      <x v="7"/>
    </i>
    <i>
      <x v="8"/>
    </i>
    <i>
      <x v="9"/>
    </i>
    <i>
      <x v="10"/>
    </i>
    <i>
      <x v="11"/>
    </i>
    <i t="grand">
      <x/>
    </i>
  </rowItem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ed Measures]"/>
        <x15:activeTabTopLevelEntity name="[Dim_Products]"/>
        <x15:activeTabTopLevelEntity name="[Dim_SalesPerson]"/>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13D88A-02BE-4A48-8988-F1160B9ED83E}" name="PivotTable4" cacheId="0" applyNumberFormats="0" applyBorderFormats="0" applyFontFormats="0" applyPatternFormats="0" applyAlignmentFormats="0" applyWidthHeightFormats="1" dataCaption="Values" tag="68a2182d-5077-4d82-9409-0ae03079e208" updatedVersion="8" minRefreshableVersion="3" useAutoFormatting="1" itemPrintTitles="1" createdVersion="8" indent="0" compact="0" compactData="0" multipleFieldFilters="0">
  <location ref="Q5:S16"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ed Measures]"/>
        <x15:activeTabTopLevelEntity name="[Dim_Products]"/>
        <x15:activeTabTopLevelEntity name="[Dim_SalesPerson]"/>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7E6541-E4F6-4307-BC78-4EC2112E7815}" name="PivotTable3" cacheId="123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H5:AJ9"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fld="0" subtotal="count" baseField="0" baseItem="0"/>
    <dataField name="Total Revenue2" fld="3" subtotal="count" showDataAs="percentDiff" baseField="2" baseItem="1048828" numFmtId="172">
      <extLst>
        <ext xmlns:x14="http://schemas.microsoft.com/office/spreadsheetml/2009/9/main" uri="{E15A36E0-9728-4e99-A89B-3F7291B0FE68}">
          <x14:dataField sourceField="0" uniqueName="[__Xl2].[Measures].[Total Revenue]"/>
        </ext>
      </extLst>
    </dataField>
  </dataFields>
  <formats count="3">
    <format dxfId="26">
      <pivotArea outline="0" collapsedLevelsAreSubtotals="1" fieldPosition="0"/>
    </format>
    <format dxfId="25">
      <pivotArea outline="0" fieldPosition="0">
        <references count="1">
          <reference field="4294967294" count="1">
            <x v="1"/>
          </reference>
        </references>
      </pivotArea>
    </format>
    <format dxfId="24">
      <pivotArea outline="0" fieldPosition="0">
        <references count="1">
          <reference field="4294967294" count="1" selected="0">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Calculated Measure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9F864E-AA23-4EB8-9AF8-D229F5B32223}" name="PivotTable14" cacheId="1227" applyNumberFormats="0" applyBorderFormats="0" applyFontFormats="0" applyPatternFormats="0" applyAlignmentFormats="0" applyWidthHeightFormats="1" dataCaption="Values" tag="1e7e5283-0b6f-4992-a168-bc39b6c1e721" updatedVersion="8" minRefreshableVersion="3" useAutoFormatting="1" rowGrandTotals="0" colGrandTotals="0" itemPrintTitles="1" createdVersion="8" indent="0" compact="0" compactData="0" multipleFieldFilters="0" chartFormat="1">
  <location ref="U5:V6"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1">
    <format dxfId="2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Calculated Measure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BB050E-0D49-47B8-9079-0FD99AB002DA}" name="PivotTable1" cacheId="122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C5:E17" firstHeaderRow="0" firstDataRow="1" firstDataCol="1"/>
  <pivotFields count="4">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1">
    <format dxfId="28">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Calculated Measure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206BFC-DF40-477B-87F9-7F889CD8E5AA}" name="PivotTable2" cacheId="123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B5:AD7"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dataField name="Total Revenue2" fld="3" subtotal="count" showDataAs="percentOfTotal" baseField="0" baseItem="0" numFmtId="10">
      <extLst>
        <ext xmlns:x14="http://schemas.microsoft.com/office/spreadsheetml/2009/9/main" uri="{E15A36E0-9728-4e99-A89B-3F7291B0FE68}">
          <x14:dataField sourceField="0" uniqueName="[__Xl2].[Measures].[Total Revenue]"/>
        </ext>
      </extLst>
    </dataField>
  </dataFields>
  <formats count="2">
    <format dxfId="30">
      <pivotArea outline="0" collapsedLevelsAreSubtotals="1" fieldPosition="0"/>
    </format>
    <format dxfId="29">
      <pivotArea outline="0" fieldPosition="0">
        <references count="1">
          <reference field="4294967294"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Calculated Measure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D3A5A5-F4FE-4403-9F7F-BA6176F22165}" name="PivotTable6" cacheId="1236" applyNumberFormats="0" applyBorderFormats="0" applyFontFormats="0" applyPatternFormats="0" applyAlignmentFormats="0" applyWidthHeightFormats="1" dataCaption="Values" tag="1bd884cc-5060-4221-a910-ab7d2e78f7d7" updatedVersion="8" minRefreshableVersion="3" useAutoFormatting="1" rowGrandTotals="0" colGrandTotals="0" itemPrintTitles="1" createdVersion="8" indent="0" compact="0" compactData="0" multipleFieldFilters="0" chartFormat="1">
  <location ref="AP5:AR12"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7">
    <i>
      <x/>
    </i>
    <i>
      <x v="1"/>
    </i>
    <i>
      <x v="2"/>
    </i>
    <i>
      <x v="3"/>
    </i>
    <i>
      <x v="4"/>
    </i>
    <i>
      <x v="5"/>
    </i>
    <i>
      <x v="6"/>
    </i>
  </rowItems>
  <colFields count="1">
    <field x="-2"/>
  </colFields>
  <colItems count="2">
    <i>
      <x/>
    </i>
    <i i="1">
      <x v="1"/>
    </i>
  </colItems>
  <dataFields count="2">
    <dataField fld="0" subtotal="count" baseField="0" baseItem="0"/>
    <dataField name="Total Revenue2" fld="3" subtotal="count" showDataAs="percentDiff" baseField="2" baseItem="1048828" numFmtId="10">
      <extLst>
        <ext xmlns:x14="http://schemas.microsoft.com/office/spreadsheetml/2009/9/main" uri="{E15A36E0-9728-4e99-A89B-3F7291B0FE68}">
          <x14:dataField sourceField="0" uniqueName="[__Xl2].[Measures].[Total Revenue]"/>
        </ext>
      </extLst>
    </dataField>
  </dataFields>
  <formats count="3">
    <format dxfId="33">
      <pivotArea outline="0" collapsedLevelsAreSubtotals="1" fieldPosition="0"/>
    </format>
    <format dxfId="32">
      <pivotArea outline="0" fieldPosition="0">
        <references count="1">
          <reference field="4294967294" count="1" selected="0">
            <x v="1"/>
          </reference>
        </references>
      </pivotArea>
    </format>
    <format dxfId="31">
      <pivotArea outline="0" fieldPosition="0">
        <references count="1">
          <reference field="4294967294"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Calculated Measure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C7167F-2A79-4DF9-A05E-6740C81F4B26}" name="all_products" cacheId="1359" applyNumberFormats="0" applyBorderFormats="0" applyFontFormats="0" applyPatternFormats="0" applyAlignmentFormats="0" applyWidthHeightFormats="1" dataCaption="Values" tag="b250e2c8-a173-4296-98d4-3a8c4b156417" updatedVersion="8" minRefreshableVersion="3" useAutoFormatting="1" rowGrandTotals="0" colGrandTotals="0" itemPrintTitles="1" createdVersion="8" indent="0" compact="0" compactData="0" multipleFieldFilters="0" chartFormat="4">
  <location ref="BR16:BT116" firstHeaderRow="0" firstDataRow="1" firstDataCol="1"/>
  <pivotFields count="6">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axis="axisRow" compact="0" allDrilled="1" outline="0" showAll="0" dataSourceSort="1" defaultAttributeDrillState="1">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dataField="1" compact="0" outline="0" showAll="0"/>
    <pivotField dataField="1" compact="0" outline="0" showAll="0"/>
    <pivotField compact="0" allDrilled="1" outline="0" showAll="0" dataSourceSort="1" defaultAttributeDrillState="1"/>
  </pivotFields>
  <rowFields count="1">
    <field x="2"/>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3" subtotal="count" baseField="0" baseItem="0"/>
    <dataField fld="4" subtotal="count" baseField="0" baseItem="0"/>
  </dataFields>
  <formats count="1">
    <format dxfId="13">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activeTabTopLevelEntity name="[Dim_Date]"/>
        <x15:activeTabTopLevelEntity name="[Dim_Product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F8F26C-C38C-4CC6-BFC4-0D6639CB612E}" name="productprofit_by_weekday" cacheId="1383" applyNumberFormats="0" applyBorderFormats="0" applyFontFormats="0" applyPatternFormats="0" applyAlignmentFormats="0" applyWidthHeightFormats="1" dataCaption="Values" tag="b250e2c8-a173-4296-98d4-3a8c4b156417" updatedVersion="8" minRefreshableVersion="3" useAutoFormatting="1" rowGrandTotals="0" colGrandTotals="0" itemPrintTitles="1" createdVersion="8" indent="0" compact="0" compactData="0" multipleFieldFilters="0" chartFormat="4">
  <location ref="AZ11:BA18"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axis="axisRow" compact="0" allDrilled="1" outline="0" showAll="0" dataSourceSort="1" defaultAttributeDrillState="1">
      <items count="8">
        <item x="0"/>
        <item x="1"/>
        <item x="2"/>
        <item x="3"/>
        <item x="4"/>
        <item x="5"/>
        <item x="6"/>
        <item t="default"/>
      </items>
    </pivotField>
    <pivotField compact="0" allDrilled="1" outline="0" showAll="0" dataSourceSort="1" defaultAttributeDrillState="1"/>
  </pivotFields>
  <rowFields count="1">
    <field x="3"/>
  </rowFields>
  <rowItems count="7">
    <i>
      <x/>
    </i>
    <i>
      <x v="1"/>
    </i>
    <i>
      <x v="2"/>
    </i>
    <i>
      <x v="3"/>
    </i>
    <i>
      <x v="4"/>
    </i>
    <i>
      <x v="5"/>
    </i>
    <i>
      <x v="6"/>
    </i>
  </rowItems>
  <colItems count="1">
    <i/>
  </colItems>
  <dataFields count="1">
    <dataField fld="2" subtotal="count" baseField="0" baseItem="0" numFmtId="167"/>
  </dataFields>
  <formats count="1">
    <format dxfId="14">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activeTabTopLevelEntity name="[Dim_Date]"/>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72FEFD-19A7-47B8-9C78-8A9302756468}" name="customergender" cacheId="1371" applyNumberFormats="0" applyBorderFormats="0" applyFontFormats="0" applyPatternFormats="0" applyAlignmentFormats="0" applyWidthHeightFormats="1" dataCaption="Values" tag="b250e2c8-a173-4296-98d4-3a8c4b156417" updatedVersion="8" minRefreshableVersion="3" useAutoFormatting="1" rowGrandTotals="0" colGrandTotals="0" itemPrintTitles="1" createdVersion="8" indent="0" compact="0" compactData="0" multipleFieldFilters="0">
  <location ref="AE22:AF24"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axis="axisRow" compact="0" allDrilled="1" outline="0" showAll="0" dataSourceSort="1" defaultAttributeDrillState="1">
      <items count="3">
        <item x="0"/>
        <item x="1"/>
        <item t="default"/>
      </items>
    </pivotField>
    <pivotField dataField="1" compact="0" outline="0" showAll="0"/>
    <pivotField compact="0" allDrilled="1" outline="0" showAll="0" dataSourceSort="1" defaultAttributeDrillState="1"/>
  </pivotFields>
  <rowFields count="1">
    <field x="2"/>
  </rowFields>
  <rowItems count="2">
    <i>
      <x/>
    </i>
    <i>
      <x v="1"/>
    </i>
  </rowItems>
  <colItems count="1">
    <i/>
  </colItems>
  <dataFields count="1">
    <dataField fld="3" subtotal="count" showDataAs="percentOfTotal" baseField="0" baseItem="0" numFmtId="1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activeTabTopLevelEntity name="[Dim_Date]"/>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E06BBD8-B6A0-44C8-A721-6D61DD723033}" name="top_5products" cacheId="1389" applyNumberFormats="0" applyBorderFormats="0" applyFontFormats="0" applyPatternFormats="0" applyAlignmentFormats="0" applyWidthHeightFormats="1" dataCaption="Values" tag="b250e2c8-a173-4296-98d4-3a8c4b156417" updatedVersion="8" minRefreshableVersion="3" useAutoFormatting="1" rowGrandTotals="0" colGrandTotals="0" itemPrintTitles="1" createdVersion="8" indent="0" compact="0" compactData="0" multipleFieldFilters="0" chartFormat="4">
  <location ref="BL16:BM21"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howAll="0"/>
    <pivotField compact="0" allDrilled="1" outline="0" showAll="0" dataSourceSort="1" defaultAttributeDrillState="1"/>
  </pivotFields>
  <rowFields count="1">
    <field x="2"/>
  </rowFields>
  <rowItems count="5">
    <i>
      <x v="1"/>
    </i>
    <i>
      <x v="2"/>
    </i>
    <i>
      <x v="4"/>
    </i>
    <i>
      <x v="3"/>
    </i>
    <i>
      <x/>
    </i>
  </rowItems>
  <colItems count="1">
    <i/>
  </colItems>
  <dataFields count="1">
    <dataField fld="3" subtotal="count" baseField="0" baseItem="0"/>
  </dataFields>
  <formats count="1">
    <format dxfId="15">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2" type="count" id="5" iMeasureHier="39">
      <autoFilter ref="A1">
        <filterColumn colId="0">
          <top10 val="5" filterVal="5"/>
        </filterColumn>
      </autoFilter>
    </filter>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activeTabTopLevelEntity name="[Dim_Date]"/>
        <x15:activeTabTopLevelEntity name="[Dim_Product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CA84C1B-9D3A-4E49-A07B-C582BB59BDE7}" name="ProductKPI2" cacheId="1380" applyNumberFormats="0" applyBorderFormats="0" applyFontFormats="0" applyPatternFormats="0" applyAlignmentFormats="0" applyWidthHeightFormats="1" dataCaption="Values" tag="65d6cb47-7b56-4823-a670-8d62da17a54a" updatedVersion="8" minRefreshableVersion="3" useAutoFormatting="1" rowGrandTotals="0" colGrandTotals="0" itemPrintTitles="1" createdVersion="8" indent="0" compact="0" compactData="0" multipleFieldFilters="0">
  <location ref="AE11:AF12" firstHeaderRow="0" firstDataRow="1" firstDataCol="0"/>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dataField="1" compact="0" outline="0" showAll="0"/>
    <pivotField compact="0" allDrilled="1" outline="0" showAll="0" dataSourceSort="1" defaultAttributeDrillState="1"/>
  </pivotFields>
  <rowItems count="1">
    <i/>
  </rowItems>
  <colFields count="1">
    <field x="-2"/>
  </colFields>
  <colItems count="2">
    <i>
      <x/>
    </i>
    <i i="1">
      <x v="1"/>
    </i>
  </colItems>
  <dataFields count="2">
    <dataField name="Average of Customer Age" fld="2" subtotal="average" baseField="0" baseItem="0" numFmtId="1"/>
    <dataField fld="3" subtotal="count" baseField="0" baseItem="0"/>
  </dataFields>
  <formats count="1">
    <format dxfId="16">
      <pivotArea outline="0" fieldPosition="0">
        <references count="1">
          <reference field="4294967294" count="1" selected="0">
            <x v="0"/>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554D0C1-BFAD-44ED-83AE-07505C6040FF}" name="Bottom_location" cacheId="1365" applyNumberFormats="0" applyBorderFormats="0" applyFontFormats="0" applyPatternFormats="0" applyAlignmentFormats="0" applyWidthHeightFormats="1" dataCaption="Values" tag="219430f1-ea61-4b24-9b19-417ccd98a805" updatedVersion="8" minRefreshableVersion="3" useAutoFormatting="1" rowGrandTotals="0" colGrandTotals="0" itemPrintTitles="1" createdVersion="8" indent="0" compact="0" compactData="0" multipleFieldFilters="0">
  <location ref="N11:O16" firstHeaderRow="1" firstDataRow="1" firstDataCol="1"/>
  <pivotFields count="4">
    <pivotField compact="0" allDrilled="1" outline="0" showAll="0" measureFilter="1" dataSourceSort="1" defaultAttributeDrillState="1">
      <items count="6">
        <item x="0"/>
        <item x="1"/>
        <item x="2"/>
        <item x="3"/>
        <item x="4"/>
        <item t="default"/>
      </items>
    </pivotField>
    <pivotField dataField="1" compact="0" outline="0" showAll="0"/>
    <pivotField axis="axisRow" compact="0" allDrilled="1" outline="0"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compact="0" allDrilled="1" outline="0" showAll="0" dataSourceSort="1" defaultAttributeDrillState="1"/>
  </pivotFields>
  <rowFields count="1">
    <field x="2"/>
  </rowFields>
  <rowItems count="5">
    <i>
      <x v="3"/>
    </i>
    <i>
      <x v="2"/>
    </i>
    <i>
      <x v="4"/>
    </i>
    <i>
      <x v="1"/>
    </i>
    <i>
      <x/>
    </i>
  </rowItems>
  <colItems count="1">
    <i/>
  </colItems>
  <dataFields count="1">
    <dataFiel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3" iMeasureHier="39">
      <autoFilter ref="A1">
        <filterColumn colId="0">
          <top10 top="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A4E6262-A9C2-44FE-BD13-3633290B8FE5}" name="top_customer" cacheId="135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11:D16" firstHeaderRow="1" firstDataRow="1" firstDataCol="1"/>
  <pivotFields count="3">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howAll="0"/>
    <pivotField compact="0" allDrilled="1" outline="0" showAll="0" dataSourceSort="1" defaultAttributeDrillState="1"/>
  </pivotFields>
  <rowFields count="1">
    <field x="0"/>
  </rowFields>
  <rowItems count="5">
    <i>
      <x/>
    </i>
    <i>
      <x v="4"/>
    </i>
    <i>
      <x v="3"/>
    </i>
    <i>
      <x v="1"/>
    </i>
    <i>
      <x v="2"/>
    </i>
  </rowItems>
  <colItems count="1">
    <i/>
  </colItems>
  <dataFields count="1">
    <dataFiel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9">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activeTabTopLevelEntity name="[Dim_Date]"/>
        <x15:activeTabTopLevelEntity name="[Dim_Products]"/>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BC9EB00-D9F1-4F59-B085-40754A3E6E85}" name="bottom_customer" cacheId="1362" applyNumberFormats="0" applyBorderFormats="0" applyFontFormats="0" applyPatternFormats="0" applyAlignmentFormats="0" applyWidthHeightFormats="1" dataCaption="Values" tag="f70b57d3-fd4e-478a-ade7-c5c17b8c21f9" updatedVersion="8" minRefreshableVersion="3" useAutoFormatting="1" rowGrandTotals="0" colGrandTotals="0" itemPrintTitles="1" createdVersion="8" indent="0" compact="0" compactData="0" multipleFieldFilters="0">
  <location ref="F11:G16" firstHeaderRow="1" firstDataRow="1" firstDataCol="1"/>
  <pivotFields count="3">
    <pivotField axis="axisRow" compact="0" allDrilled="1" outline="0"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howAll="0"/>
    <pivotField compact="0" allDrilled="1" outline="0" showAll="0" dataSourceSort="1" defaultAttributeDrillState="1"/>
  </pivotFields>
  <rowFields count="1">
    <field x="0"/>
  </rowFields>
  <rowItems count="5">
    <i>
      <x v="4"/>
    </i>
    <i>
      <x v="3"/>
    </i>
    <i>
      <x/>
    </i>
    <i>
      <x v="1"/>
    </i>
    <i>
      <x v="2"/>
    </i>
  </rowItems>
  <colItems count="1">
    <i/>
  </colItems>
  <dataFields count="1">
    <dataFiel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4F2F3CB-3D6C-4A87-9A0E-21FA4E72AEF4}" name="ProductKPI" cacheId="1377" applyNumberFormats="0" applyBorderFormats="0" applyFontFormats="0" applyPatternFormats="0" applyAlignmentFormats="0" applyWidthHeightFormats="1" dataCaption="Values" tag="2774b6c2-c218-4850-9b3f-a110a265832c" updatedVersion="8" minRefreshableVersion="3" useAutoFormatting="1" rowGrandTotals="0" colGrandTotals="0" itemPrintTitles="1" createdVersion="8" indent="0" compact="0" compactData="0" multipleFieldFilters="0">
  <location ref="R11:W12" firstHeaderRow="0" firstDataRow="1" firstDataCol="0"/>
  <pivotFields count="9">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allDrilled="1" outline="0" showAll="0" dataSourceSort="1" defaultAttributeDrillState="1"/>
  </pivotFields>
  <rowItems count="1">
    <i/>
  </rowItems>
  <colFields count="1">
    <field x="-2"/>
  </colFields>
  <colItems count="6">
    <i>
      <x/>
    </i>
    <i i="1">
      <x v="1"/>
    </i>
    <i i="2">
      <x v="2"/>
    </i>
    <i i="3">
      <x v="3"/>
    </i>
    <i i="4">
      <x v="4"/>
    </i>
    <i i="5">
      <x v="5"/>
    </i>
  </colItems>
  <dataFields count="6">
    <dataField fld="2" subtotal="count" baseField="0" baseItem="0"/>
    <dataField fld="3" subtotal="count" baseField="0" baseItem="0"/>
    <dataField fld="4" subtotal="count" baseField="0" baseItem="0" numFmtId="167"/>
    <dataField fld="5" subtotal="count" baseField="0" baseItem="0" numFmtId="167"/>
    <dataField fld="6" subtotal="count" baseField="0" baseItem="0" numFmtId="167"/>
    <dataField fld="7" subtotal="count" baseField="0" baseItem="0"/>
  </dataFields>
  <formats count="1">
    <format dxfId="17">
      <pivotArea outline="0" fieldPosition="0">
        <references count="1">
          <reference field="4294967294" count="3" selected="0">
            <x v="2"/>
            <x v="3"/>
            <x v="4"/>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A515238-FDA5-40A0-967E-C231E3C170A9}" name="customerAgeGroup" cacheId="1368" applyNumberFormats="0" applyBorderFormats="0" applyFontFormats="0" applyPatternFormats="0" applyAlignmentFormats="0" applyWidthHeightFormats="1" dataCaption="Values" tag="24445980-9862-4afe-b7b7-e7134e86cdde" updatedVersion="8" minRefreshableVersion="3" useAutoFormatting="1" rowGrandTotals="0" colGrandTotals="0" itemPrintTitles="1" createdVersion="8" indent="0" compact="0" compactData="0" multipleFieldFilters="0" chartFormat="4">
  <location ref="AB11:AC16"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axis="axisRow" compact="0" allDrilled="1" outline="0" showAll="0" sortType="ascending" defaultAttributeDrillState="1">
      <items count="6">
        <item x="0"/>
        <item x="1"/>
        <item x="2"/>
        <item x="3"/>
        <item x="4"/>
        <item t="default"/>
      </items>
    </pivotField>
    <pivotField dataField="1" compact="0" outline="0" showAll="0"/>
    <pivotField compact="0" allDrilled="1" outline="0" showAll="0" dataSourceSort="1" defaultAttributeDrillState="1"/>
  </pivotFields>
  <rowFields count="1">
    <field x="2"/>
  </rowFields>
  <rowItems count="5">
    <i>
      <x/>
    </i>
    <i>
      <x v="1"/>
    </i>
    <i>
      <x v="2"/>
    </i>
    <i>
      <x v="3"/>
    </i>
    <i>
      <x v="4"/>
    </i>
  </rowItems>
  <colItems count="1">
    <i/>
  </colItems>
  <dataFields count="1">
    <dataField fld="3" subtotal="count" baseField="0" baseItem="0" numFmtId="170"/>
  </dataFields>
  <formats count="1">
    <format dxfId="1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9446318-CF3E-438D-B157-2C97AC6C5524}" name="profit_by_month" cacheId="1347" applyNumberFormats="0" applyBorderFormats="0" applyFontFormats="0" applyPatternFormats="0" applyAlignmentFormats="0" applyWidthHeightFormats="1" dataCaption="Values" tag="b250e2c8-a173-4296-98d4-3a8c4b156417" updatedVersion="8" minRefreshableVersion="3" useAutoFormatting="1" rowGrandTotals="0" colGrandTotals="0" itemPrintTitles="1" createdVersion="8" indent="0" compact="0" compactData="0" multipleFieldFilters="0">
  <location ref="AQ11:AR23"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axis="axisRow" compact="0" allDrilled="1" outline="0" showAll="0" dataSourceSort="1" defaultAttributeDrillState="1">
      <items count="13">
        <item x="0"/>
        <item x="1"/>
        <item x="2"/>
        <item x="3"/>
        <item x="4"/>
        <item x="5"/>
        <item x="6"/>
        <item x="7"/>
        <item x="8"/>
        <item x="9"/>
        <item x="10"/>
        <item x="11"/>
        <item t="default"/>
      </items>
    </pivotField>
    <pivotField dataField="1" compact="0" outline="0" showAll="0"/>
    <pivotField compact="0" allDrilled="1" outline="0" showAll="0" dataSourceSort="1" defaultAttributeDrillState="1"/>
  </pivotFields>
  <rowFields count="1">
    <field x="2"/>
  </rowFields>
  <rowItems count="12">
    <i>
      <x/>
    </i>
    <i>
      <x v="1"/>
    </i>
    <i>
      <x v="2"/>
    </i>
    <i>
      <x v="3"/>
    </i>
    <i>
      <x v="4"/>
    </i>
    <i>
      <x v="5"/>
    </i>
    <i>
      <x v="6"/>
    </i>
    <i>
      <x v="7"/>
    </i>
    <i>
      <x v="8"/>
    </i>
    <i>
      <x v="9"/>
    </i>
    <i>
      <x v="10"/>
    </i>
    <i>
      <x v="11"/>
    </i>
  </rowItems>
  <colItems count="1">
    <i/>
  </colItems>
  <dataFields count="1">
    <dataField fld="3"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activeTabTopLevelEntity name="[Dim_Date]"/>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0C0BAF9-19A6-4406-8F15-FA077AFA0267}" name="top_location" cacheId="1392" applyNumberFormats="0" applyBorderFormats="0" applyFontFormats="0" applyPatternFormats="0" applyAlignmentFormats="0" applyWidthHeightFormats="1" dataCaption="Values" tag="9997441c-99e5-44f3-afc3-dd02258b41e5" updatedVersion="8" minRefreshableVersion="3" useAutoFormatting="1" rowGrandTotals="0" colGrandTotals="0" itemPrintTitles="1" createdVersion="8" indent="0" compact="0" compactData="0" multipleFieldFilters="0">
  <location ref="J11:K16" firstHeaderRow="1" firstDataRow="1" firstDataCol="1"/>
  <pivotFields count="4">
    <pivotField compact="0" allDrilled="1" outline="0" showAll="0" measureFilter="1" dataSourceSort="1" defaultAttributeDrillState="1">
      <items count="6">
        <item x="0"/>
        <item x="1"/>
        <item x="2"/>
        <item x="3"/>
        <item x="4"/>
        <item t="default"/>
      </items>
    </pivotField>
    <pivotField dataField="1" compact="0" outline="0" showAll="0"/>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compact="0" allDrilled="1" outline="0" showAll="0" dataSourceSort="1" defaultAttributeDrillState="1"/>
  </pivotFields>
  <rowFields count="1">
    <field x="2"/>
  </rowFields>
  <rowItems count="5">
    <i>
      <x v="4"/>
    </i>
    <i>
      <x/>
    </i>
    <i>
      <x v="1"/>
    </i>
    <i>
      <x v="3"/>
    </i>
    <i>
      <x v="2"/>
    </i>
  </rowItems>
  <colItems count="1">
    <i/>
  </colItems>
  <dataFields count="1">
    <dataFiel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9">
      <autoFilter ref="A1">
        <filterColumn colId="0">
          <top10 val="5" filterVal="5"/>
        </filterColumn>
      </autoFilter>
    </filter>
    <filter fld="2" type="count" id="2" iMeasureHier="39">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F6E1344-4057-46BC-9BFA-05DC441B6E18}" name="products_kpi" cacheId="1386" applyNumberFormats="0" applyBorderFormats="0" applyFontFormats="0" applyPatternFormats="0" applyAlignmentFormats="0" applyWidthHeightFormats="1" dataCaption="Values" tag="b250e2c8-a173-4296-98d4-3a8c4b156417" updatedVersion="8" minRefreshableVersion="3" useAutoFormatting="1" rowGrandTotals="0" colGrandTotals="0" itemPrintTitles="1" createdVersion="8" indent="0" compact="0" compactData="0" multipleFieldFilters="0" chartFormat="4">
  <location ref="BF16:BH17" firstHeaderRow="0" firstDataRow="1" firstDataCol="0"/>
  <pivotFields count="6">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dataField="1" compact="0" outline="0" showAll="0"/>
    <pivotField dataField="1" compact="0" outline="0" showAll="0"/>
    <pivotField compact="0" allDrilled="1" outline="0" showAll="0" dataSourceSort="1" defaultAttributeDrillState="1"/>
  </pivotFields>
  <rowItems count="1">
    <i/>
  </rowItems>
  <colFields count="1">
    <field x="-2"/>
  </colFields>
  <colItems count="3">
    <i>
      <x/>
    </i>
    <i i="1">
      <x v="1"/>
    </i>
    <i i="2">
      <x v="2"/>
    </i>
  </colItems>
  <dataFields count="3">
    <dataField fld="2" subtotal="count" baseField="0" baseItem="0"/>
    <dataField fld="3" subtotal="count" baseField="0" baseItem="0" numFmtId="10"/>
    <dataField fld="4" subtotal="count" baseField="0" baseItem="0" numFmtId="10"/>
  </dataFields>
  <formats count="3">
    <format dxfId="21">
      <pivotArea outline="0" collapsedLevelsAreSubtotals="1" fieldPosition="0"/>
    </format>
    <format dxfId="20">
      <pivotArea outline="0" fieldPosition="0">
        <references count="1">
          <reference field="4294967294" count="1" selected="0">
            <x v="1"/>
          </reference>
        </references>
      </pivotArea>
    </format>
    <format dxfId="19">
      <pivotArea outline="0" fieldPosition="0">
        <references count="1">
          <reference field="4294967294" count="1" selected="0">
            <x v="2"/>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activeTabTopLevelEntity name="[Dim_Date]"/>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05C92AB-8E44-419E-9DD3-F758789D12F1}" name="MoM_profit" cacheId="1332" applyNumberFormats="0" applyBorderFormats="0" applyFontFormats="0" applyPatternFormats="0" applyAlignmentFormats="0" applyWidthHeightFormats="1" dataCaption="Values" tag="b250e2c8-a173-4296-98d4-3a8c4b156417" updatedVersion="8" minRefreshableVersion="3" useAutoFormatting="1" rowGrandTotals="0" colGrandTotals="0" itemPrintTitles="1" createdVersion="8" indent="0" compact="0" compactData="0" multipleFieldFilters="0">
  <location ref="AM11:AN23"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axis="axisRow" compact="0" allDrilled="1" outline="0" showAll="0" dataSourceSort="1" defaultAttributeDrillState="1">
      <items count="13">
        <item x="0"/>
        <item x="1"/>
        <item x="2"/>
        <item x="3"/>
        <item x="4"/>
        <item x="5"/>
        <item x="6"/>
        <item x="7"/>
        <item x="8"/>
        <item x="9"/>
        <item x="10"/>
        <item x="11"/>
        <item t="default"/>
      </items>
    </pivotField>
    <pivotField dataField="1" compact="0" outline="0" showAll="0"/>
    <pivotField compact="0" allDrilled="1" outline="0" showAll="0" dataSourceSort="1" defaultAttributeDrillState="1"/>
  </pivotFields>
  <rowFields count="1">
    <field x="2"/>
  </rowFields>
  <rowItems count="12">
    <i>
      <x/>
    </i>
    <i>
      <x v="1"/>
    </i>
    <i>
      <x v="2"/>
    </i>
    <i>
      <x v="3"/>
    </i>
    <i>
      <x v="4"/>
    </i>
    <i>
      <x v="5"/>
    </i>
    <i>
      <x v="6"/>
    </i>
    <i>
      <x v="7"/>
    </i>
    <i>
      <x v="8"/>
    </i>
    <i>
      <x v="9"/>
    </i>
    <i>
      <x v="10"/>
    </i>
    <i>
      <x v="11"/>
    </i>
  </rowItems>
  <colItems count="1">
    <i/>
  </colItems>
  <dataFields count="1">
    <dataField fld="3" subtotal="count" showDataAs="percentDiff" baseField="2" baseItem="1048828" numFmtId="172"/>
  </dataFields>
  <formats count="1">
    <format dxfId="22">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activeTabTopLevelEntity name="[Dim_Date]"/>
      </x15:pivotTableUISettings>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ED6D97B-2F93-4F15-87CD-348D731AA75D}" name="product_categories" cacheId="1374" applyNumberFormats="0" applyBorderFormats="0" applyFontFormats="0" applyPatternFormats="0" applyAlignmentFormats="0" applyWidthHeightFormats="1" dataCaption="Values" tag="b250e2c8-a173-4296-98d4-3a8c4b156417" updatedVersion="8" minRefreshableVersion="3" useAutoFormatting="1" rowGrandTotals="0" colGrandTotals="0" itemPrintTitles="1" createdVersion="8" indent="0" compact="0" compactData="0" multipleFieldFilters="0" chartFormat="9">
  <location ref="BY16:BZ24" firstHeaderRow="1" firstDataRow="1" firstDataCol="1"/>
  <pivotFields count="6">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compact="0" allDrilled="1" outline="0" showAll="0" sortType="descending" defaultAttributeDrillState="1">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autoSortScope>
        <pivotArea dataOnly="0" outline="0" fieldPosition="0">
          <references count="1">
            <reference field="4294967294" count="1" selected="0">
              <x v="0"/>
            </reference>
          </references>
        </pivotArea>
      </autoSortScope>
    </pivotField>
    <pivotField dataField="1" compact="0" outline="0" showAll="0"/>
    <pivotField axis="axisRow" compact="0" allDrilled="1" outline="0"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compact="0" allDrilled="1" outline="0" showAll="0" dataSourceSort="1" defaultAttributeDrillState="1"/>
  </pivotFields>
  <rowFields count="1">
    <field x="4"/>
  </rowFields>
  <rowItems count="8">
    <i>
      <x v="4"/>
    </i>
    <i>
      <x v="5"/>
    </i>
    <i>
      <x v="6"/>
    </i>
    <i>
      <x v="7"/>
    </i>
    <i>
      <x v="2"/>
    </i>
    <i>
      <x v="1"/>
    </i>
    <i>
      <x/>
    </i>
    <i>
      <x v="3"/>
    </i>
  </rowItems>
  <colItems count="1">
    <i/>
  </colItems>
  <dataFields count="1">
    <dataField fld="3" subtotal="count" baseField="0" baseItem="0" numFmtId="170"/>
  </dataFields>
  <formats count="1">
    <format dxfId="23">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activeTabTopLevelEntity name="[Dim_Date]"/>
        <x15:activeTabTopLevelEntity name="[Dim_Product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D49A57A-2AC9-475C-BC97-B9A8A08B5BCA}" sourceName="[Dim_Date].[Month]">
  <pivotTables>
    <pivotTable tabId="1" name="PivotTable4"/>
    <pivotTable tabId="1" name="PivotTable1"/>
    <pivotTable tabId="1" name="KPIs"/>
  </pivotTables>
  <data>
    <olap pivotCacheId="866628043">
      <levels count="2">
        <level uniqueName="[Dim_Date].[Month].[(All)]" sourceCaption="(All)" count="0"/>
        <level uniqueName="[Dim_Date].[Month].[Month]" sourceCaption="Month" count="12">
          <ranges>
            <range startItem="0">
              <i n="[Dim_Date].[Month].&amp;[Jan]" c="Jan"/>
              <i n="[Dim_Date].[Month].&amp;[Feb]" c="Feb"/>
              <i n="[Dim_Date].[Month].&amp;[Mar]" c="Mar"/>
              <i n="[Dim_Date].[Month].&amp;[Apr]" c="Apr"/>
              <i n="[Dim_Date].[Month].&amp;[May]" c="May"/>
              <i n="[Dim_Date].[Month].&amp;[Jun]" c="Jun"/>
              <i n="[Dim_Date].[Month].&amp;[Jul]" c="Jul"/>
              <i n="[Dim_Date].[Month].&amp;[Aug]" c="Aug"/>
              <i n="[Dim_Date].[Month].&amp;[Sep]" c="Sep"/>
              <i n="[Dim_Date].[Month].&amp;[Oct]" c="Oct"/>
              <i n="[Dim_Date].[Month].&amp;[Nov]" c="Nov"/>
              <i n="[Dim_Date].[Month].&amp;[Dec]" c="Dec"/>
            </range>
          </ranges>
        </level>
      </levels>
      <selections count="1">
        <selection n="[Dim_Date].[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CBC8D51A-B54D-41F0-B224-B5012BEF0772}" sourceName="[Dim_SalesPerson].[Store Name]">
  <pivotTables>
    <pivotTable tabId="4" name="PivotTable1"/>
    <pivotTable tabId="4" name="PivotTable14"/>
    <pivotTable tabId="4" name="PivotTable2"/>
    <pivotTable tabId="4" name="PivotTable3"/>
    <pivotTable tabId="4" name="PivotTable6"/>
  </pivotTables>
  <data>
    <olap pivotCacheId="2054110431">
      <levels count="2">
        <level uniqueName="[Dim_SalesPerson].[Store Name].[(All)]" sourceCaption="(All)" count="0"/>
        <level uniqueName="[Dim_SalesPerson].[Store Name].[Store Name]" sourceCaption="Store Name" count="10">
          <ranges>
            <range startItem="0">
              <i n="[Dim_SalesPerson].[Store Name].&amp;[Barron-Fleming]" c="Barron-Fleming"/>
              <i n="[Dim_SalesPerson].[Store Name].&amp;[Berg-Trujillo]" c="Berg-Trujillo"/>
              <i n="[Dim_SalesPerson].[Store Name].&amp;[Lee-Myers]" c="Lee-Myers"/>
              <i n="[Dim_SalesPerson].[Store Name].&amp;[Lopez]" c="Lopez"/>
              <i n="[Dim_SalesPerson].[Store Name].&amp;[Martinez]" c="Martinez"/>
              <i n="[Dim_SalesPerson].[Store Name].&amp;[Miller]" c="Miller"/>
              <i n="[Dim_SalesPerson].[Store Name].&amp;[Myers-Lopez]" c="Myers-Lopez"/>
              <i n="[Dim_SalesPerson].[Store Name].&amp;[Novak PLC]" c="Novak PLC"/>
              <i n="[Dim_SalesPerson].[Store Name].&amp;[Thomas]" c="Thomas"/>
              <i n="[Dim_SalesPerson].[Store Name].&amp;[Valdez]" c="Valdez"/>
            </range>
          </ranges>
        </level>
      </levels>
      <selections count="1">
        <selection n="[Dim_SalesPerson].[Store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7DFADA31-5B96-4663-9A86-53686A9927D4}" sourceName="[Dim_Date].[Month]">
  <pivotTables>
    <pivotTable tabId="7" name="top_customer"/>
    <pivotTable tabId="7" name="all_products"/>
    <pivotTable tabId="7" name="bottom_customer"/>
    <pivotTable tabId="7" name="Bottom_location"/>
    <pivotTable tabId="7" name="customerAgeGroup"/>
    <pivotTable tabId="7" name="customergender"/>
    <pivotTable tabId="7" name="product_categories"/>
    <pivotTable tabId="7" name="ProductKPI"/>
    <pivotTable tabId="7" name="ProductKPI2"/>
    <pivotTable tabId="7" name="productprofit_by_weekday"/>
    <pivotTable tabId="7" name="products_kpi"/>
    <pivotTable tabId="7" name="top_5products"/>
    <pivotTable tabId="7" name="top_location"/>
  </pivotTables>
  <data>
    <olap pivotCacheId="2054110431">
      <levels count="2">
        <level uniqueName="[Dim_Date].[Month].[(All)]" sourceCaption="(All)" count="0"/>
        <level uniqueName="[Dim_Date].[Month].[Month]" sourceCaption="Month" count="12">
          <ranges>
            <range startItem="0">
              <i n="[Dim_Date].[Month].&amp;[Jan]" c="Jan"/>
              <i n="[Dim_Date].[Month].&amp;[Feb]" c="Feb"/>
              <i n="[Dim_Date].[Month].&amp;[Mar]" c="Mar"/>
              <i n="[Dim_Date].[Month].&amp;[Apr]" c="Apr"/>
              <i n="[Dim_Date].[Month].&amp;[May]" c="May"/>
              <i n="[Dim_Date].[Month].&amp;[Jun]" c="Jun"/>
              <i n="[Dim_Date].[Month].&amp;[Jul]" c="Jul"/>
              <i n="[Dim_Date].[Month].&amp;[Aug]" c="Aug"/>
              <i n="[Dim_Date].[Month].&amp;[Sep]" c="Sep"/>
              <i n="[Dim_Date].[Month].&amp;[Oct]" c="Oct"/>
              <i n="[Dim_Date].[Month].&amp;[Nov]" c="Nov"/>
              <i n="[Dim_Date].[Month].&amp;[Dec]" c="Dec"/>
            </range>
          </ranges>
        </level>
      </levels>
      <selections count="1">
        <selection n="[Dim_Date].[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D940F67-0FCF-44A7-BABA-C82E501C73CF}" sourceName="[Dim_Products].[Category]">
  <pivotTables>
    <pivotTable tabId="7" name="top_customer"/>
    <pivotTable tabId="7" name="bottom_customer"/>
    <pivotTable tabId="7" name="Bottom_location"/>
    <pivotTable tabId="7" name="customerAgeGroup"/>
    <pivotTable tabId="7" name="customergender"/>
    <pivotTable tabId="7" name="MoM_profit"/>
    <pivotTable tabId="7" name="ProductKPI"/>
    <pivotTable tabId="7" name="ProductKPI2"/>
    <pivotTable tabId="7" name="productprofit_by_weekday"/>
    <pivotTable tabId="7" name="products_kpi"/>
    <pivotTable tabId="7" name="profit_by_month"/>
    <pivotTable tabId="7" name="top_5products"/>
    <pivotTable tabId="7" name="top_location"/>
  </pivotTables>
  <data>
    <olap pivotCacheId="2054110431">
      <levels count="2">
        <level uniqueName="[Dim_Products].[Category].[(All)]" sourceCaption="(All)" count="0"/>
        <level uniqueName="[Dim_Products].[Category].[Category]" sourceCaption="Category" count="8">
          <ranges>
            <range startItem="0">
              <i n="[Dim_Products].[Category].&amp;[Alcoholic Beverage]" c="Alcoholic Beverage"/>
              <i n="[Dim_Products].[Category].&amp;[Coffee]" c="Coffee"/>
              <i n="[Dim_Products].[Category].&amp;[Energy Drink]" c="Energy Drink"/>
              <i n="[Dim_Products].[Category].&amp;[Juice]" c="Juice"/>
              <i n="[Dim_Products].[Category].&amp;[Soft Drink]" c="Soft Drink"/>
              <i n="[Dim_Products].[Category].&amp;[Sports Drink]" c="Sports Drink"/>
              <i n="[Dim_Products].[Category].&amp;[Tea]" c="Tea"/>
              <i n="[Dim_Products].[Category].&amp;[Water]" c="Water"/>
            </range>
          </ranges>
        </level>
      </levels>
      <selections count="1">
        <selection n="[Dim_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26D1CB2F-59E6-4E11-B49B-35F3B4804325}" cache="Slicer_Store_Name" caption="Store Nam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4841489-92AC-4F65-B2EB-0A57B4E6EF4E}" cache="Slicer_Month" caption="Filter by Month" columnCount="3" level="1" style="SlicerStyleLight1 2" rowHeight="36576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8D8EF1D6-FC86-458B-8563-B91F668DD135}" cache="Slicer_Month1" caption="Month" columnCount="2" level="1" style="SlicerStyleLight1 3" rowHeight="241300"/>
  <slicer name="Category" xr10:uid="{27166382-10AC-49D2-9F41-A6F70F133083}" cache="Slicer_Category" caption="Category" level="1" style="SlicerStyleLight1 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7.png"/></Relationships>
</file>

<file path=xl/webextensions/webextension1.xml><?xml version="1.0" encoding="utf-8"?>
<we:webextension xmlns:we="http://schemas.microsoft.com/office/webextensions/webextension/2010/11" id="{E3C539A4-521D-47DB-91F3-D6476A8C4489}">
  <we:reference id="wa200004689" version="1.0.0.0" store="en-US" storeType="OMEX"/>
  <we:alternateReferences>
    <we:reference id="wa200004689" version="1.0.0.0" store="wa200004689" storeType="OMEX"/>
  </we:alternateReferences>
  <we:properties>
    <we:property name="SourceData" value="{&quot;range&quot;:&quot;'Analysis 01'!U5:W15&quot;,&quot;worksheetId&quot;:&quot;{00000000-0001-0000-0000-000000000000}&quot;}"/>
    <we:property name="ZBILicenseSettings" value="{&quot;userInfo&quot;:{&quot;name&quot;:&quot;Mohammad Ghanaym&quot;,&quot;email&quot;:&quot;mohammadghanaym@outlook.com&quot;,&quot;userId&quot;:&quot;00000000-0000-0000-f8e9-1890748740da&quot;,&quot;organizationId&quot;:&quot;9188040d-6c67-4c5b-b112-36a304b66dad&quot;,&quot;isViewer&quot;:false}}"/>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4,&quot;titleFontColor&quot;:&quot;#26404F&quot;,&quot;titleText&quot;:&quot;Total Revenue vs Total Target by Store&quot;,&quot;titleFontFamily&quot;:&quot;Calibri, helvetica, arial, sans-serif&quot;,&quot;titleFontWeight&quot;:&quot;bold&quot;,&quot;titleFontStyle&quot;:&quot;normal&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5FCCD77A-DBCF-4F0C-96D6-BB0318A37566}"/>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6" Type="http://schemas.openxmlformats.org/officeDocument/2006/relationships/printerSettings" Target="../printerSettings/printerSettings1.bin"/><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3.vml"/><Relationship Id="rId1" Type="http://schemas.openxmlformats.org/officeDocument/2006/relationships/drawing" Target="../drawings/drawing3.xml"/><Relationship Id="rId6" Type="http://schemas.openxmlformats.org/officeDocument/2006/relationships/ctrlProp" Target="../ctrlProps/ctrlProp4.xml"/><Relationship Id="rId5" Type="http://schemas.openxmlformats.org/officeDocument/2006/relationships/ctrlProp" Target="../ctrlProps/ctrlProp3.xml"/><Relationship Id="rId10" Type="http://schemas.microsoft.com/office/2007/relationships/slicer" Target="../slicers/slicer3.xml"/><Relationship Id="rId4" Type="http://schemas.openxmlformats.org/officeDocument/2006/relationships/ctrlProp" Target="../ctrlProps/ctrlProp2.xml"/><Relationship Id="rId9" Type="http://schemas.openxmlformats.org/officeDocument/2006/relationships/ctrlProp" Target="../ctrlProps/ctrlProp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C5:AA27"/>
  <sheetViews>
    <sheetView showGridLines="0" workbookViewId="0">
      <selection activeCell="F20" sqref="F20"/>
    </sheetView>
  </sheetViews>
  <sheetFormatPr defaultRowHeight="15" x14ac:dyDescent="0.25"/>
  <cols>
    <col min="3" max="3" width="13.85546875" bestFit="1" customWidth="1"/>
    <col min="4" max="4" width="6.7109375" bestFit="1" customWidth="1"/>
    <col min="5" max="5" width="10.85546875" bestFit="1" customWidth="1"/>
    <col min="6" max="6" width="12.7109375" bestFit="1" customWidth="1"/>
    <col min="7" max="7" width="13.5703125" bestFit="1" customWidth="1"/>
    <col min="8" max="8" width="12.28515625" bestFit="1" customWidth="1"/>
    <col min="9" max="9" width="11.85546875" bestFit="1" customWidth="1"/>
    <col min="10" max="10" width="10.140625" bestFit="1" customWidth="1"/>
    <col min="11" max="11" width="9" bestFit="1" customWidth="1"/>
    <col min="12" max="12" width="12.85546875" bestFit="1" customWidth="1"/>
    <col min="13" max="13" width="11.42578125" bestFit="1" customWidth="1"/>
    <col min="14" max="14" width="16.28515625" bestFit="1" customWidth="1"/>
    <col min="15" max="15" width="6.7109375" style="5" customWidth="1"/>
    <col min="16" max="16" width="16.28515625" bestFit="1" customWidth="1"/>
    <col min="17" max="17" width="14.85546875" bestFit="1" customWidth="1"/>
    <col min="18" max="18" width="13.85546875" bestFit="1" customWidth="1"/>
    <col min="19" max="20" width="11.42578125" bestFit="1" customWidth="1"/>
    <col min="21" max="21" width="14.85546875" bestFit="1" customWidth="1"/>
    <col min="22" max="22" width="14.140625" bestFit="1" customWidth="1"/>
    <col min="23" max="23" width="13.7109375" bestFit="1" customWidth="1"/>
    <col min="24" max="26" width="11.42578125" bestFit="1" customWidth="1"/>
    <col min="27" max="27" width="11.28515625" bestFit="1" customWidth="1"/>
    <col min="28" max="28" width="11.42578125" bestFit="1" customWidth="1"/>
    <col min="29" max="102" width="16.28515625" bestFit="1" customWidth="1"/>
    <col min="103" max="103" width="11.28515625" bestFit="1" customWidth="1"/>
    <col min="104" max="702" width="16.28515625" bestFit="1" customWidth="1"/>
    <col min="703" max="703" width="18.85546875" bestFit="1" customWidth="1"/>
    <col min="704" max="704" width="10.85546875" bestFit="1" customWidth="1"/>
    <col min="705" max="705" width="15.85546875" bestFit="1" customWidth="1"/>
    <col min="706" max="706" width="17.85546875" bestFit="1" customWidth="1"/>
    <col min="707" max="707" width="18.5703125" bestFit="1" customWidth="1"/>
    <col min="708" max="708" width="17.42578125" bestFit="1" customWidth="1"/>
    <col min="709" max="710" width="16.85546875" bestFit="1" customWidth="1"/>
  </cols>
  <sheetData>
    <row r="5" spans="3:27" x14ac:dyDescent="0.25">
      <c r="C5" t="s">
        <v>0</v>
      </c>
      <c r="D5" t="s">
        <v>1</v>
      </c>
      <c r="E5" t="s">
        <v>2</v>
      </c>
      <c r="F5" t="s">
        <v>3</v>
      </c>
      <c r="G5" t="s">
        <v>4</v>
      </c>
      <c r="H5" t="s">
        <v>5</v>
      </c>
      <c r="I5" t="s">
        <v>6</v>
      </c>
      <c r="J5" t="s">
        <v>8</v>
      </c>
      <c r="K5" t="s">
        <v>9</v>
      </c>
      <c r="L5" t="s">
        <v>10</v>
      </c>
      <c r="M5" t="s">
        <v>11</v>
      </c>
      <c r="Q5" s="3" t="s">
        <v>23</v>
      </c>
      <c r="R5" t="s">
        <v>0</v>
      </c>
      <c r="S5" t="s">
        <v>11</v>
      </c>
      <c r="U5" t="str">
        <f>Q5</f>
        <v>Store Name</v>
      </c>
      <c r="V5" t="str">
        <f>R5</f>
        <v>Total Revenue</v>
      </c>
      <c r="W5" t="str">
        <f>S5</f>
        <v>Total Target</v>
      </c>
      <c r="AA5" s="3" t="s">
        <v>24</v>
      </c>
    </row>
    <row r="6" spans="3:27" x14ac:dyDescent="0.25">
      <c r="C6" s="7">
        <v>5446809.4700000202</v>
      </c>
      <c r="D6" s="7">
        <v>3149297.4099999927</v>
      </c>
      <c r="E6" s="7">
        <v>2297512.0600000275</v>
      </c>
      <c r="F6" s="2">
        <v>0.42180878047126164</v>
      </c>
      <c r="G6" s="8">
        <v>20000</v>
      </c>
      <c r="H6" s="7">
        <v>438297.51000000123</v>
      </c>
      <c r="I6" s="2">
        <v>8.0468669303389667E-2</v>
      </c>
      <c r="J6" s="8">
        <v>100</v>
      </c>
      <c r="K6" s="8">
        <v>606148</v>
      </c>
      <c r="L6" s="8">
        <v>48662</v>
      </c>
      <c r="M6" s="7">
        <v>5254990</v>
      </c>
      <c r="Q6" t="s">
        <v>13</v>
      </c>
      <c r="R6" s="1">
        <v>546574.63</v>
      </c>
      <c r="S6" s="1">
        <v>422011</v>
      </c>
      <c r="U6" t="str">
        <f t="shared" ref="U6:U15" si="0">Q6</f>
        <v>Barron-Fleming</v>
      </c>
      <c r="V6" s="6">
        <f t="shared" ref="V6:V15" si="1">R6</f>
        <v>546574.63</v>
      </c>
      <c r="W6" s="6">
        <f t="shared" ref="W6:W15" si="2">S6</f>
        <v>422011</v>
      </c>
      <c r="AA6" t="s">
        <v>29</v>
      </c>
    </row>
    <row r="7" spans="3:27" x14ac:dyDescent="0.25">
      <c r="Q7" t="s">
        <v>14</v>
      </c>
      <c r="R7" s="1">
        <v>526187</v>
      </c>
      <c r="S7" s="1">
        <v>600510</v>
      </c>
      <c r="U7" t="str">
        <f t="shared" si="0"/>
        <v>Berg-Trujillo</v>
      </c>
      <c r="V7" s="6">
        <f t="shared" si="1"/>
        <v>526187</v>
      </c>
      <c r="W7" s="6">
        <f t="shared" si="2"/>
        <v>600510</v>
      </c>
      <c r="AA7" t="s">
        <v>28</v>
      </c>
    </row>
    <row r="8" spans="3:27" x14ac:dyDescent="0.25">
      <c r="Q8" t="s">
        <v>15</v>
      </c>
      <c r="R8" s="1">
        <v>548423.81999999995</v>
      </c>
      <c r="S8" s="1">
        <v>418186</v>
      </c>
      <c r="U8" t="str">
        <f t="shared" si="0"/>
        <v>Lee-Myers</v>
      </c>
      <c r="V8" s="6">
        <f t="shared" si="1"/>
        <v>548423.81999999995</v>
      </c>
      <c r="W8" s="6">
        <f t="shared" si="2"/>
        <v>418186</v>
      </c>
      <c r="AA8" t="s">
        <v>32</v>
      </c>
    </row>
    <row r="9" spans="3:27" x14ac:dyDescent="0.25">
      <c r="Q9" t="s">
        <v>16</v>
      </c>
      <c r="R9" s="1">
        <v>545095.25999999989</v>
      </c>
      <c r="S9" s="1">
        <v>419431</v>
      </c>
      <c r="U9" t="str">
        <f t="shared" si="0"/>
        <v>Lopez</v>
      </c>
      <c r="V9" s="6">
        <f t="shared" si="1"/>
        <v>545095.25999999989</v>
      </c>
      <c r="W9" s="6">
        <f t="shared" si="2"/>
        <v>419431</v>
      </c>
      <c r="AA9" t="s">
        <v>25</v>
      </c>
    </row>
    <row r="10" spans="3:27" x14ac:dyDescent="0.25">
      <c r="Q10" t="s">
        <v>17</v>
      </c>
      <c r="R10" s="1">
        <v>536475.9</v>
      </c>
      <c r="S10" s="1">
        <v>601307</v>
      </c>
      <c r="U10" t="str">
        <f t="shared" si="0"/>
        <v>Martinez</v>
      </c>
      <c r="V10" s="6">
        <f t="shared" si="1"/>
        <v>536475.9</v>
      </c>
      <c r="W10" s="6">
        <f t="shared" si="2"/>
        <v>601307</v>
      </c>
      <c r="AA10" t="s">
        <v>33</v>
      </c>
    </row>
    <row r="11" spans="3:27" x14ac:dyDescent="0.25">
      <c r="Q11" t="s">
        <v>18</v>
      </c>
      <c r="R11" s="1">
        <v>547475.30000000005</v>
      </c>
      <c r="S11" s="1">
        <v>646080</v>
      </c>
      <c r="U11" t="str">
        <f t="shared" si="0"/>
        <v>Miller</v>
      </c>
      <c r="V11" s="6">
        <f t="shared" si="1"/>
        <v>547475.30000000005</v>
      </c>
      <c r="W11" s="6">
        <f t="shared" si="2"/>
        <v>646080</v>
      </c>
      <c r="AA11" t="s">
        <v>31</v>
      </c>
    </row>
    <row r="12" spans="3:27" x14ac:dyDescent="0.25">
      <c r="Q12" t="s">
        <v>19</v>
      </c>
      <c r="R12" s="1">
        <v>565168.15000000014</v>
      </c>
      <c r="S12" s="1">
        <v>445958</v>
      </c>
      <c r="U12" t="str">
        <f t="shared" si="0"/>
        <v>Myers-Lopez</v>
      </c>
      <c r="V12" s="6">
        <f t="shared" si="1"/>
        <v>565168.15000000014</v>
      </c>
      <c r="W12" s="6">
        <f t="shared" si="2"/>
        <v>445958</v>
      </c>
      <c r="AA12" t="s">
        <v>30</v>
      </c>
    </row>
    <row r="13" spans="3:27" x14ac:dyDescent="0.25">
      <c r="F13" s="9" t="s">
        <v>37</v>
      </c>
      <c r="G13" s="9" t="s">
        <v>38</v>
      </c>
      <c r="I13" s="9" t="s">
        <v>40</v>
      </c>
      <c r="Q13" t="s">
        <v>20</v>
      </c>
      <c r="R13" s="1">
        <v>536180.92999999993</v>
      </c>
      <c r="S13" s="1">
        <v>711271</v>
      </c>
      <c r="U13" t="str">
        <f t="shared" si="0"/>
        <v>Novak PLC</v>
      </c>
      <c r="V13" s="6">
        <f t="shared" si="1"/>
        <v>536180.92999999993</v>
      </c>
      <c r="W13" s="6">
        <f t="shared" si="2"/>
        <v>711271</v>
      </c>
      <c r="AA13" t="s">
        <v>26</v>
      </c>
    </row>
    <row r="14" spans="3:27" x14ac:dyDescent="0.25">
      <c r="F14" s="7">
        <f>C6</f>
        <v>5446809.4700000202</v>
      </c>
      <c r="G14" s="7">
        <f>M6</f>
        <v>5254990</v>
      </c>
      <c r="I14" s="10">
        <f>(F14-G14)/G14</f>
        <v>3.6502347292767488E-2</v>
      </c>
      <c r="Q14" t="s">
        <v>21</v>
      </c>
      <c r="R14" s="1">
        <v>537047.05999999982</v>
      </c>
      <c r="S14" s="1">
        <v>485684</v>
      </c>
      <c r="U14" t="str">
        <f t="shared" si="0"/>
        <v>Thomas</v>
      </c>
      <c r="V14" s="6">
        <f t="shared" si="1"/>
        <v>537047.05999999982</v>
      </c>
      <c r="W14" s="6">
        <f t="shared" si="2"/>
        <v>485684</v>
      </c>
      <c r="AA14" t="s">
        <v>36</v>
      </c>
    </row>
    <row r="15" spans="3:27" x14ac:dyDescent="0.25">
      <c r="Q15" t="s">
        <v>22</v>
      </c>
      <c r="R15" s="1">
        <v>558181.42000000004</v>
      </c>
      <c r="S15" s="1">
        <v>504552</v>
      </c>
      <c r="U15" t="str">
        <f t="shared" si="0"/>
        <v>Valdez</v>
      </c>
      <c r="V15" s="6">
        <f t="shared" si="1"/>
        <v>558181.42000000004</v>
      </c>
      <c r="W15" s="6">
        <f t="shared" si="2"/>
        <v>504552</v>
      </c>
      <c r="AA15" t="s">
        <v>35</v>
      </c>
    </row>
    <row r="16" spans="3:27" x14ac:dyDescent="0.25">
      <c r="H16" t="b">
        <f>F20&gt;0</f>
        <v>1</v>
      </c>
      <c r="I16" s="11"/>
      <c r="Q16" t="s">
        <v>7</v>
      </c>
      <c r="R16" s="1">
        <v>5446809.4700000202</v>
      </c>
      <c r="S16" s="1">
        <v>5254990</v>
      </c>
      <c r="AA16" t="s">
        <v>34</v>
      </c>
    </row>
    <row r="17" spans="6:27" x14ac:dyDescent="0.25">
      <c r="H17" t="b">
        <f>F20&lt;0</f>
        <v>0</v>
      </c>
      <c r="I17" s="12"/>
      <c r="AA17" t="s">
        <v>27</v>
      </c>
    </row>
    <row r="18" spans="6:27" x14ac:dyDescent="0.25">
      <c r="AA18" t="s">
        <v>7</v>
      </c>
    </row>
    <row r="19" spans="6:27" x14ac:dyDescent="0.25">
      <c r="F19" s="9" t="s">
        <v>39</v>
      </c>
    </row>
    <row r="20" spans="6:27" ht="18.75" x14ac:dyDescent="0.25">
      <c r="F20" s="13" t="str">
        <f>IF((F14-G14)/G14&gt;0,"▲", "▼") &amp; " " &amp; TEXT((F14-G14)/G14, "+0.0%;-0.0%")</f>
        <v>▲ +3.7%</v>
      </c>
    </row>
    <row r="26" spans="6:27" x14ac:dyDescent="0.25">
      <c r="H26" s="14"/>
    </row>
    <row r="27" spans="6:27" ht="18.75" x14ac:dyDescent="0.25">
      <c r="G27" s="13"/>
    </row>
  </sheetData>
  <conditionalFormatting sqref="F20">
    <cfRule type="expression" dxfId="12" priority="3">
      <formula>$I$14&gt;0</formula>
    </cfRule>
    <cfRule type="expression" dxfId="11" priority="4">
      <formula>$I$14&lt;0</formula>
    </cfRule>
  </conditionalFormatting>
  <conditionalFormatting sqref="G27">
    <cfRule type="expression" dxfId="10" priority="1">
      <formula>$I$14&gt;0</formula>
    </cfRule>
    <cfRule type="expression" dxfId="9" priority="2">
      <formula>$I$14&lt;0</formula>
    </cfRule>
  </conditionalFormatting>
  <pageMargins left="0.7" right="0.7" top="0.75" bottom="0.75" header="0.3" footer="0.3"/>
  <extLst>
    <ext xmlns:x15="http://schemas.microsoft.com/office/spreadsheetml/2010/11/main" uri="{F7C9EE02-42E1-4005-9D12-6889AFFD525C}">
      <x15:webExtensions xmlns:xm="http://schemas.microsoft.com/office/excel/2006/main">
        <x15:webExtension appRef="{5FCCD77A-DBCF-4F0C-96D6-BB0318A37566}">
          <xm:f>'Analysis 01'!$U$5:$W$15</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044F5-2051-45DE-98B1-D299B5F17E0A}">
  <sheetPr codeName="Sheet2"/>
  <dimension ref="C4:AS28"/>
  <sheetViews>
    <sheetView showGridLines="0" topLeftCell="AG1" workbookViewId="0">
      <selection activeCell="AP28" sqref="AP28"/>
    </sheetView>
  </sheetViews>
  <sheetFormatPr defaultRowHeight="15" x14ac:dyDescent="0.25"/>
  <cols>
    <col min="1" max="1" width="13.140625" bestFit="1" customWidth="1"/>
    <col min="3" max="3" width="9.28515625" bestFit="1" customWidth="1"/>
    <col min="4" max="4" width="13.85546875" bestFit="1" customWidth="1"/>
    <col min="5" max="5" width="11.42578125" bestFit="1" customWidth="1"/>
    <col min="9" max="9" width="11.140625" bestFit="1" customWidth="1"/>
    <col min="10" max="10" width="13.85546875" bestFit="1" customWidth="1"/>
    <col min="11" max="11" width="11.42578125" bestFit="1" customWidth="1"/>
    <col min="16" max="16" width="10.5703125" bestFit="1" customWidth="1"/>
    <col min="19" max="19" width="5.140625" style="5" customWidth="1"/>
    <col min="21" max="21" width="13.85546875" bestFit="1" customWidth="1"/>
    <col min="22" max="22" width="11.42578125" bestFit="1" customWidth="1"/>
    <col min="23" max="23" width="12.42578125" bestFit="1" customWidth="1"/>
    <col min="25" max="25" width="9.140625" style="23"/>
    <col min="28" max="28" width="10.85546875" bestFit="1" customWidth="1"/>
    <col min="29" max="29" width="13.85546875" bestFit="1" customWidth="1"/>
    <col min="30" max="30" width="14.85546875" bestFit="1" customWidth="1"/>
    <col min="32" max="32" width="4.140625" style="35" customWidth="1"/>
    <col min="34" max="34" width="10.140625" bestFit="1" customWidth="1"/>
    <col min="35" max="35" width="13.85546875" bestFit="1" customWidth="1"/>
    <col min="36" max="36" width="14.85546875" bestFit="1" customWidth="1"/>
    <col min="40" max="40" width="4.42578125" style="5" customWidth="1"/>
    <col min="42" max="42" width="11.7109375" bestFit="1" customWidth="1"/>
    <col min="43" max="43" width="13.85546875" bestFit="1" customWidth="1"/>
    <col min="44" max="44" width="14.85546875" bestFit="1" customWidth="1"/>
  </cols>
  <sheetData>
    <row r="4" spans="3:44" x14ac:dyDescent="0.25">
      <c r="L4" s="16"/>
    </row>
    <row r="5" spans="3:44" x14ac:dyDescent="0.25">
      <c r="C5" s="3" t="s">
        <v>24</v>
      </c>
      <c r="D5" t="s">
        <v>0</v>
      </c>
      <c r="E5" t="s">
        <v>11</v>
      </c>
      <c r="I5" s="16" t="str">
        <f>C5</f>
        <v>Month</v>
      </c>
      <c r="J5" s="16" t="str">
        <f>D5</f>
        <v>Total Revenue</v>
      </c>
      <c r="K5" s="18" t="str">
        <f>E5</f>
        <v>Total Target</v>
      </c>
      <c r="L5" s="16" t="s">
        <v>41</v>
      </c>
      <c r="O5" t="str">
        <f>I5</f>
        <v>Month</v>
      </c>
      <c r="P5" t="s">
        <v>39</v>
      </c>
      <c r="U5" t="s">
        <v>0</v>
      </c>
      <c r="V5" t="s">
        <v>11</v>
      </c>
      <c r="W5" t="s">
        <v>39</v>
      </c>
      <c r="AB5" s="3" t="s">
        <v>44</v>
      </c>
      <c r="AC5" t="s">
        <v>0</v>
      </c>
      <c r="AD5" t="s">
        <v>47</v>
      </c>
      <c r="AH5" s="3" t="s">
        <v>48</v>
      </c>
      <c r="AI5" t="s">
        <v>0</v>
      </c>
      <c r="AJ5" t="s">
        <v>47</v>
      </c>
      <c r="AP5" s="3" t="s">
        <v>45</v>
      </c>
      <c r="AQ5" t="s">
        <v>0</v>
      </c>
      <c r="AR5" t="s">
        <v>47</v>
      </c>
    </row>
    <row r="6" spans="3:44" x14ac:dyDescent="0.25">
      <c r="C6" t="s">
        <v>29</v>
      </c>
      <c r="D6" s="15">
        <v>444162.52</v>
      </c>
      <c r="E6" s="15">
        <v>439042</v>
      </c>
      <c r="I6" s="16" t="str">
        <f t="shared" ref="I6:I17" si="0">C6</f>
        <v>Jan</v>
      </c>
      <c r="J6" s="17">
        <f t="shared" ref="J6:J17" si="1">D6</f>
        <v>444162.52</v>
      </c>
      <c r="K6" s="19">
        <f t="shared" ref="K6:K17" si="2">E6</f>
        <v>439042</v>
      </c>
      <c r="L6" s="19" t="str">
        <f t="shared" ref="L6:L17" si="3">IF(OR(J6=large_1, J6=large_2), J6, "")</f>
        <v/>
      </c>
      <c r="O6" t="str">
        <f t="shared" ref="O6:O17" si="4">I6</f>
        <v>Jan</v>
      </c>
      <c r="P6" s="21">
        <f t="shared" ref="P6:P17" si="5">(J6-K6)/K6</f>
        <v>1.1662938853230486E-2</v>
      </c>
      <c r="U6" s="15">
        <v>5446809.4700000202</v>
      </c>
      <c r="V6" s="15">
        <v>5254990</v>
      </c>
      <c r="W6" s="20">
        <f>(U6-V6)/V6</f>
        <v>3.6502347292767488E-2</v>
      </c>
      <c r="AB6" t="s">
        <v>45</v>
      </c>
      <c r="AC6" s="15">
        <v>3894278.1300000134</v>
      </c>
      <c r="AD6" s="24">
        <v>0.7149649995008911</v>
      </c>
      <c r="AH6" t="s">
        <v>49</v>
      </c>
      <c r="AI6" s="15">
        <v>1336248.3099999984</v>
      </c>
      <c r="AJ6" s="37"/>
      <c r="AP6" t="s">
        <v>59</v>
      </c>
      <c r="AQ6" s="15">
        <v>765868.27999999898</v>
      </c>
      <c r="AR6" s="24"/>
    </row>
    <row r="7" spans="3:44" x14ac:dyDescent="0.25">
      <c r="C7" t="s">
        <v>28</v>
      </c>
      <c r="D7" s="15">
        <v>423741.52</v>
      </c>
      <c r="E7" s="15">
        <v>431279</v>
      </c>
      <c r="I7" s="16" t="str">
        <f t="shared" si="0"/>
        <v>Feb</v>
      </c>
      <c r="J7" s="17">
        <f t="shared" si="1"/>
        <v>423741.52</v>
      </c>
      <c r="K7" s="19">
        <f t="shared" si="2"/>
        <v>431279</v>
      </c>
      <c r="L7" s="19" t="str">
        <f t="shared" si="3"/>
        <v/>
      </c>
      <c r="O7" t="str">
        <f t="shared" si="4"/>
        <v>Feb</v>
      </c>
      <c r="P7" s="21">
        <f t="shared" si="5"/>
        <v>-1.7477039225188291E-2</v>
      </c>
      <c r="AB7" t="s">
        <v>46</v>
      </c>
      <c r="AC7" s="15">
        <v>1552531.3400000015</v>
      </c>
      <c r="AD7" s="24">
        <v>0.2850350004991079</v>
      </c>
      <c r="AH7" t="s">
        <v>50</v>
      </c>
      <c r="AI7" s="15">
        <v>1384874.5400000024</v>
      </c>
      <c r="AJ7" s="37">
        <v>3.6390115247370451E-2</v>
      </c>
      <c r="AP7" t="s">
        <v>57</v>
      </c>
      <c r="AQ7" s="15">
        <v>789470.8800000028</v>
      </c>
      <c r="AR7" s="24">
        <v>3.0818093158269787E-2</v>
      </c>
    </row>
    <row r="8" spans="3:44" x14ac:dyDescent="0.25">
      <c r="C8" t="s">
        <v>32</v>
      </c>
      <c r="D8" s="15">
        <v>468344.26999999955</v>
      </c>
      <c r="E8" s="15">
        <v>445591</v>
      </c>
      <c r="I8" s="16" t="str">
        <f t="shared" si="0"/>
        <v>Mar</v>
      </c>
      <c r="J8" s="17">
        <f t="shared" si="1"/>
        <v>468344.26999999955</v>
      </c>
      <c r="K8" s="19">
        <f t="shared" si="2"/>
        <v>445591</v>
      </c>
      <c r="L8" s="19" t="str">
        <f t="shared" si="3"/>
        <v/>
      </c>
      <c r="O8" t="str">
        <f t="shared" si="4"/>
        <v>Mar</v>
      </c>
      <c r="P8" s="21">
        <f>(J8-K8)/K8</f>
        <v>5.1063127397096335E-2</v>
      </c>
      <c r="AH8" t="s">
        <v>51</v>
      </c>
      <c r="AI8" s="15">
        <v>1362939.5400000014</v>
      </c>
      <c r="AJ8" s="37">
        <v>-1.5838979897775357E-2</v>
      </c>
      <c r="AP8" t="s">
        <v>61</v>
      </c>
      <c r="AQ8" s="15">
        <v>772166.82999999914</v>
      </c>
      <c r="AR8" s="24">
        <v>-2.1918541187996184E-2</v>
      </c>
    </row>
    <row r="9" spans="3:44" ht="18.75" x14ac:dyDescent="0.3">
      <c r="C9" t="s">
        <v>25</v>
      </c>
      <c r="D9" s="15">
        <v>448652.76000000007</v>
      </c>
      <c r="E9" s="15">
        <v>453071</v>
      </c>
      <c r="I9" s="16" t="str">
        <f t="shared" si="0"/>
        <v>Apr</v>
      </c>
      <c r="J9" s="17">
        <f t="shared" si="1"/>
        <v>448652.76000000007</v>
      </c>
      <c r="K9" s="19">
        <f t="shared" si="2"/>
        <v>453071</v>
      </c>
      <c r="L9" s="19" t="str">
        <f t="shared" si="3"/>
        <v/>
      </c>
      <c r="O9" t="str">
        <f t="shared" si="4"/>
        <v>Apr</v>
      </c>
      <c r="P9" s="21">
        <f t="shared" si="5"/>
        <v>-9.7517607615581932E-3</v>
      </c>
      <c r="W9" s="22" t="str">
        <f>IF(((U6-V6)/V6) &gt; 0, "▲", "▼")&amp;" " &amp;TEXT((U6-V6)/V6,"+0.0%;-0.0%")</f>
        <v>▲ +3.7%</v>
      </c>
      <c r="AH9" t="s">
        <v>52</v>
      </c>
      <c r="AI9" s="15">
        <v>1362747.0800000008</v>
      </c>
      <c r="AJ9" s="37">
        <v>-1.4120949194904202E-4</v>
      </c>
      <c r="AP9" t="s">
        <v>62</v>
      </c>
      <c r="AQ9" s="15">
        <v>774303.62999999756</v>
      </c>
      <c r="AR9" s="24">
        <v>2.7672776361015393E-3</v>
      </c>
    </row>
    <row r="10" spans="3:44" x14ac:dyDescent="0.25">
      <c r="C10" t="s">
        <v>33</v>
      </c>
      <c r="D10" s="15">
        <v>480720.64000000013</v>
      </c>
      <c r="E10" s="15">
        <v>444167</v>
      </c>
      <c r="I10" s="16" t="str">
        <f t="shared" si="0"/>
        <v>May</v>
      </c>
      <c r="J10" s="17">
        <f t="shared" si="1"/>
        <v>480720.64000000013</v>
      </c>
      <c r="K10" s="19">
        <f t="shared" si="2"/>
        <v>444167</v>
      </c>
      <c r="L10" s="19">
        <f t="shared" si="3"/>
        <v>480720.64000000013</v>
      </c>
      <c r="O10" t="str">
        <f t="shared" si="4"/>
        <v>May</v>
      </c>
      <c r="P10" s="21">
        <f t="shared" si="5"/>
        <v>8.2297063942166196E-2</v>
      </c>
      <c r="AJ10" s="36"/>
      <c r="AP10" t="s">
        <v>60</v>
      </c>
      <c r="AQ10" s="15">
        <v>795985.00999999966</v>
      </c>
      <c r="AR10" s="24">
        <v>2.8001134387039057E-2</v>
      </c>
    </row>
    <row r="11" spans="3:44" x14ac:dyDescent="0.25">
      <c r="C11" t="s">
        <v>31</v>
      </c>
      <c r="D11" s="15">
        <v>455501.13999999996</v>
      </c>
      <c r="E11" s="15">
        <v>421979</v>
      </c>
      <c r="I11" s="16" t="str">
        <f t="shared" si="0"/>
        <v>Jun</v>
      </c>
      <c r="J11" s="17">
        <f t="shared" si="1"/>
        <v>455501.13999999996</v>
      </c>
      <c r="K11" s="19">
        <f t="shared" si="2"/>
        <v>421979</v>
      </c>
      <c r="L11" s="19" t="str">
        <f t="shared" si="3"/>
        <v/>
      </c>
      <c r="O11" t="str">
        <f t="shared" si="4"/>
        <v>Jun</v>
      </c>
      <c r="P11" s="21">
        <f t="shared" si="5"/>
        <v>7.9440303901378878E-2</v>
      </c>
      <c r="AJ11" s="36"/>
      <c r="AP11" t="s">
        <v>56</v>
      </c>
      <c r="AQ11" s="15">
        <v>762351.78000000084</v>
      </c>
      <c r="AR11" s="24">
        <v>-4.225359721284052E-2</v>
      </c>
    </row>
    <row r="12" spans="3:44" x14ac:dyDescent="0.25">
      <c r="C12" t="s">
        <v>30</v>
      </c>
      <c r="D12" s="15">
        <v>433725.86000000045</v>
      </c>
      <c r="E12" s="15">
        <v>456718</v>
      </c>
      <c r="I12" s="16" t="str">
        <f t="shared" si="0"/>
        <v>Jul</v>
      </c>
      <c r="J12" s="17">
        <f t="shared" si="1"/>
        <v>433725.86000000045</v>
      </c>
      <c r="K12" s="19">
        <f t="shared" si="2"/>
        <v>456718</v>
      </c>
      <c r="L12" s="19" t="str">
        <f t="shared" si="3"/>
        <v/>
      </c>
      <c r="O12" t="str">
        <f t="shared" si="4"/>
        <v>Jul</v>
      </c>
      <c r="P12" s="21">
        <f t="shared" si="5"/>
        <v>-5.0342092932618265E-2</v>
      </c>
      <c r="AJ12" s="36"/>
      <c r="AP12" t="s">
        <v>58</v>
      </c>
      <c r="AQ12" s="15">
        <v>786663.06000000041</v>
      </c>
      <c r="AR12" s="24">
        <v>3.1889844869253843E-2</v>
      </c>
    </row>
    <row r="13" spans="3:44" x14ac:dyDescent="0.25">
      <c r="C13" t="s">
        <v>26</v>
      </c>
      <c r="D13" s="15">
        <v>485766.24999999977</v>
      </c>
      <c r="E13" s="15">
        <v>431727</v>
      </c>
      <c r="I13" s="16" t="str">
        <f t="shared" si="0"/>
        <v>Aug</v>
      </c>
      <c r="J13" s="17">
        <f t="shared" si="1"/>
        <v>485766.24999999977</v>
      </c>
      <c r="K13" s="19">
        <f t="shared" si="2"/>
        <v>431727</v>
      </c>
      <c r="L13" s="19">
        <f t="shared" si="3"/>
        <v>485766.24999999977</v>
      </c>
      <c r="O13" t="str">
        <f t="shared" si="4"/>
        <v>Aug</v>
      </c>
      <c r="P13" s="21">
        <f t="shared" si="5"/>
        <v>0.12516995694038077</v>
      </c>
      <c r="AJ13" s="36"/>
    </row>
    <row r="14" spans="3:44" x14ac:dyDescent="0.25">
      <c r="C14" t="s">
        <v>36</v>
      </c>
      <c r="D14" s="15">
        <v>443447.4300000004</v>
      </c>
      <c r="E14" s="15">
        <v>446912</v>
      </c>
      <c r="I14" s="16" t="str">
        <f t="shared" si="0"/>
        <v>Sep</v>
      </c>
      <c r="J14" s="17">
        <f t="shared" si="1"/>
        <v>443447.4300000004</v>
      </c>
      <c r="K14" s="19">
        <f t="shared" si="2"/>
        <v>446912</v>
      </c>
      <c r="L14" s="19" t="str">
        <f t="shared" si="3"/>
        <v/>
      </c>
      <c r="O14" t="str">
        <f t="shared" si="4"/>
        <v>Sep</v>
      </c>
      <c r="P14" s="21">
        <f t="shared" si="5"/>
        <v>-7.7522420521256973E-3</v>
      </c>
      <c r="AH14" t="s">
        <v>53</v>
      </c>
      <c r="AJ14" s="36"/>
    </row>
    <row r="15" spans="3:44" x14ac:dyDescent="0.25">
      <c r="C15" t="s">
        <v>35</v>
      </c>
      <c r="D15" s="15">
        <v>458984.37999999971</v>
      </c>
      <c r="E15" s="15">
        <v>414360</v>
      </c>
      <c r="I15" s="16" t="str">
        <f t="shared" si="0"/>
        <v>Oct</v>
      </c>
      <c r="J15" s="17">
        <f t="shared" si="1"/>
        <v>458984.37999999971</v>
      </c>
      <c r="K15" s="19">
        <f t="shared" si="2"/>
        <v>414360</v>
      </c>
      <c r="L15" s="19" t="str">
        <f t="shared" si="3"/>
        <v/>
      </c>
      <c r="O15" t="str">
        <f t="shared" si="4"/>
        <v>Oct</v>
      </c>
      <c r="P15" s="21">
        <f t="shared" si="5"/>
        <v>0.10769470991408368</v>
      </c>
      <c r="AJ15" s="36"/>
      <c r="AP15" t="s">
        <v>53</v>
      </c>
    </row>
    <row r="16" spans="3:44" x14ac:dyDescent="0.25">
      <c r="C16" t="s">
        <v>34</v>
      </c>
      <c r="D16" s="15">
        <v>462537.40999999939</v>
      </c>
      <c r="E16" s="15">
        <v>413371</v>
      </c>
      <c r="I16" s="16" t="str">
        <f t="shared" si="0"/>
        <v>Nov</v>
      </c>
      <c r="J16" s="17">
        <f t="shared" si="1"/>
        <v>462537.40999999939</v>
      </c>
      <c r="K16" s="19">
        <f t="shared" si="2"/>
        <v>413371</v>
      </c>
      <c r="L16" s="19" t="str">
        <f t="shared" si="3"/>
        <v/>
      </c>
      <c r="O16" t="str">
        <f t="shared" si="4"/>
        <v>Nov</v>
      </c>
      <c r="P16" s="21">
        <f t="shared" si="5"/>
        <v>0.11894015303443975</v>
      </c>
      <c r="AH16" s="16" t="str">
        <f t="shared" ref="AH16:AI20" si="6">AH5</f>
        <v>Quarter</v>
      </c>
      <c r="AI16" s="16" t="str">
        <f t="shared" si="6"/>
        <v>Total Revenue</v>
      </c>
      <c r="AJ16" s="16" t="s">
        <v>41</v>
      </c>
      <c r="AK16" s="16" t="s">
        <v>54</v>
      </c>
    </row>
    <row r="17" spans="3:45" x14ac:dyDescent="0.25">
      <c r="C17" t="s">
        <v>27</v>
      </c>
      <c r="D17" s="15">
        <v>441225.2900000001</v>
      </c>
      <c r="E17" s="15">
        <v>456773</v>
      </c>
      <c r="I17" s="16" t="str">
        <f t="shared" si="0"/>
        <v>Dec</v>
      </c>
      <c r="J17" s="17">
        <f t="shared" si="1"/>
        <v>441225.2900000001</v>
      </c>
      <c r="K17" s="19">
        <f t="shared" si="2"/>
        <v>456773</v>
      </c>
      <c r="L17" s="19" t="str">
        <f t="shared" si="3"/>
        <v/>
      </c>
      <c r="O17" t="str">
        <f t="shared" si="4"/>
        <v>Dec</v>
      </c>
      <c r="P17" s="21">
        <f t="shared" si="5"/>
        <v>-3.4038154619471607E-2</v>
      </c>
      <c r="AH17" s="16" t="str">
        <f t="shared" si="6"/>
        <v>Q-1</v>
      </c>
      <c r="AI17" s="17">
        <f t="shared" si="6"/>
        <v>1336248.3099999984</v>
      </c>
      <c r="AJ17" s="17" t="str">
        <f>IF(AI17&gt;AK17, AI17, "")</f>
        <v/>
      </c>
      <c r="AK17" s="17">
        <f>AVERAGE($AI$17:$AI$20)</f>
        <v>1361702.3675000006</v>
      </c>
      <c r="AP17" s="16" t="str">
        <f t="shared" ref="AP17:AQ24" si="7">AP5</f>
        <v>Weekday</v>
      </c>
      <c r="AQ17" s="16" t="str">
        <f t="shared" si="7"/>
        <v>Total Revenue</v>
      </c>
      <c r="AR17" s="16" t="s">
        <v>41</v>
      </c>
      <c r="AS17" s="16" t="s">
        <v>54</v>
      </c>
    </row>
    <row r="18" spans="3:45" x14ac:dyDescent="0.25">
      <c r="AH18" s="16" t="str">
        <f t="shared" si="6"/>
        <v>Q-2</v>
      </c>
      <c r="AI18" s="17">
        <f t="shared" si="6"/>
        <v>1384874.5400000024</v>
      </c>
      <c r="AJ18" s="17">
        <f>IF(AI18&gt;AK18, AI18, "")</f>
        <v>1384874.5400000024</v>
      </c>
      <c r="AK18" s="17">
        <f>AVERAGE($AI$17:$AI$20)</f>
        <v>1361702.3675000006</v>
      </c>
      <c r="AP18" s="16" t="str">
        <f t="shared" si="7"/>
        <v>Sun</v>
      </c>
      <c r="AQ18" s="17">
        <f t="shared" si="7"/>
        <v>765868.27999999898</v>
      </c>
      <c r="AR18" s="17" t="str">
        <f>IF(AQ18&gt;AS18,AQ18, "")</f>
        <v/>
      </c>
      <c r="AS18" s="17">
        <f>AVERAGE($AQ$18:$AQ$24)</f>
        <v>778115.63857142848</v>
      </c>
    </row>
    <row r="19" spans="3:45" x14ac:dyDescent="0.25">
      <c r="AH19" s="16" t="str">
        <f t="shared" si="6"/>
        <v>Q-3</v>
      </c>
      <c r="AI19" s="17">
        <f t="shared" si="6"/>
        <v>1362939.5400000014</v>
      </c>
      <c r="AJ19" s="17">
        <f>IF(AI19&gt;AK19, AI19, "")</f>
        <v>1362939.5400000014</v>
      </c>
      <c r="AK19" s="17">
        <f>AVERAGE($AI$17:$AI$20)</f>
        <v>1361702.3675000006</v>
      </c>
      <c r="AP19" s="16" t="str">
        <f t="shared" si="7"/>
        <v>Mon</v>
      </c>
      <c r="AQ19" s="17">
        <f t="shared" si="7"/>
        <v>789470.8800000028</v>
      </c>
      <c r="AR19" s="17">
        <f t="shared" ref="AR19:AR24" si="8">IF(AQ19&gt;AS19,AQ19, "")</f>
        <v>789470.8800000028</v>
      </c>
      <c r="AS19" s="17">
        <f t="shared" ref="AS19:AS24" si="9">AVERAGE($AQ$18:$AQ$24)</f>
        <v>778115.63857142848</v>
      </c>
    </row>
    <row r="20" spans="3:45" x14ac:dyDescent="0.25">
      <c r="I20">
        <v>1</v>
      </c>
      <c r="J20" s="17">
        <f>LARGE(J6:$J$17, I20)</f>
        <v>485766.24999999977</v>
      </c>
      <c r="K20" t="s">
        <v>42</v>
      </c>
      <c r="AH20" s="16" t="str">
        <f t="shared" si="6"/>
        <v>Q-4</v>
      </c>
      <c r="AI20" s="17">
        <f t="shared" si="6"/>
        <v>1362747.0800000008</v>
      </c>
      <c r="AJ20" s="17">
        <f>IF(AI20&gt;AK20, AI20, "")</f>
        <v>1362747.0800000008</v>
      </c>
      <c r="AK20" s="17">
        <f>AVERAGE($AI$17:$AI$20)</f>
        <v>1361702.3675000006</v>
      </c>
      <c r="AP20" s="16" t="str">
        <f t="shared" si="7"/>
        <v>Tue</v>
      </c>
      <c r="AQ20" s="17">
        <f t="shared" si="7"/>
        <v>772166.82999999914</v>
      </c>
      <c r="AR20" s="17" t="str">
        <f t="shared" si="8"/>
        <v/>
      </c>
      <c r="AS20" s="17">
        <f t="shared" si="9"/>
        <v>778115.63857142848</v>
      </c>
    </row>
    <row r="21" spans="3:45" x14ac:dyDescent="0.25">
      <c r="I21">
        <v>2</v>
      </c>
      <c r="J21" s="17">
        <f>LARGE(J7:$J$17, I21)</f>
        <v>480720.64000000013</v>
      </c>
      <c r="K21" t="s">
        <v>43</v>
      </c>
      <c r="AP21" s="16" t="str">
        <f t="shared" si="7"/>
        <v>Wed</v>
      </c>
      <c r="AQ21" s="17">
        <f t="shared" si="7"/>
        <v>774303.62999999756</v>
      </c>
      <c r="AR21" s="17" t="str">
        <f t="shared" si="8"/>
        <v/>
      </c>
      <c r="AS21" s="17">
        <f t="shared" si="9"/>
        <v>778115.63857142848</v>
      </c>
    </row>
    <row r="22" spans="3:45" x14ac:dyDescent="0.25">
      <c r="AP22" s="16" t="str">
        <f t="shared" si="7"/>
        <v>Thu</v>
      </c>
      <c r="AQ22" s="17">
        <f t="shared" si="7"/>
        <v>795985.00999999966</v>
      </c>
      <c r="AR22" s="17">
        <f t="shared" si="8"/>
        <v>795985.00999999966</v>
      </c>
      <c r="AS22" s="17">
        <f t="shared" si="9"/>
        <v>778115.63857142848</v>
      </c>
    </row>
    <row r="23" spans="3:45" x14ac:dyDescent="0.25">
      <c r="AP23" s="16" t="str">
        <f t="shared" si="7"/>
        <v>Fri</v>
      </c>
      <c r="AQ23" s="17">
        <f t="shared" si="7"/>
        <v>762351.78000000084</v>
      </c>
      <c r="AR23" s="17" t="str">
        <f t="shared" si="8"/>
        <v/>
      </c>
      <c r="AS23" s="17">
        <f t="shared" si="9"/>
        <v>778115.63857142848</v>
      </c>
    </row>
    <row r="24" spans="3:45" x14ac:dyDescent="0.25">
      <c r="AP24" s="16" t="str">
        <f t="shared" si="7"/>
        <v>Sat</v>
      </c>
      <c r="AQ24" s="17">
        <f t="shared" si="7"/>
        <v>786663.06000000041</v>
      </c>
      <c r="AR24" s="17">
        <f t="shared" si="8"/>
        <v>786663.06000000041</v>
      </c>
      <c r="AS24" s="17">
        <f t="shared" si="9"/>
        <v>778115.63857142848</v>
      </c>
    </row>
    <row r="25" spans="3:45" x14ac:dyDescent="0.25">
      <c r="AH25" t="s">
        <v>55</v>
      </c>
    </row>
    <row r="26" spans="3:45" x14ac:dyDescent="0.25">
      <c r="AH26" t="str">
        <f>_xlfn.TEXTJOIN(" ",,"The line in the chart indicates ",TEXT(AK17,"$#,#"), "average revenue")</f>
        <v>The line in the chart indicates  $1,361,702 average revenue</v>
      </c>
    </row>
    <row r="28" spans="3:45" x14ac:dyDescent="0.25">
      <c r="AP28" t="str">
        <f>_xlfn.TEXTJOIN(" ",,"The line in the chart indicates ",TEXT(AS18,"$#,#"), "average revenue")</f>
        <v>The line in the chart indicates  $778,116 average revenue</v>
      </c>
    </row>
  </sheetData>
  <conditionalFormatting sqref="W9">
    <cfRule type="expression" dxfId="8" priority="1">
      <formula>$W$6&lt;0</formula>
    </cfRule>
    <cfRule type="expression" dxfId="7" priority="2">
      <formula>$W$6&gt;0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A0F39-8C97-4A04-AE0A-4259B53EB2C9}">
  <sheetPr codeName="Sheet3"/>
  <dimension ref="C5:BZ116"/>
  <sheetViews>
    <sheetView topLeftCell="A4" zoomScale="120" zoomScaleNormal="120" workbookViewId="0">
      <selection activeCell="C13" sqref="C12:C16"/>
    </sheetView>
  </sheetViews>
  <sheetFormatPr defaultRowHeight="15" x14ac:dyDescent="0.25"/>
  <cols>
    <col min="3" max="3" width="15.140625" bestFit="1" customWidth="1"/>
    <col min="4" max="4" width="11.140625" bestFit="1" customWidth="1"/>
    <col min="6" max="6" width="17" bestFit="1" customWidth="1"/>
    <col min="7" max="7" width="11.140625" bestFit="1" customWidth="1"/>
    <col min="8" max="8" width="11.42578125" bestFit="1" customWidth="1"/>
    <col min="10" max="10" width="11.5703125" bestFit="1" customWidth="1"/>
    <col min="11" max="11" width="11.140625" bestFit="1" customWidth="1"/>
    <col min="12" max="12" width="11" bestFit="1" customWidth="1"/>
    <col min="14" max="14" width="10.7109375" bestFit="1" customWidth="1"/>
    <col min="15" max="15" width="11.140625" bestFit="1" customWidth="1"/>
    <col min="18" max="18" width="12.140625" bestFit="1" customWidth="1"/>
    <col min="19" max="19" width="11.28515625" bestFit="1" customWidth="1"/>
    <col min="20" max="20" width="7.140625" bestFit="1" customWidth="1"/>
    <col min="21" max="21" width="14.140625" bestFit="1" customWidth="1"/>
    <col min="22" max="22" width="11.140625" bestFit="1" customWidth="1"/>
    <col min="23" max="23" width="13" bestFit="1" customWidth="1"/>
    <col min="25" max="25" width="5.140625" style="5" customWidth="1"/>
    <col min="28" max="28" width="22" bestFit="1" customWidth="1"/>
    <col min="29" max="29" width="11.140625" bestFit="1" customWidth="1"/>
    <col min="30" max="30" width="13" bestFit="1" customWidth="1"/>
    <col min="31" max="31" width="24.28515625" bestFit="1" customWidth="1"/>
    <col min="32" max="32" width="21.85546875" bestFit="1" customWidth="1"/>
    <col min="33" max="33" width="24.28515625" bestFit="1" customWidth="1"/>
    <col min="34" max="34" width="4.42578125" style="5" customWidth="1"/>
    <col min="39" max="39" width="9.28515625" bestFit="1" customWidth="1"/>
    <col min="40" max="40" width="11.140625" bestFit="1" customWidth="1"/>
    <col min="43" max="43" width="9.28515625" bestFit="1" customWidth="1"/>
    <col min="44" max="44" width="11.140625" bestFit="1" customWidth="1"/>
    <col min="47" max="48" width="11" bestFit="1" customWidth="1"/>
    <col min="50" max="50" width="5.140625" style="5" customWidth="1"/>
    <col min="52" max="52" width="11.7109375" bestFit="1" customWidth="1"/>
    <col min="53" max="53" width="11.140625" bestFit="1" customWidth="1"/>
    <col min="55" max="55" width="9.140625" style="5"/>
    <col min="58" max="58" width="10.5703125" bestFit="1" customWidth="1"/>
    <col min="59" max="59" width="11.7109375" bestFit="1" customWidth="1"/>
    <col min="60" max="60" width="12.140625" bestFit="1" customWidth="1"/>
    <col min="62" max="62" width="9.140625" style="23"/>
    <col min="64" max="64" width="16.140625" bestFit="1" customWidth="1"/>
    <col min="65" max="65" width="11.140625" bestFit="1" customWidth="1"/>
    <col min="70" max="70" width="20.85546875" bestFit="1" customWidth="1"/>
    <col min="71" max="71" width="11.140625" bestFit="1" customWidth="1"/>
    <col min="72" max="72" width="9.28515625" bestFit="1" customWidth="1"/>
    <col min="74" max="74" width="5.140625" style="23" customWidth="1"/>
    <col min="77" max="77" width="18.140625" bestFit="1" customWidth="1"/>
    <col min="78" max="78" width="11.140625" bestFit="1" customWidth="1"/>
  </cols>
  <sheetData>
    <row r="5" spans="3:78" x14ac:dyDescent="0.25">
      <c r="H5" s="9" t="s">
        <v>63</v>
      </c>
      <c r="I5" s="39">
        <v>2</v>
      </c>
      <c r="K5" s="38" t="s">
        <v>66</v>
      </c>
      <c r="BL5" s="7"/>
    </row>
    <row r="6" spans="3:78" x14ac:dyDescent="0.25">
      <c r="H6" s="9" t="s">
        <v>64</v>
      </c>
      <c r="I6" s="39">
        <v>2</v>
      </c>
      <c r="K6" s="38" t="s">
        <v>65</v>
      </c>
    </row>
    <row r="10" spans="3:78" x14ac:dyDescent="0.25">
      <c r="C10" s="9" t="s">
        <v>78</v>
      </c>
      <c r="F10" s="9" t="s">
        <v>79</v>
      </c>
      <c r="J10" s="9" t="s">
        <v>90</v>
      </c>
      <c r="N10" s="9" t="s">
        <v>91</v>
      </c>
      <c r="R10" s="9"/>
    </row>
    <row r="11" spans="3:78" x14ac:dyDescent="0.25">
      <c r="C11" s="3" t="s">
        <v>77</v>
      </c>
      <c r="D11" t="s">
        <v>2</v>
      </c>
      <c r="F11" s="3" t="s">
        <v>77</v>
      </c>
      <c r="G11" t="s">
        <v>2</v>
      </c>
      <c r="J11" s="3" t="s">
        <v>65</v>
      </c>
      <c r="K11" t="s">
        <v>2</v>
      </c>
      <c r="N11" s="3" t="s">
        <v>65</v>
      </c>
      <c r="O11" t="s">
        <v>2</v>
      </c>
      <c r="R11" t="s">
        <v>95</v>
      </c>
      <c r="S11" t="s">
        <v>96</v>
      </c>
      <c r="T11" t="s">
        <v>1</v>
      </c>
      <c r="U11" t="s">
        <v>0</v>
      </c>
      <c r="V11" t="s">
        <v>2</v>
      </c>
      <c r="W11" t="s">
        <v>3</v>
      </c>
      <c r="AB11" s="3" t="s">
        <v>97</v>
      </c>
      <c r="AC11" t="s">
        <v>2</v>
      </c>
      <c r="AE11" t="s">
        <v>103</v>
      </c>
      <c r="AF11" t="s">
        <v>104</v>
      </c>
      <c r="AM11" s="3" t="s">
        <v>24</v>
      </c>
      <c r="AN11" t="s">
        <v>2</v>
      </c>
      <c r="AQ11" s="3" t="s">
        <v>24</v>
      </c>
      <c r="AR11" t="s">
        <v>2</v>
      </c>
      <c r="AT11" t="str">
        <f>AQ11</f>
        <v>Month</v>
      </c>
      <c r="AU11" t="str">
        <f>AR11</f>
        <v>Total Profit</v>
      </c>
      <c r="AV11" t="s">
        <v>111</v>
      </c>
      <c r="AZ11" s="3" t="s">
        <v>45</v>
      </c>
      <c r="BA11" t="s">
        <v>2</v>
      </c>
    </row>
    <row r="12" spans="3:78" x14ac:dyDescent="0.25">
      <c r="C12" t="s">
        <v>70</v>
      </c>
      <c r="D12" s="1">
        <v>8477.4799999999977</v>
      </c>
      <c r="F12" t="s">
        <v>76</v>
      </c>
      <c r="G12" s="1">
        <v>130.20000000000073</v>
      </c>
      <c r="J12" t="s">
        <v>88</v>
      </c>
      <c r="K12" s="1">
        <v>134907.56</v>
      </c>
      <c r="N12" t="s">
        <v>86</v>
      </c>
      <c r="O12" s="1">
        <v>86589.619999999952</v>
      </c>
      <c r="R12" s="40">
        <v>600</v>
      </c>
      <c r="S12" s="40">
        <v>20</v>
      </c>
      <c r="T12" s="7">
        <v>3149297.4099999927</v>
      </c>
      <c r="U12" s="7">
        <v>5446809.4700000202</v>
      </c>
      <c r="V12" s="7">
        <v>2297512.0600000275</v>
      </c>
      <c r="W12" s="2">
        <v>0.42180878047126164</v>
      </c>
      <c r="AB12" t="s">
        <v>98</v>
      </c>
      <c r="AC12" s="15">
        <v>64579.969999999928</v>
      </c>
      <c r="AE12" s="41">
        <v>46.243333333333332</v>
      </c>
      <c r="AF12" s="41">
        <v>46.243333333333332</v>
      </c>
      <c r="AM12" t="s">
        <v>29</v>
      </c>
      <c r="AN12" s="37"/>
      <c r="AQ12" t="s">
        <v>29</v>
      </c>
      <c r="AR12" s="1">
        <v>177715.37999999989</v>
      </c>
      <c r="AT12" t="str">
        <f t="shared" ref="AT12:AT23" si="0">AQ12</f>
        <v>Jan</v>
      </c>
      <c r="AU12" s="1">
        <f t="shared" ref="AU12:AU23" si="1">AR12</f>
        <v>177715.37999999989</v>
      </c>
      <c r="AV12" s="1">
        <f t="shared" ref="AV12:AV23" si="2">AU12</f>
        <v>177715.37999999989</v>
      </c>
      <c r="AZ12" t="s">
        <v>59</v>
      </c>
      <c r="BA12" s="7">
        <v>313403.34999999951</v>
      </c>
      <c r="BL12" s="9" t="s">
        <v>63</v>
      </c>
      <c r="BM12" s="44">
        <v>1</v>
      </c>
      <c r="BQ12" t="s">
        <v>55</v>
      </c>
      <c r="BR12" t="str">
        <f>_xlfn.TEXTJOIN(" ",,IF($BM$12=1,"Top 5 Profitable Products", "Quantity Contributed to Profit"))</f>
        <v>Top 5 Profitable Products</v>
      </c>
    </row>
    <row r="13" spans="3:78" x14ac:dyDescent="0.25">
      <c r="C13" t="s">
        <v>75</v>
      </c>
      <c r="D13" s="1">
        <v>7569.0199999999959</v>
      </c>
      <c r="F13" t="s">
        <v>74</v>
      </c>
      <c r="G13" s="1">
        <v>912.82000000000062</v>
      </c>
      <c r="J13" t="s">
        <v>80</v>
      </c>
      <c r="K13" s="1">
        <v>132555.79000000024</v>
      </c>
      <c r="N13" t="s">
        <v>83</v>
      </c>
      <c r="O13" s="1">
        <v>91811.079999999856</v>
      </c>
      <c r="AB13" t="s">
        <v>99</v>
      </c>
      <c r="AC13" s="15">
        <v>377720.06000000006</v>
      </c>
      <c r="AM13" t="s">
        <v>28</v>
      </c>
      <c r="AN13" s="37">
        <v>2.3177510016167156E-4</v>
      </c>
      <c r="AQ13" t="s">
        <v>28</v>
      </c>
      <c r="AR13" s="1">
        <v>177756.56999999966</v>
      </c>
      <c r="AT13" t="str">
        <f t="shared" si="0"/>
        <v>Feb</v>
      </c>
      <c r="AU13" s="1">
        <f t="shared" si="1"/>
        <v>177756.56999999966</v>
      </c>
      <c r="AV13" s="1">
        <f t="shared" si="2"/>
        <v>177756.56999999966</v>
      </c>
      <c r="AZ13" t="s">
        <v>57</v>
      </c>
      <c r="BA13" s="7">
        <v>342889.85000000324</v>
      </c>
    </row>
    <row r="14" spans="3:78" x14ac:dyDescent="0.25">
      <c r="C14" t="s">
        <v>73</v>
      </c>
      <c r="D14" s="1">
        <v>7236.9200000000019</v>
      </c>
      <c r="F14" t="s">
        <v>67</v>
      </c>
      <c r="G14" s="1">
        <v>992.27999999999975</v>
      </c>
      <c r="J14" t="s">
        <v>84</v>
      </c>
      <c r="K14" s="1">
        <v>132061.01999999973</v>
      </c>
      <c r="N14" t="s">
        <v>89</v>
      </c>
      <c r="O14" s="1">
        <v>96221.15</v>
      </c>
      <c r="AB14" t="s">
        <v>100</v>
      </c>
      <c r="AC14" s="15">
        <v>425694.42999999807</v>
      </c>
      <c r="AM14" t="s">
        <v>32</v>
      </c>
      <c r="AN14" s="37">
        <v>0.15053902086431981</v>
      </c>
      <c r="AQ14" t="s">
        <v>32</v>
      </c>
      <c r="AR14" s="1">
        <v>204515.86999999953</v>
      </c>
      <c r="AT14" t="str">
        <f t="shared" si="0"/>
        <v>Mar</v>
      </c>
      <c r="AU14" s="1">
        <f t="shared" si="1"/>
        <v>204515.86999999953</v>
      </c>
      <c r="AV14" s="1">
        <f t="shared" si="2"/>
        <v>204515.86999999953</v>
      </c>
      <c r="AZ14" t="s">
        <v>61</v>
      </c>
      <c r="BA14" s="7">
        <v>324340.81999999884</v>
      </c>
    </row>
    <row r="15" spans="3:78" x14ac:dyDescent="0.25">
      <c r="C15" t="s">
        <v>71</v>
      </c>
      <c r="D15" s="1">
        <v>7191.9699999999975</v>
      </c>
      <c r="F15" t="s">
        <v>68</v>
      </c>
      <c r="G15" s="1">
        <v>1362.7800000000007</v>
      </c>
      <c r="J15" t="s">
        <v>87</v>
      </c>
      <c r="K15" s="1">
        <v>131335.97000000015</v>
      </c>
      <c r="N15" t="s">
        <v>82</v>
      </c>
      <c r="O15" s="1">
        <v>101212.63000000015</v>
      </c>
      <c r="AB15" t="s">
        <v>101</v>
      </c>
      <c r="AC15" s="15">
        <v>496045.26000000106</v>
      </c>
      <c r="AM15" t="s">
        <v>25</v>
      </c>
      <c r="AN15" s="37">
        <v>-5.6420218147371026E-2</v>
      </c>
      <c r="AQ15" t="s">
        <v>25</v>
      </c>
      <c r="AR15" s="1">
        <v>192977.04000000018</v>
      </c>
      <c r="AT15" t="str">
        <f t="shared" si="0"/>
        <v>Apr</v>
      </c>
      <c r="AU15" s="1">
        <f t="shared" si="1"/>
        <v>192977.04000000018</v>
      </c>
      <c r="AV15" s="1">
        <f t="shared" si="2"/>
        <v>192977.04000000018</v>
      </c>
      <c r="AZ15" t="s">
        <v>62</v>
      </c>
      <c r="BA15" s="7">
        <v>324189.0599999979</v>
      </c>
    </row>
    <row r="16" spans="3:78" x14ac:dyDescent="0.25">
      <c r="C16" t="s">
        <v>72</v>
      </c>
      <c r="D16" s="1">
        <v>6966.5800000000008</v>
      </c>
      <c r="F16" t="s">
        <v>69</v>
      </c>
      <c r="G16" s="1">
        <v>1387.2399999999998</v>
      </c>
      <c r="J16" t="s">
        <v>85</v>
      </c>
      <c r="K16" s="1">
        <v>128176.22000000032</v>
      </c>
      <c r="N16" t="s">
        <v>81</v>
      </c>
      <c r="O16" s="1">
        <v>104453.84999999986</v>
      </c>
      <c r="AB16" t="s">
        <v>102</v>
      </c>
      <c r="AC16" s="15">
        <v>933472.3399999924</v>
      </c>
      <c r="AM16" t="s">
        <v>33</v>
      </c>
      <c r="AN16" s="37">
        <v>6.563376658694893E-2</v>
      </c>
      <c r="AQ16" t="s">
        <v>33</v>
      </c>
      <c r="AR16" s="1">
        <v>205642.8500000005</v>
      </c>
      <c r="AT16" t="str">
        <f t="shared" si="0"/>
        <v>May</v>
      </c>
      <c r="AU16" s="1">
        <f t="shared" si="1"/>
        <v>205642.8500000005</v>
      </c>
      <c r="AV16" s="1">
        <f t="shared" si="2"/>
        <v>205642.8500000005</v>
      </c>
      <c r="AZ16" t="s">
        <v>60</v>
      </c>
      <c r="BA16" s="7">
        <v>340665.27999999869</v>
      </c>
      <c r="BF16" t="s">
        <v>8</v>
      </c>
      <c r="BG16" t="s">
        <v>112</v>
      </c>
      <c r="BH16" t="s">
        <v>6</v>
      </c>
      <c r="BL16" s="3" t="s">
        <v>113</v>
      </c>
      <c r="BM16" t="s">
        <v>2</v>
      </c>
      <c r="BN16" t="s">
        <v>214</v>
      </c>
      <c r="BR16" s="3" t="s">
        <v>113</v>
      </c>
      <c r="BS16" t="s">
        <v>2</v>
      </c>
      <c r="BT16" t="s">
        <v>9</v>
      </c>
      <c r="BY16" s="3" t="s">
        <v>215</v>
      </c>
      <c r="BZ16" t="s">
        <v>2</v>
      </c>
    </row>
    <row r="17" spans="3:78" x14ac:dyDescent="0.25">
      <c r="AM17" t="s">
        <v>31</v>
      </c>
      <c r="AN17" s="37">
        <v>-4.9371519603040204E-2</v>
      </c>
      <c r="AQ17" t="s">
        <v>31</v>
      </c>
      <c r="AR17" s="1">
        <v>195489.95000000042</v>
      </c>
      <c r="AT17" t="str">
        <f t="shared" si="0"/>
        <v>Jun</v>
      </c>
      <c r="AU17" s="1">
        <f t="shared" si="1"/>
        <v>195489.95000000042</v>
      </c>
      <c r="AV17" s="1">
        <f t="shared" si="2"/>
        <v>195489.95000000042</v>
      </c>
      <c r="AZ17" t="s">
        <v>56</v>
      </c>
      <c r="BA17" s="7">
        <v>319564.96000000124</v>
      </c>
      <c r="BF17" s="7">
        <v>100</v>
      </c>
      <c r="BG17" s="24">
        <v>8.0280723519668459E-2</v>
      </c>
      <c r="BH17" s="24">
        <v>8.0468669303389667E-2</v>
      </c>
      <c r="BL17" t="s">
        <v>125</v>
      </c>
      <c r="BM17" s="7">
        <v>95024.850000000035</v>
      </c>
      <c r="BN17" s="7">
        <f>_xlfn.XLOOKUP($BL17, $BR$17:$BR$116, $BT$17:$BT$116,0,0)</f>
        <v>6861</v>
      </c>
      <c r="BR17" t="s">
        <v>114</v>
      </c>
      <c r="BS17" s="7">
        <v>32486.640000000032</v>
      </c>
      <c r="BT17" s="7">
        <v>5352</v>
      </c>
      <c r="BY17" t="s">
        <v>220</v>
      </c>
      <c r="BZ17" s="15">
        <v>718216.26999999932</v>
      </c>
    </row>
    <row r="18" spans="3:78" x14ac:dyDescent="0.25">
      <c r="AM18" t="s">
        <v>30</v>
      </c>
      <c r="AN18" s="37">
        <v>-6.5234862457123372E-2</v>
      </c>
      <c r="AQ18" t="s">
        <v>30</v>
      </c>
      <c r="AR18" s="1">
        <v>182737.19000000047</v>
      </c>
      <c r="AT18" t="str">
        <f t="shared" si="0"/>
        <v>Jul</v>
      </c>
      <c r="AU18" s="1">
        <f t="shared" si="1"/>
        <v>182737.19000000047</v>
      </c>
      <c r="AV18" s="1">
        <f t="shared" si="2"/>
        <v>182737.19000000047</v>
      </c>
      <c r="AZ18" t="s">
        <v>58</v>
      </c>
      <c r="BA18" s="7">
        <v>332458.74000000069</v>
      </c>
      <c r="BL18" t="s">
        <v>132</v>
      </c>
      <c r="BM18" s="7">
        <v>84506.489999999932</v>
      </c>
      <c r="BN18" s="7">
        <f t="shared" ref="BN18:BN21" si="3">_xlfn.XLOOKUP($BL18, $BR$17:$BR$116, $BT$17:$BT$116,0,0)</f>
        <v>6137</v>
      </c>
      <c r="BR18" t="s">
        <v>115</v>
      </c>
      <c r="BS18" s="7">
        <v>45964.799999999974</v>
      </c>
      <c r="BT18" s="7">
        <v>6080</v>
      </c>
      <c r="BY18" t="s">
        <v>221</v>
      </c>
      <c r="BZ18" s="15">
        <v>417457.830000002</v>
      </c>
    </row>
    <row r="19" spans="3:78" x14ac:dyDescent="0.25">
      <c r="AM19" t="s">
        <v>26</v>
      </c>
      <c r="AN19" s="37">
        <v>0.14152658251995559</v>
      </c>
      <c r="AQ19" t="s">
        <v>26</v>
      </c>
      <c r="AR19" s="1">
        <v>208599.36000000034</v>
      </c>
      <c r="AT19" t="str">
        <f t="shared" si="0"/>
        <v>Aug</v>
      </c>
      <c r="AU19" s="1">
        <f t="shared" si="1"/>
        <v>208599.36000000034</v>
      </c>
      <c r="AV19" s="1">
        <f t="shared" si="2"/>
        <v>208599.36000000034</v>
      </c>
      <c r="BL19" t="s">
        <v>172</v>
      </c>
      <c r="BM19" s="7">
        <v>83284.599999999977</v>
      </c>
      <c r="BN19" s="7">
        <f t="shared" si="3"/>
        <v>6262</v>
      </c>
      <c r="BR19" t="s">
        <v>116</v>
      </c>
      <c r="BS19" s="7">
        <v>48243.930000000008</v>
      </c>
      <c r="BT19" s="7">
        <v>6209</v>
      </c>
      <c r="BY19" t="s">
        <v>222</v>
      </c>
      <c r="BZ19" s="15">
        <v>367414.25000000029</v>
      </c>
    </row>
    <row r="20" spans="3:78" x14ac:dyDescent="0.25">
      <c r="C20" s="9" t="s">
        <v>92</v>
      </c>
      <c r="G20" s="9" t="s">
        <v>93</v>
      </c>
      <c r="K20" s="9" t="s">
        <v>94</v>
      </c>
      <c r="N20" s="9" t="s">
        <v>55</v>
      </c>
      <c r="AM20" t="s">
        <v>36</v>
      </c>
      <c r="AN20" s="37">
        <v>-8.8756456395647235E-2</v>
      </c>
      <c r="AQ20" t="s">
        <v>36</v>
      </c>
      <c r="AR20" s="1">
        <v>190084.82000000039</v>
      </c>
      <c r="AT20" t="str">
        <f t="shared" si="0"/>
        <v>Sep</v>
      </c>
      <c r="AU20" s="1">
        <f t="shared" si="1"/>
        <v>190084.82000000039</v>
      </c>
      <c r="AV20" s="1">
        <f t="shared" si="2"/>
        <v>190084.82000000039</v>
      </c>
      <c r="BL20" t="s">
        <v>141</v>
      </c>
      <c r="BM20" s="7">
        <v>82987.239999999991</v>
      </c>
      <c r="BN20" s="7">
        <f t="shared" si="3"/>
        <v>6671</v>
      </c>
      <c r="BR20" t="s">
        <v>117</v>
      </c>
      <c r="BS20" s="7">
        <v>51917.31</v>
      </c>
      <c r="BT20" s="7">
        <v>5529</v>
      </c>
      <c r="BY20" t="s">
        <v>223</v>
      </c>
      <c r="BZ20" s="15">
        <v>339210.49000000255</v>
      </c>
    </row>
    <row r="21" spans="3:78" x14ac:dyDescent="0.25">
      <c r="C21" t="str">
        <f t="shared" ref="C21:D26" si="4">IF($I$5=1, C11, F11)</f>
        <v>Full Name</v>
      </c>
      <c r="D21" t="str">
        <f t="shared" si="4"/>
        <v>Total Profit</v>
      </c>
      <c r="G21" t="str">
        <f t="shared" ref="G21:H26" si="5">IF($I$5=1, J11, N11)</f>
        <v>Location</v>
      </c>
      <c r="H21" t="str">
        <f t="shared" si="5"/>
        <v>Total Profit</v>
      </c>
      <c r="K21" t="str">
        <f t="shared" ref="K21:L26" si="6">IF($I$6=1, C21, G21)</f>
        <v>Location</v>
      </c>
      <c r="L21" t="str">
        <f t="shared" si="6"/>
        <v>Total Profit</v>
      </c>
      <c r="N21" t="str">
        <f>_xlfn.TEXTJOIN(" ",,IF(I5=1,"Top","Least"),"5 Profitable",IF(I6=1,"Customers","Locations"))</f>
        <v>Least 5 Profitable Locations</v>
      </c>
      <c r="AM21" t="s">
        <v>35</v>
      </c>
      <c r="AN21" s="37">
        <v>1.5750863219866535E-3</v>
      </c>
      <c r="AQ21" t="s">
        <v>35</v>
      </c>
      <c r="AR21" s="1">
        <v>190384.21999999968</v>
      </c>
      <c r="AT21" t="str">
        <f t="shared" si="0"/>
        <v>Oct</v>
      </c>
      <c r="AU21" s="1">
        <f t="shared" si="1"/>
        <v>190384.21999999968</v>
      </c>
      <c r="AV21" s="1">
        <f t="shared" si="2"/>
        <v>190384.21999999968</v>
      </c>
      <c r="BL21" t="s">
        <v>122</v>
      </c>
      <c r="BM21" s="7">
        <v>78081.849999999962</v>
      </c>
      <c r="BN21" s="7">
        <f t="shared" si="3"/>
        <v>6545</v>
      </c>
      <c r="BR21" t="s">
        <v>118</v>
      </c>
      <c r="BS21" s="7">
        <v>4089.289999999979</v>
      </c>
      <c r="BT21" s="7">
        <v>6931</v>
      </c>
      <c r="BY21" t="s">
        <v>218</v>
      </c>
      <c r="BZ21" s="15">
        <v>174072.76000000042</v>
      </c>
    </row>
    <row r="22" spans="3:78" x14ac:dyDescent="0.25">
      <c r="C22" t="str">
        <f t="shared" si="4"/>
        <v>Travis Ewing</v>
      </c>
      <c r="D22" s="1">
        <f t="shared" si="4"/>
        <v>130.20000000000073</v>
      </c>
      <c r="G22" t="str">
        <f t="shared" si="5"/>
        <v>New York</v>
      </c>
      <c r="H22" s="1">
        <f t="shared" si="5"/>
        <v>86589.619999999952</v>
      </c>
      <c r="K22" t="str">
        <f t="shared" si="6"/>
        <v>New York</v>
      </c>
      <c r="L22" s="7">
        <f t="shared" si="6"/>
        <v>86589.619999999952</v>
      </c>
      <c r="N22" t="str">
        <f>_xlfn.TEXTJOIN(" ",,IF(I6=1,"Customer Overtime","Total Sales Locations"))</f>
        <v>Total Sales Locations</v>
      </c>
      <c r="AE22" s="3" t="s">
        <v>105</v>
      </c>
      <c r="AF22" t="s">
        <v>2</v>
      </c>
      <c r="AM22" t="s">
        <v>34</v>
      </c>
      <c r="AN22" s="37">
        <v>9.8171476606608472E-3</v>
      </c>
      <c r="AQ22" t="s">
        <v>34</v>
      </c>
      <c r="AR22" s="1">
        <v>192253.24999999942</v>
      </c>
      <c r="AT22" t="str">
        <f t="shared" si="0"/>
        <v>Nov</v>
      </c>
      <c r="AU22" s="1">
        <f t="shared" si="1"/>
        <v>192253.24999999942</v>
      </c>
      <c r="AV22" s="1">
        <f t="shared" si="2"/>
        <v>192253.24999999942</v>
      </c>
      <c r="BR22" t="s">
        <v>119</v>
      </c>
      <c r="BS22" s="7">
        <v>18856.529999999948</v>
      </c>
      <c r="BT22" s="7">
        <v>6349</v>
      </c>
      <c r="BY22" t="s">
        <v>217</v>
      </c>
      <c r="BZ22" s="15">
        <v>142236.05999999901</v>
      </c>
    </row>
    <row r="23" spans="3:78" x14ac:dyDescent="0.25">
      <c r="C23" t="str">
        <f t="shared" si="4"/>
        <v>Lisa West</v>
      </c>
      <c r="D23" s="1">
        <f t="shared" si="4"/>
        <v>912.82000000000062</v>
      </c>
      <c r="G23" t="str">
        <f t="shared" si="5"/>
        <v>Maryland</v>
      </c>
      <c r="H23" s="1">
        <f t="shared" si="5"/>
        <v>91811.079999999856</v>
      </c>
      <c r="K23" t="str">
        <f t="shared" si="6"/>
        <v>Maryland</v>
      </c>
      <c r="L23" s="7">
        <f t="shared" si="6"/>
        <v>91811.079999999856</v>
      </c>
      <c r="N23">
        <f>IF(I6=1, R12, S12)</f>
        <v>20</v>
      </c>
      <c r="AE23" t="s">
        <v>106</v>
      </c>
      <c r="AF23" s="24">
        <v>0.48527656041986861</v>
      </c>
      <c r="AM23" t="s">
        <v>27</v>
      </c>
      <c r="AN23" s="37">
        <v>-6.7086980324126341E-2</v>
      </c>
      <c r="AQ23" t="s">
        <v>27</v>
      </c>
      <c r="AR23" s="1">
        <v>179355.56000000011</v>
      </c>
      <c r="AT23" t="str">
        <f t="shared" si="0"/>
        <v>Dec</v>
      </c>
      <c r="AU23" s="1">
        <f t="shared" si="1"/>
        <v>179355.56000000011</v>
      </c>
      <c r="AV23" s="1">
        <f t="shared" si="2"/>
        <v>179355.56000000011</v>
      </c>
      <c r="BR23" t="s">
        <v>120</v>
      </c>
      <c r="BS23" s="7">
        <v>53319.199999999997</v>
      </c>
      <c r="BT23" s="7">
        <v>5840</v>
      </c>
      <c r="BY23" t="s">
        <v>216</v>
      </c>
      <c r="BZ23" s="15">
        <v>86449.160000000265</v>
      </c>
    </row>
    <row r="24" spans="3:78" x14ac:dyDescent="0.25">
      <c r="C24" t="str">
        <f t="shared" si="4"/>
        <v>Bobby Abbott</v>
      </c>
      <c r="D24" s="1">
        <f t="shared" si="4"/>
        <v>992.27999999999975</v>
      </c>
      <c r="G24" t="str">
        <f t="shared" si="5"/>
        <v>Wisconsin</v>
      </c>
      <c r="H24" s="1">
        <f t="shared" si="5"/>
        <v>96221.15</v>
      </c>
      <c r="K24" t="str">
        <f t="shared" si="6"/>
        <v>Wisconsin</v>
      </c>
      <c r="L24" s="7">
        <f t="shared" si="6"/>
        <v>96221.15</v>
      </c>
      <c r="AE24" t="s">
        <v>107</v>
      </c>
      <c r="AF24" s="24">
        <v>0.51472343958010647</v>
      </c>
      <c r="BL24" s="9" t="str" cm="1">
        <f t="array" ref="BL24:BL29">BL16:BL21</f>
        <v>Product Name</v>
      </c>
      <c r="BM24" t="str" cm="1">
        <f t="array" ref="BM24:BM29">IF(BM12=1,BM16:BM21,BN16:BN21)</f>
        <v>Total Profit</v>
      </c>
      <c r="BR24" t="s">
        <v>121</v>
      </c>
      <c r="BS24" s="7">
        <v>11872.29999999993</v>
      </c>
      <c r="BT24" s="7">
        <v>5522</v>
      </c>
      <c r="BY24" t="s">
        <v>219</v>
      </c>
      <c r="BZ24" s="15">
        <v>52455.239999999583</v>
      </c>
    </row>
    <row r="25" spans="3:78" x14ac:dyDescent="0.25">
      <c r="C25" t="str">
        <f t="shared" si="4"/>
        <v>Christine Hawkins</v>
      </c>
      <c r="D25" s="1">
        <f t="shared" si="4"/>
        <v>1362.7800000000007</v>
      </c>
      <c r="G25" t="str">
        <f t="shared" si="5"/>
        <v>Indiana</v>
      </c>
      <c r="H25" s="1">
        <f t="shared" si="5"/>
        <v>101212.63000000015</v>
      </c>
      <c r="K25" t="str">
        <f t="shared" si="6"/>
        <v>Indiana</v>
      </c>
      <c r="L25" s="7">
        <f t="shared" si="6"/>
        <v>101212.63000000015</v>
      </c>
      <c r="BL25" t="str">
        <v>Begin Brew</v>
      </c>
      <c r="BM25" s="8">
        <v>95024.850000000035</v>
      </c>
      <c r="BR25" t="s">
        <v>122</v>
      </c>
      <c r="BS25" s="7">
        <v>78081.849999999962</v>
      </c>
      <c r="BT25" s="7">
        <v>6545</v>
      </c>
    </row>
    <row r="26" spans="3:78" x14ac:dyDescent="0.25">
      <c r="C26" t="str">
        <f t="shared" si="4"/>
        <v>Jeffery Powell</v>
      </c>
      <c r="D26" s="1">
        <f t="shared" si="4"/>
        <v>1387.2399999999998</v>
      </c>
      <c r="G26" t="str">
        <f t="shared" si="5"/>
        <v>Florida</v>
      </c>
      <c r="H26" s="1">
        <f t="shared" si="5"/>
        <v>104453.84999999986</v>
      </c>
      <c r="K26" t="str">
        <f t="shared" si="6"/>
        <v>Florida</v>
      </c>
      <c r="L26" s="7">
        <f t="shared" si="6"/>
        <v>104453.84999999986</v>
      </c>
      <c r="BL26" t="str">
        <v>Common Splash</v>
      </c>
      <c r="BM26" s="8">
        <v>84506.489999999932</v>
      </c>
      <c r="BR26" t="s">
        <v>123</v>
      </c>
      <c r="BS26" s="7">
        <v>2366.7600000000239</v>
      </c>
      <c r="BT26" s="7">
        <v>5379</v>
      </c>
    </row>
    <row r="27" spans="3:78" x14ac:dyDescent="0.25">
      <c r="BL27" t="str">
        <v>Onto Dew</v>
      </c>
      <c r="BM27" s="8">
        <v>83284.599999999977</v>
      </c>
      <c r="BR27" t="s">
        <v>124</v>
      </c>
      <c r="BS27" s="7">
        <v>-10037.319999999978</v>
      </c>
      <c r="BT27" s="7">
        <v>5339</v>
      </c>
    </row>
    <row r="28" spans="3:78" x14ac:dyDescent="0.25">
      <c r="BL28" t="str">
        <v>Eight Brew</v>
      </c>
      <c r="BM28" s="8">
        <v>82987.239999999991</v>
      </c>
      <c r="BR28" t="s">
        <v>125</v>
      </c>
      <c r="BS28" s="7">
        <v>95024.850000000035</v>
      </c>
      <c r="BT28" s="7">
        <v>6861</v>
      </c>
    </row>
    <row r="29" spans="3:78" x14ac:dyDescent="0.25">
      <c r="BL29" t="str">
        <v>Attorney Mist</v>
      </c>
      <c r="BM29" s="8">
        <v>78081.849999999962</v>
      </c>
      <c r="BR29" t="s">
        <v>126</v>
      </c>
      <c r="BS29" s="7">
        <v>38203.169999999984</v>
      </c>
      <c r="BT29" s="7">
        <v>6621</v>
      </c>
    </row>
    <row r="30" spans="3:78" x14ac:dyDescent="0.25">
      <c r="BR30" t="s">
        <v>127</v>
      </c>
      <c r="BS30" s="7">
        <v>53613.000000000022</v>
      </c>
      <c r="BT30" s="7">
        <v>6475</v>
      </c>
    </row>
    <row r="31" spans="3:78" x14ac:dyDescent="0.25">
      <c r="BR31" t="s">
        <v>128</v>
      </c>
      <c r="BS31" s="7">
        <v>-29069.040000000001</v>
      </c>
      <c r="BT31" s="7">
        <v>6776</v>
      </c>
    </row>
    <row r="32" spans="3:78" x14ac:dyDescent="0.25">
      <c r="BR32" t="s">
        <v>129</v>
      </c>
      <c r="BS32" s="7">
        <v>44743.859999999971</v>
      </c>
      <c r="BT32" s="7">
        <v>5586</v>
      </c>
    </row>
    <row r="33" spans="70:72" x14ac:dyDescent="0.25">
      <c r="BR33" t="s">
        <v>130</v>
      </c>
      <c r="BS33" s="7">
        <v>-9326.5600000000122</v>
      </c>
      <c r="BT33" s="7">
        <v>6568</v>
      </c>
    </row>
    <row r="34" spans="70:72" x14ac:dyDescent="0.25">
      <c r="BR34" t="s">
        <v>131</v>
      </c>
      <c r="BS34" s="7">
        <v>-2557.7999999999956</v>
      </c>
      <c r="BT34" s="7">
        <v>5220</v>
      </c>
    </row>
    <row r="35" spans="70:72" x14ac:dyDescent="0.25">
      <c r="BR35" t="s">
        <v>132</v>
      </c>
      <c r="BS35" s="7">
        <v>84506.489999999932</v>
      </c>
      <c r="BT35" s="7">
        <v>6137</v>
      </c>
    </row>
    <row r="36" spans="70:72" x14ac:dyDescent="0.25">
      <c r="BR36" t="s">
        <v>133</v>
      </c>
      <c r="BS36" s="7">
        <v>5787.580000000009</v>
      </c>
      <c r="BT36" s="7">
        <v>6157</v>
      </c>
    </row>
    <row r="37" spans="70:72" x14ac:dyDescent="0.25">
      <c r="BR37" t="s">
        <v>134</v>
      </c>
      <c r="BS37" s="7">
        <v>-14038.900000000009</v>
      </c>
      <c r="BT37" s="7">
        <v>6815</v>
      </c>
    </row>
    <row r="38" spans="70:72" x14ac:dyDescent="0.25">
      <c r="BR38" t="s">
        <v>135</v>
      </c>
      <c r="BS38" s="7">
        <v>18729.619999999988</v>
      </c>
      <c r="BT38" s="7">
        <v>6526</v>
      </c>
    </row>
    <row r="39" spans="70:72" x14ac:dyDescent="0.25">
      <c r="BR39" t="s">
        <v>136</v>
      </c>
      <c r="BS39" s="7">
        <v>31367.100000000009</v>
      </c>
      <c r="BT39" s="7">
        <v>5503</v>
      </c>
    </row>
    <row r="40" spans="70:72" x14ac:dyDescent="0.25">
      <c r="BR40" t="s">
        <v>137</v>
      </c>
      <c r="BS40" s="7">
        <v>13233.920000000009</v>
      </c>
      <c r="BT40" s="7">
        <v>5908</v>
      </c>
    </row>
    <row r="41" spans="70:72" x14ac:dyDescent="0.25">
      <c r="BR41" t="s">
        <v>138</v>
      </c>
      <c r="BS41" s="7">
        <v>34303.500000000022</v>
      </c>
      <c r="BT41" s="7">
        <v>5775</v>
      </c>
    </row>
    <row r="42" spans="70:72" x14ac:dyDescent="0.25">
      <c r="BR42" t="s">
        <v>139</v>
      </c>
      <c r="BS42" s="7">
        <v>31380.58</v>
      </c>
      <c r="BT42" s="7">
        <v>5822</v>
      </c>
    </row>
    <row r="43" spans="70:72" x14ac:dyDescent="0.25">
      <c r="BR43" t="s">
        <v>140</v>
      </c>
      <c r="BS43" s="7">
        <v>-1947.5200000000059</v>
      </c>
      <c r="BT43" s="7">
        <v>5728</v>
      </c>
    </row>
    <row r="44" spans="70:72" x14ac:dyDescent="0.25">
      <c r="BR44" t="s">
        <v>141</v>
      </c>
      <c r="BS44" s="7">
        <v>82987.239999999991</v>
      </c>
      <c r="BT44" s="7">
        <v>6671</v>
      </c>
    </row>
    <row r="45" spans="70:72" x14ac:dyDescent="0.25">
      <c r="BR45" t="s">
        <v>142</v>
      </c>
      <c r="BS45" s="7">
        <v>39498.199999999997</v>
      </c>
      <c r="BT45" s="7">
        <v>6230</v>
      </c>
    </row>
    <row r="46" spans="70:72" x14ac:dyDescent="0.25">
      <c r="BR46" t="s">
        <v>143</v>
      </c>
      <c r="BS46" s="7">
        <v>50200.709999999963</v>
      </c>
      <c r="BT46" s="7">
        <v>5817</v>
      </c>
    </row>
    <row r="47" spans="70:72" x14ac:dyDescent="0.25">
      <c r="BR47" t="s">
        <v>144</v>
      </c>
      <c r="BS47" s="7">
        <v>43165.919999999984</v>
      </c>
      <c r="BT47" s="7">
        <v>6202</v>
      </c>
    </row>
    <row r="48" spans="70:72" x14ac:dyDescent="0.25">
      <c r="BR48" t="s">
        <v>145</v>
      </c>
      <c r="BS48" s="7">
        <v>13602.679999999986</v>
      </c>
      <c r="BT48" s="7">
        <v>5252</v>
      </c>
    </row>
    <row r="49" spans="70:72" x14ac:dyDescent="0.25">
      <c r="BR49" t="s">
        <v>146</v>
      </c>
      <c r="BS49" s="7">
        <v>2004.299999999952</v>
      </c>
      <c r="BT49" s="7">
        <v>6681</v>
      </c>
    </row>
    <row r="50" spans="70:72" x14ac:dyDescent="0.25">
      <c r="BR50" t="s">
        <v>147</v>
      </c>
      <c r="BS50" s="7">
        <v>13022.850000000009</v>
      </c>
      <c r="BT50" s="7">
        <v>5107</v>
      </c>
    </row>
    <row r="51" spans="70:72" x14ac:dyDescent="0.25">
      <c r="BR51" t="s">
        <v>148</v>
      </c>
      <c r="BS51" s="7">
        <v>16381.75</v>
      </c>
      <c r="BT51" s="7">
        <v>6325</v>
      </c>
    </row>
    <row r="52" spans="70:72" x14ac:dyDescent="0.25">
      <c r="BR52" t="s">
        <v>149</v>
      </c>
      <c r="BS52" s="7">
        <v>43903.63</v>
      </c>
      <c r="BT52" s="7">
        <v>6263</v>
      </c>
    </row>
    <row r="53" spans="70:72" x14ac:dyDescent="0.25">
      <c r="BR53" t="s">
        <v>150</v>
      </c>
      <c r="BS53" s="7">
        <v>10907.520000000008</v>
      </c>
      <c r="BT53" s="7">
        <v>6992</v>
      </c>
    </row>
    <row r="54" spans="70:72" x14ac:dyDescent="0.25">
      <c r="BR54" t="s">
        <v>151</v>
      </c>
      <c r="BS54" s="7">
        <v>28777.41</v>
      </c>
      <c r="BT54" s="7">
        <v>6033</v>
      </c>
    </row>
    <row r="55" spans="70:72" x14ac:dyDescent="0.25">
      <c r="BR55" t="s">
        <v>152</v>
      </c>
      <c r="BS55" s="7">
        <v>-1571.1300000000556</v>
      </c>
      <c r="BT55" s="7">
        <v>5819</v>
      </c>
    </row>
    <row r="56" spans="70:72" x14ac:dyDescent="0.25">
      <c r="BR56" t="s">
        <v>153</v>
      </c>
      <c r="BS56" s="7">
        <v>-21740.939999999981</v>
      </c>
      <c r="BT56" s="7">
        <v>6194</v>
      </c>
    </row>
    <row r="57" spans="70:72" x14ac:dyDescent="0.25">
      <c r="BR57" t="s">
        <v>154</v>
      </c>
      <c r="BS57" s="7">
        <v>6318.1299999999919</v>
      </c>
      <c r="BT57" s="7">
        <v>6943</v>
      </c>
    </row>
    <row r="58" spans="70:72" x14ac:dyDescent="0.25">
      <c r="BR58" t="s">
        <v>155</v>
      </c>
      <c r="BS58" s="7">
        <v>-13781.949999999986</v>
      </c>
      <c r="BT58" s="7">
        <v>5915</v>
      </c>
    </row>
    <row r="59" spans="70:72" x14ac:dyDescent="0.25">
      <c r="BR59" t="s">
        <v>156</v>
      </c>
      <c r="BS59" s="7">
        <v>-8467.2000000000335</v>
      </c>
      <c r="BT59" s="7">
        <v>5760</v>
      </c>
    </row>
    <row r="60" spans="70:72" x14ac:dyDescent="0.25">
      <c r="BR60" t="s">
        <v>157</v>
      </c>
      <c r="BS60" s="7">
        <v>24069.160000000011</v>
      </c>
      <c r="BT60" s="7">
        <v>6761</v>
      </c>
    </row>
    <row r="61" spans="70:72" x14ac:dyDescent="0.25">
      <c r="BR61" t="s">
        <v>158</v>
      </c>
      <c r="BS61" s="7">
        <v>15387.719999999994</v>
      </c>
      <c r="BT61" s="7">
        <v>6749</v>
      </c>
    </row>
    <row r="62" spans="70:72" x14ac:dyDescent="0.25">
      <c r="BR62" t="s">
        <v>159</v>
      </c>
      <c r="BS62" s="7">
        <v>11575.520000000019</v>
      </c>
      <c r="BT62" s="7">
        <v>6577</v>
      </c>
    </row>
    <row r="63" spans="70:72" x14ac:dyDescent="0.25">
      <c r="BR63" t="s">
        <v>160</v>
      </c>
      <c r="BS63" s="7">
        <v>12376.54</v>
      </c>
      <c r="BT63" s="7">
        <v>6127</v>
      </c>
    </row>
    <row r="64" spans="70:72" x14ac:dyDescent="0.25">
      <c r="BR64" t="s">
        <v>161</v>
      </c>
      <c r="BS64" s="7">
        <v>2761.2499999999782</v>
      </c>
      <c r="BT64" s="7">
        <v>5875</v>
      </c>
    </row>
    <row r="65" spans="70:72" x14ac:dyDescent="0.25">
      <c r="BR65" t="s">
        <v>162</v>
      </c>
      <c r="BS65" s="7">
        <v>63904.020000000055</v>
      </c>
      <c r="BT65" s="7">
        <v>6063</v>
      </c>
    </row>
    <row r="66" spans="70:72" x14ac:dyDescent="0.25">
      <c r="BR66" t="s">
        <v>163</v>
      </c>
      <c r="BS66" s="7">
        <v>43574.720000000016</v>
      </c>
      <c r="BT66" s="7">
        <v>5558</v>
      </c>
    </row>
    <row r="67" spans="70:72" x14ac:dyDescent="0.25">
      <c r="BR67" t="s">
        <v>164</v>
      </c>
      <c r="BS67" s="7">
        <v>31736.320000000058</v>
      </c>
      <c r="BT67" s="7">
        <v>5888</v>
      </c>
    </row>
    <row r="68" spans="70:72" x14ac:dyDescent="0.25">
      <c r="BR68" t="s">
        <v>165</v>
      </c>
      <c r="BS68" s="7">
        <v>-1112.8299999999945</v>
      </c>
      <c r="BT68" s="7">
        <v>5857</v>
      </c>
    </row>
    <row r="69" spans="70:72" x14ac:dyDescent="0.25">
      <c r="BR69" t="s">
        <v>166</v>
      </c>
      <c r="BS69" s="7">
        <v>36733.600000000057</v>
      </c>
      <c r="BT69" s="7">
        <v>6290</v>
      </c>
    </row>
    <row r="70" spans="70:72" x14ac:dyDescent="0.25">
      <c r="BR70" t="s">
        <v>167</v>
      </c>
      <c r="BS70" s="7">
        <v>-18969.600000000046</v>
      </c>
      <c r="BT70" s="7">
        <v>5928</v>
      </c>
    </row>
    <row r="71" spans="70:72" x14ac:dyDescent="0.25">
      <c r="BR71" t="s">
        <v>168</v>
      </c>
      <c r="BS71" s="7">
        <v>42187.60000000002</v>
      </c>
      <c r="BT71" s="7">
        <v>5795</v>
      </c>
    </row>
    <row r="72" spans="70:72" x14ac:dyDescent="0.25">
      <c r="BR72" t="s">
        <v>169</v>
      </c>
      <c r="BS72" s="7">
        <v>11787.310000000005</v>
      </c>
      <c r="BT72" s="7">
        <v>4891</v>
      </c>
    </row>
    <row r="73" spans="70:72" x14ac:dyDescent="0.25">
      <c r="BR73" t="s">
        <v>170</v>
      </c>
      <c r="BS73" s="7">
        <v>26067.999999999978</v>
      </c>
      <c r="BT73" s="7">
        <v>6860</v>
      </c>
    </row>
    <row r="74" spans="70:72" x14ac:dyDescent="0.25">
      <c r="BR74" t="s">
        <v>171</v>
      </c>
      <c r="BS74" s="7">
        <v>8106.2399999999907</v>
      </c>
      <c r="BT74" s="7">
        <v>6333</v>
      </c>
    </row>
    <row r="75" spans="70:72" x14ac:dyDescent="0.25">
      <c r="BR75" t="s">
        <v>172</v>
      </c>
      <c r="BS75" s="7">
        <v>83284.599999999977</v>
      </c>
      <c r="BT75" s="7">
        <v>6262</v>
      </c>
    </row>
    <row r="76" spans="70:72" x14ac:dyDescent="0.25">
      <c r="BR76" t="s">
        <v>173</v>
      </c>
      <c r="BS76" s="7">
        <v>51479.960000000043</v>
      </c>
      <c r="BT76" s="7">
        <v>6938</v>
      </c>
    </row>
    <row r="77" spans="70:72" x14ac:dyDescent="0.25">
      <c r="BR77" t="s">
        <v>174</v>
      </c>
      <c r="BS77" s="7">
        <v>10467.999999999993</v>
      </c>
      <c r="BT77" s="7">
        <v>5234</v>
      </c>
    </row>
    <row r="78" spans="70:72" x14ac:dyDescent="0.25">
      <c r="BR78" t="s">
        <v>175</v>
      </c>
      <c r="BS78" s="7">
        <v>25255.650000000016</v>
      </c>
      <c r="BT78" s="7">
        <v>5385</v>
      </c>
    </row>
    <row r="79" spans="70:72" x14ac:dyDescent="0.25">
      <c r="BR79" t="s">
        <v>176</v>
      </c>
      <c r="BS79" s="7">
        <v>9939.5999999999913</v>
      </c>
      <c r="BT79" s="7">
        <v>6024</v>
      </c>
    </row>
    <row r="80" spans="70:72" x14ac:dyDescent="0.25">
      <c r="BR80" t="s">
        <v>177</v>
      </c>
      <c r="BS80" s="7">
        <v>38978.390000000021</v>
      </c>
      <c r="BT80" s="7">
        <v>5809</v>
      </c>
    </row>
    <row r="81" spans="70:72" x14ac:dyDescent="0.25">
      <c r="BR81" t="s">
        <v>178</v>
      </c>
      <c r="BS81" s="7">
        <v>-7303.8000000000393</v>
      </c>
      <c r="BT81" s="7">
        <v>5180</v>
      </c>
    </row>
    <row r="82" spans="70:72" x14ac:dyDescent="0.25">
      <c r="BR82" t="s">
        <v>179</v>
      </c>
      <c r="BS82" s="7">
        <v>26923.569999999989</v>
      </c>
      <c r="BT82" s="7">
        <v>6161</v>
      </c>
    </row>
    <row r="83" spans="70:72" x14ac:dyDescent="0.25">
      <c r="BR83" t="s">
        <v>180</v>
      </c>
      <c r="BS83" s="7">
        <v>28375.229999999974</v>
      </c>
      <c r="BT83" s="7">
        <v>7041</v>
      </c>
    </row>
    <row r="84" spans="70:72" x14ac:dyDescent="0.25">
      <c r="BR84" t="s">
        <v>181</v>
      </c>
      <c r="BS84" s="7">
        <v>24412.700000000026</v>
      </c>
      <c r="BT84" s="7">
        <v>5486</v>
      </c>
    </row>
    <row r="85" spans="70:72" x14ac:dyDescent="0.25">
      <c r="BR85" t="s">
        <v>182</v>
      </c>
      <c r="BS85" s="7">
        <v>4272.7199999999975</v>
      </c>
      <c r="BT85" s="7">
        <v>5622</v>
      </c>
    </row>
    <row r="86" spans="70:72" x14ac:dyDescent="0.25">
      <c r="BR86" t="s">
        <v>183</v>
      </c>
      <c r="BS86" s="7">
        <v>-16258.440000000002</v>
      </c>
      <c r="BT86" s="7">
        <v>7458</v>
      </c>
    </row>
    <row r="87" spans="70:72" x14ac:dyDescent="0.25">
      <c r="BR87" t="s">
        <v>184</v>
      </c>
      <c r="BS87" s="7">
        <v>8442.900000000016</v>
      </c>
      <c r="BT87" s="7">
        <v>5310</v>
      </c>
    </row>
    <row r="88" spans="70:72" x14ac:dyDescent="0.25">
      <c r="BR88" t="s">
        <v>185</v>
      </c>
      <c r="BS88" s="7">
        <v>23774.260000000002</v>
      </c>
      <c r="BT88" s="7">
        <v>6478</v>
      </c>
    </row>
    <row r="89" spans="70:72" x14ac:dyDescent="0.25">
      <c r="BR89" t="s">
        <v>186</v>
      </c>
      <c r="BS89" s="7">
        <v>58611.329999999973</v>
      </c>
      <c r="BT89" s="7">
        <v>5867</v>
      </c>
    </row>
    <row r="90" spans="70:72" x14ac:dyDescent="0.25">
      <c r="BR90" t="s">
        <v>187</v>
      </c>
      <c r="BS90" s="7">
        <v>-1094.7799999999843</v>
      </c>
      <c r="BT90" s="7">
        <v>5762</v>
      </c>
    </row>
    <row r="91" spans="70:72" x14ac:dyDescent="0.25">
      <c r="BR91" t="s">
        <v>188</v>
      </c>
      <c r="BS91" s="7">
        <v>18444.999999999993</v>
      </c>
      <c r="BT91" s="7">
        <v>5950</v>
      </c>
    </row>
    <row r="92" spans="70:72" x14ac:dyDescent="0.25">
      <c r="BR92" t="s">
        <v>189</v>
      </c>
      <c r="BS92" s="7">
        <v>63091.859999999986</v>
      </c>
      <c r="BT92" s="7">
        <v>5163</v>
      </c>
    </row>
    <row r="93" spans="70:72" x14ac:dyDescent="0.25">
      <c r="BR93" t="s">
        <v>190</v>
      </c>
      <c r="BS93" s="7">
        <v>29725.620000000014</v>
      </c>
      <c r="BT93" s="7">
        <v>5969</v>
      </c>
    </row>
    <row r="94" spans="70:72" x14ac:dyDescent="0.25">
      <c r="BR94" t="s">
        <v>191</v>
      </c>
      <c r="BS94" s="7">
        <v>47952.000000000015</v>
      </c>
      <c r="BT94" s="7">
        <v>5400</v>
      </c>
    </row>
    <row r="95" spans="70:72" x14ac:dyDescent="0.25">
      <c r="BR95" t="s">
        <v>192</v>
      </c>
      <c r="BS95" s="7">
        <v>56300.05</v>
      </c>
      <c r="BT95" s="7">
        <v>6221</v>
      </c>
    </row>
    <row r="96" spans="70:72" x14ac:dyDescent="0.25">
      <c r="BR96" t="s">
        <v>193</v>
      </c>
      <c r="BS96" s="7">
        <v>22807.919999999976</v>
      </c>
      <c r="BT96" s="7">
        <v>6554</v>
      </c>
    </row>
    <row r="97" spans="70:72" x14ac:dyDescent="0.25">
      <c r="BR97" t="s">
        <v>194</v>
      </c>
      <c r="BS97" s="7">
        <v>56525.640000000014</v>
      </c>
      <c r="BT97" s="7">
        <v>6438</v>
      </c>
    </row>
    <row r="98" spans="70:72" x14ac:dyDescent="0.25">
      <c r="BR98" t="s">
        <v>195</v>
      </c>
      <c r="BS98" s="7">
        <v>32065.139999999952</v>
      </c>
      <c r="BT98" s="7">
        <v>5862</v>
      </c>
    </row>
    <row r="99" spans="70:72" x14ac:dyDescent="0.25">
      <c r="BR99" t="s">
        <v>196</v>
      </c>
      <c r="BS99" s="7">
        <v>685.07999999998719</v>
      </c>
      <c r="BT99" s="7">
        <v>5709</v>
      </c>
    </row>
    <row r="100" spans="70:72" x14ac:dyDescent="0.25">
      <c r="BR100" t="s">
        <v>197</v>
      </c>
      <c r="BS100" s="7">
        <v>-50135.640000000021</v>
      </c>
      <c r="BT100" s="7">
        <v>7666</v>
      </c>
    </row>
    <row r="101" spans="70:72" x14ac:dyDescent="0.25">
      <c r="BR101" t="s">
        <v>198</v>
      </c>
      <c r="BS101" s="7">
        <v>-25109.370000000024</v>
      </c>
      <c r="BT101" s="7">
        <v>5853</v>
      </c>
    </row>
    <row r="102" spans="70:72" x14ac:dyDescent="0.25">
      <c r="BR102" t="s">
        <v>199</v>
      </c>
      <c r="BS102" s="7">
        <v>2791.3200000000033</v>
      </c>
      <c r="BT102" s="7">
        <v>6646</v>
      </c>
    </row>
    <row r="103" spans="70:72" x14ac:dyDescent="0.25">
      <c r="BR103" t="s">
        <v>200</v>
      </c>
      <c r="BS103" s="7">
        <v>-39515.370000000003</v>
      </c>
      <c r="BT103" s="7">
        <v>5637</v>
      </c>
    </row>
    <row r="104" spans="70:72" x14ac:dyDescent="0.25">
      <c r="BR104" t="s">
        <v>201</v>
      </c>
      <c r="BS104" s="7">
        <v>27251.010000000009</v>
      </c>
      <c r="BT104" s="7">
        <v>5713</v>
      </c>
    </row>
    <row r="105" spans="70:72" x14ac:dyDescent="0.25">
      <c r="BR105" t="s">
        <v>202</v>
      </c>
      <c r="BS105" s="7">
        <v>21262.580000000013</v>
      </c>
      <c r="BT105" s="7">
        <v>5438</v>
      </c>
    </row>
    <row r="106" spans="70:72" x14ac:dyDescent="0.25">
      <c r="BR106" t="s">
        <v>203</v>
      </c>
      <c r="BS106" s="7">
        <v>16798.080000000002</v>
      </c>
      <c r="BT106" s="7">
        <v>5384</v>
      </c>
    </row>
    <row r="107" spans="70:72" x14ac:dyDescent="0.25">
      <c r="BR107" t="s">
        <v>204</v>
      </c>
      <c r="BS107" s="7">
        <v>74447.250000000029</v>
      </c>
      <c r="BT107" s="7">
        <v>5839</v>
      </c>
    </row>
    <row r="108" spans="70:72" x14ac:dyDescent="0.25">
      <c r="BR108" t="s">
        <v>205</v>
      </c>
      <c r="BS108" s="7">
        <v>74371.949999999953</v>
      </c>
      <c r="BT108" s="7">
        <v>6255</v>
      </c>
    </row>
    <row r="109" spans="70:72" x14ac:dyDescent="0.25">
      <c r="BR109" t="s">
        <v>206</v>
      </c>
      <c r="BS109" s="7">
        <v>-60.990000000012515</v>
      </c>
      <c r="BT109" s="7">
        <v>6099</v>
      </c>
    </row>
    <row r="110" spans="70:72" x14ac:dyDescent="0.25">
      <c r="BR110" t="s">
        <v>207</v>
      </c>
      <c r="BS110" s="7">
        <v>26684.99999999996</v>
      </c>
      <c r="BT110" s="7">
        <v>5930</v>
      </c>
    </row>
    <row r="111" spans="70:72" x14ac:dyDescent="0.25">
      <c r="BR111" t="s">
        <v>208</v>
      </c>
      <c r="BS111" s="7">
        <v>46112.94</v>
      </c>
      <c r="BT111" s="7">
        <v>6378</v>
      </c>
    </row>
    <row r="112" spans="70:72" x14ac:dyDescent="0.25">
      <c r="BR112" t="s">
        <v>209</v>
      </c>
      <c r="BS112" s="7">
        <v>-1748.7000000000335</v>
      </c>
      <c r="BT112" s="7">
        <v>6030</v>
      </c>
    </row>
    <row r="113" spans="70:72" x14ac:dyDescent="0.25">
      <c r="BR113" t="s">
        <v>210</v>
      </c>
      <c r="BS113" s="7">
        <v>-4890.8900000000067</v>
      </c>
      <c r="BT113" s="7">
        <v>6191</v>
      </c>
    </row>
    <row r="114" spans="70:72" x14ac:dyDescent="0.25">
      <c r="BR114" t="s">
        <v>211</v>
      </c>
      <c r="BS114" s="7">
        <v>54830.159999999974</v>
      </c>
      <c r="BT114" s="7">
        <v>5934</v>
      </c>
    </row>
    <row r="115" spans="70:72" x14ac:dyDescent="0.25">
      <c r="BR115" t="s">
        <v>212</v>
      </c>
      <c r="BS115" s="7">
        <v>21655.43999999993</v>
      </c>
      <c r="BT115" s="7">
        <v>6332</v>
      </c>
    </row>
    <row r="116" spans="70:72" x14ac:dyDescent="0.25">
      <c r="BR116" t="s">
        <v>213</v>
      </c>
      <c r="BS116" s="7">
        <v>9097.2600000000093</v>
      </c>
      <c r="BT116" s="7">
        <v>6231</v>
      </c>
    </row>
  </sheetData>
  <pageMargins left="0.7" right="0.7" top="0.75" bottom="0.75" header="0.3" footer="0.3"/>
  <pageSetup orientation="portrait"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9AF03-DD19-48C9-B8A8-37904A7B8B3F}">
  <sheetPr codeName="Sheet4"/>
  <dimension ref="D4:Q24"/>
  <sheetViews>
    <sheetView showGridLines="0" workbookViewId="0">
      <selection activeCell="D12" sqref="D12:M21"/>
    </sheetView>
  </sheetViews>
  <sheetFormatPr defaultRowHeight="15" x14ac:dyDescent="0.25"/>
  <cols>
    <col min="3" max="14" width="3.28515625" customWidth="1"/>
    <col min="17" max="17" width="9.7109375" bestFit="1" customWidth="1"/>
  </cols>
  <sheetData>
    <row r="4" spans="4:17" ht="18.75" x14ac:dyDescent="0.3">
      <c r="P4" s="9" t="s">
        <v>107</v>
      </c>
      <c r="Q4" s="42">
        <f>GETPIVOTDATA("[Measures].[Total Profit]",'Analysis 03'!$AE$22,"[Dim_Customer].[Gender]","[Dim_Customer].[Gender].&amp;[Male]")</f>
        <v>0.51472343958010647</v>
      </c>
    </row>
    <row r="5" spans="4:17" x14ac:dyDescent="0.25">
      <c r="P5" s="9" t="s">
        <v>106</v>
      </c>
      <c r="Q5" s="10">
        <f>GETPIVOTDATA("[Measures].[Total Profit]",'Analysis 03'!$AE$22,"[Dim_Customer].[Gender]","[Dim_Customer].[Gender].&amp;[Female]")</f>
        <v>0.48527656041986861</v>
      </c>
    </row>
    <row r="6" spans="4:17" x14ac:dyDescent="0.25">
      <c r="P6" t="s">
        <v>108</v>
      </c>
      <c r="Q6" t="s">
        <v>109</v>
      </c>
    </row>
    <row r="7" spans="4:17" x14ac:dyDescent="0.25">
      <c r="Q7" t="s">
        <v>110</v>
      </c>
    </row>
    <row r="10" spans="4:17" ht="11.1" customHeight="1" x14ac:dyDescent="0.25"/>
    <row r="11" spans="4:17" ht="11.1" customHeight="1" x14ac:dyDescent="0.25"/>
    <row r="12" spans="4:17" ht="11.1" customHeight="1" x14ac:dyDescent="0.25">
      <c r="D12" s="43" t="str" cm="1">
        <f t="array" ref="D12:M21">IF(_xlfn._xlws.SORT(_xlfn.SEQUENCE(10,10),,-1)/100&gt;Q4,Q6, Q7)</f>
        <v>■</v>
      </c>
      <c r="E12" s="43" t="str">
        <v>■</v>
      </c>
      <c r="F12" s="43" t="str">
        <v>■</v>
      </c>
      <c r="G12" s="43" t="str">
        <v>■</v>
      </c>
      <c r="H12" s="43" t="str">
        <v>■</v>
      </c>
      <c r="I12" s="43" t="str">
        <v>■</v>
      </c>
      <c r="J12" s="43" t="str">
        <v>■</v>
      </c>
      <c r="K12" s="43" t="str">
        <v>■</v>
      </c>
      <c r="L12" s="43" t="str">
        <v>■</v>
      </c>
      <c r="M12" s="43" t="str">
        <v>■</v>
      </c>
    </row>
    <row r="13" spans="4:17" ht="11.1" customHeight="1" x14ac:dyDescent="0.25">
      <c r="D13" s="43" t="str">
        <v>■</v>
      </c>
      <c r="E13" s="43" t="str">
        <v>■</v>
      </c>
      <c r="F13" s="43" t="str">
        <v>■</v>
      </c>
      <c r="G13" s="43" t="str">
        <v>■</v>
      </c>
      <c r="H13" s="43" t="str">
        <v>■</v>
      </c>
      <c r="I13" s="43" t="str">
        <v>■</v>
      </c>
      <c r="J13" s="43" t="str">
        <v>■</v>
      </c>
      <c r="K13" s="43" t="str">
        <v>■</v>
      </c>
      <c r="L13" s="43" t="str">
        <v>■</v>
      </c>
      <c r="M13" s="43" t="str">
        <v>■</v>
      </c>
    </row>
    <row r="14" spans="4:17" ht="11.1" customHeight="1" x14ac:dyDescent="0.25">
      <c r="D14" s="43" t="str">
        <v>■</v>
      </c>
      <c r="E14" s="43" t="str">
        <v>■</v>
      </c>
      <c r="F14" s="43" t="str">
        <v>■</v>
      </c>
      <c r="G14" s="43" t="str">
        <v>■</v>
      </c>
      <c r="H14" s="43" t="str">
        <v>■</v>
      </c>
      <c r="I14" s="43" t="str">
        <v>■</v>
      </c>
      <c r="J14" s="43" t="str">
        <v>■</v>
      </c>
      <c r="K14" s="43" t="str">
        <v>■</v>
      </c>
      <c r="L14" s="43" t="str">
        <v>■</v>
      </c>
      <c r="M14" s="43" t="str">
        <v>■</v>
      </c>
    </row>
    <row r="15" spans="4:17" ht="11.1" customHeight="1" x14ac:dyDescent="0.25">
      <c r="D15" s="43" t="str">
        <v>■</v>
      </c>
      <c r="E15" s="43" t="str">
        <v>■</v>
      </c>
      <c r="F15" s="43" t="str">
        <v>■</v>
      </c>
      <c r="G15" s="43" t="str">
        <v>■</v>
      </c>
      <c r="H15" s="43" t="str">
        <v>■</v>
      </c>
      <c r="I15" s="43" t="str">
        <v>■</v>
      </c>
      <c r="J15" s="43" t="str">
        <v>■</v>
      </c>
      <c r="K15" s="43" t="str">
        <v>■</v>
      </c>
      <c r="L15" s="43" t="str">
        <v>■</v>
      </c>
      <c r="M15" s="43" t="str">
        <v>■</v>
      </c>
    </row>
    <row r="16" spans="4:17" ht="11.1" customHeight="1" x14ac:dyDescent="0.25">
      <c r="D16" s="43" t="str">
        <v>●</v>
      </c>
      <c r="E16" s="43" t="str">
        <v>■</v>
      </c>
      <c r="F16" s="43" t="str">
        <v>■</v>
      </c>
      <c r="G16" s="43" t="str">
        <v>■</v>
      </c>
      <c r="H16" s="43" t="str">
        <v>■</v>
      </c>
      <c r="I16" s="43" t="str">
        <v>■</v>
      </c>
      <c r="J16" s="43" t="str">
        <v>■</v>
      </c>
      <c r="K16" s="43" t="str">
        <v>■</v>
      </c>
      <c r="L16" s="43" t="str">
        <v>■</v>
      </c>
      <c r="M16" s="43" t="str">
        <v>■</v>
      </c>
    </row>
    <row r="17" spans="4:13" ht="11.1" customHeight="1" x14ac:dyDescent="0.25">
      <c r="D17" s="43" t="str">
        <v>●</v>
      </c>
      <c r="E17" s="43" t="str">
        <v>●</v>
      </c>
      <c r="F17" s="43" t="str">
        <v>●</v>
      </c>
      <c r="G17" s="43" t="str">
        <v>●</v>
      </c>
      <c r="H17" s="43" t="str">
        <v>●</v>
      </c>
      <c r="I17" s="43" t="str">
        <v>●</v>
      </c>
      <c r="J17" s="43" t="str">
        <v>●</v>
      </c>
      <c r="K17" s="43" t="str">
        <v>●</v>
      </c>
      <c r="L17" s="43" t="str">
        <v>●</v>
      </c>
      <c r="M17" s="43" t="str">
        <v>●</v>
      </c>
    </row>
    <row r="18" spans="4:13" ht="11.1" customHeight="1" x14ac:dyDescent="0.25">
      <c r="D18" s="43" t="str">
        <v>●</v>
      </c>
      <c r="E18" s="43" t="str">
        <v>●</v>
      </c>
      <c r="F18" s="43" t="str">
        <v>●</v>
      </c>
      <c r="G18" s="43" t="str">
        <v>●</v>
      </c>
      <c r="H18" s="43" t="str">
        <v>●</v>
      </c>
      <c r="I18" s="43" t="str">
        <v>●</v>
      </c>
      <c r="J18" s="43" t="str">
        <v>●</v>
      </c>
      <c r="K18" s="43" t="str">
        <v>●</v>
      </c>
      <c r="L18" s="43" t="str">
        <v>●</v>
      </c>
      <c r="M18" s="43" t="str">
        <v>●</v>
      </c>
    </row>
    <row r="19" spans="4:13" ht="11.1" customHeight="1" x14ac:dyDescent="0.25">
      <c r="D19" s="43" t="str">
        <v>●</v>
      </c>
      <c r="E19" s="43" t="str">
        <v>●</v>
      </c>
      <c r="F19" s="43" t="str">
        <v>●</v>
      </c>
      <c r="G19" s="43" t="str">
        <v>●</v>
      </c>
      <c r="H19" s="43" t="str">
        <v>●</v>
      </c>
      <c r="I19" s="43" t="str">
        <v>●</v>
      </c>
      <c r="J19" s="43" t="str">
        <v>●</v>
      </c>
      <c r="K19" s="43" t="str">
        <v>●</v>
      </c>
      <c r="L19" s="43" t="str">
        <v>●</v>
      </c>
      <c r="M19" s="43" t="str">
        <v>●</v>
      </c>
    </row>
    <row r="20" spans="4:13" ht="11.1" customHeight="1" x14ac:dyDescent="0.25">
      <c r="D20" s="43" t="str">
        <v>●</v>
      </c>
      <c r="E20" s="43" t="str">
        <v>●</v>
      </c>
      <c r="F20" s="43" t="str">
        <v>●</v>
      </c>
      <c r="G20" s="43" t="str">
        <v>●</v>
      </c>
      <c r="H20" s="43" t="str">
        <v>●</v>
      </c>
      <c r="I20" s="43" t="str">
        <v>●</v>
      </c>
      <c r="J20" s="43" t="str">
        <v>●</v>
      </c>
      <c r="K20" s="43" t="str">
        <v>●</v>
      </c>
      <c r="L20" s="43" t="str">
        <v>●</v>
      </c>
      <c r="M20" s="43" t="str">
        <v>●</v>
      </c>
    </row>
    <row r="21" spans="4:13" ht="11.1" customHeight="1" x14ac:dyDescent="0.25">
      <c r="D21" s="43" t="str">
        <v>●</v>
      </c>
      <c r="E21" s="43" t="str">
        <v>●</v>
      </c>
      <c r="F21" s="43" t="str">
        <v>●</v>
      </c>
      <c r="G21" s="43" t="str">
        <v>●</v>
      </c>
      <c r="H21" s="43" t="str">
        <v>●</v>
      </c>
      <c r="I21" s="43" t="str">
        <v>●</v>
      </c>
      <c r="J21" s="43" t="str">
        <v>●</v>
      </c>
      <c r="K21" s="43" t="str">
        <v>●</v>
      </c>
      <c r="L21" s="43" t="str">
        <v>●</v>
      </c>
      <c r="M21" s="43" t="str">
        <v>●</v>
      </c>
    </row>
    <row r="22" spans="4:13" ht="11.1" customHeight="1" x14ac:dyDescent="0.25"/>
    <row r="23" spans="4:13" ht="11.1" customHeight="1" x14ac:dyDescent="0.25"/>
    <row r="24" spans="4:13" ht="11.1" customHeight="1" x14ac:dyDescent="0.25"/>
  </sheetData>
  <conditionalFormatting sqref="D12:M21">
    <cfRule type="expression" dxfId="6" priority="5">
      <formula>D12 &lt;&gt; $Q$7</formula>
    </cfRule>
    <cfRule type="expression" dxfId="5" priority="6">
      <formula>D12 &lt;&gt; $Q$6</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E515E-B708-41CE-AD14-6A703C9E2532}">
  <sheetPr codeName="Sheet5"/>
  <dimension ref="C4:O40"/>
  <sheetViews>
    <sheetView showGridLines="0" zoomScale="135" zoomScaleNormal="135" workbookViewId="0">
      <selection activeCell="D4" sqref="D4:D5"/>
    </sheetView>
  </sheetViews>
  <sheetFormatPr defaultRowHeight="15" x14ac:dyDescent="0.25"/>
  <cols>
    <col min="6" max="15" width="1.5703125" customWidth="1"/>
  </cols>
  <sheetData>
    <row r="4" spans="3:4" x14ac:dyDescent="0.25">
      <c r="C4" t="s">
        <v>46</v>
      </c>
      <c r="D4" s="34">
        <f>'Analysis 02'!AD7</f>
        <v>0.2850350004991079</v>
      </c>
    </row>
    <row r="5" spans="3:4" x14ac:dyDescent="0.25">
      <c r="C5" t="s">
        <v>45</v>
      </c>
      <c r="D5" s="34">
        <f>'Analysis 02'!AD6</f>
        <v>0.7149649995008911</v>
      </c>
    </row>
    <row r="16" spans="3:4" x14ac:dyDescent="0.25">
      <c r="C16" t="s">
        <v>46</v>
      </c>
    </row>
    <row r="17" spans="3:15" ht="7.5" customHeight="1" x14ac:dyDescent="0.25"/>
    <row r="18" spans="3:15" ht="7.5" customHeight="1" thickBot="1" x14ac:dyDescent="0.3">
      <c r="F18" s="25">
        <v>91</v>
      </c>
      <c r="G18" s="26">
        <v>92</v>
      </c>
      <c r="H18" s="26">
        <v>93</v>
      </c>
      <c r="I18" s="26">
        <v>94</v>
      </c>
      <c r="J18" s="26">
        <v>95</v>
      </c>
      <c r="K18" s="26">
        <v>96</v>
      </c>
      <c r="L18" s="26">
        <v>97</v>
      </c>
      <c r="M18" s="26">
        <v>98</v>
      </c>
      <c r="N18" s="26">
        <v>99</v>
      </c>
      <c r="O18" s="27">
        <v>100</v>
      </c>
    </row>
    <row r="19" spans="3:15" ht="7.5" customHeight="1" thickBot="1" x14ac:dyDescent="0.3">
      <c r="F19" s="28">
        <v>81</v>
      </c>
      <c r="G19" s="29">
        <v>82</v>
      </c>
      <c r="H19" s="29">
        <v>83</v>
      </c>
      <c r="I19" s="29">
        <v>84</v>
      </c>
      <c r="J19" s="29">
        <v>85</v>
      </c>
      <c r="K19" s="29">
        <v>86</v>
      </c>
      <c r="L19" s="29">
        <v>87</v>
      </c>
      <c r="M19" s="29">
        <v>88</v>
      </c>
      <c r="N19" s="29">
        <v>89</v>
      </c>
      <c r="O19" s="30">
        <v>90</v>
      </c>
    </row>
    <row r="20" spans="3:15" ht="7.5" customHeight="1" thickBot="1" x14ac:dyDescent="0.3">
      <c r="F20" s="28">
        <v>71</v>
      </c>
      <c r="G20" s="29">
        <v>72</v>
      </c>
      <c r="H20" s="29">
        <v>73</v>
      </c>
      <c r="I20" s="29">
        <v>74</v>
      </c>
      <c r="J20" s="29">
        <v>75</v>
      </c>
      <c r="K20" s="29">
        <v>76</v>
      </c>
      <c r="L20" s="29">
        <v>77</v>
      </c>
      <c r="M20" s="29">
        <v>78</v>
      </c>
      <c r="N20" s="29">
        <v>79</v>
      </c>
      <c r="O20" s="30">
        <v>80</v>
      </c>
    </row>
    <row r="21" spans="3:15" ht="7.5" customHeight="1" thickBot="1" x14ac:dyDescent="0.3">
      <c r="F21" s="28">
        <v>61</v>
      </c>
      <c r="G21" s="29">
        <v>62</v>
      </c>
      <c r="H21" s="29">
        <v>63</v>
      </c>
      <c r="I21" s="29">
        <v>64</v>
      </c>
      <c r="J21" s="29">
        <v>65</v>
      </c>
      <c r="K21" s="29">
        <v>66</v>
      </c>
      <c r="L21" s="29">
        <v>67</v>
      </c>
      <c r="M21" s="29">
        <v>68</v>
      </c>
      <c r="N21" s="29">
        <v>69</v>
      </c>
      <c r="O21" s="30">
        <v>70</v>
      </c>
    </row>
    <row r="22" spans="3:15" ht="7.5" customHeight="1" thickBot="1" x14ac:dyDescent="0.3">
      <c r="F22" s="28">
        <v>51</v>
      </c>
      <c r="G22" s="29">
        <v>52</v>
      </c>
      <c r="H22" s="29">
        <v>53</v>
      </c>
      <c r="I22" s="29">
        <v>54</v>
      </c>
      <c r="J22" s="29">
        <v>55</v>
      </c>
      <c r="K22" s="29">
        <v>56</v>
      </c>
      <c r="L22" s="29">
        <v>57</v>
      </c>
      <c r="M22" s="29">
        <v>58</v>
      </c>
      <c r="N22" s="29">
        <v>59</v>
      </c>
      <c r="O22" s="30">
        <v>60</v>
      </c>
    </row>
    <row r="23" spans="3:15" ht="7.5" customHeight="1" thickBot="1" x14ac:dyDescent="0.3">
      <c r="F23" s="28">
        <v>41</v>
      </c>
      <c r="G23" s="29">
        <v>42</v>
      </c>
      <c r="H23" s="29">
        <v>43</v>
      </c>
      <c r="I23" s="29">
        <v>44</v>
      </c>
      <c r="J23" s="29">
        <v>45</v>
      </c>
      <c r="K23" s="29">
        <v>46</v>
      </c>
      <c r="L23" s="29">
        <v>47</v>
      </c>
      <c r="M23" s="29">
        <v>48</v>
      </c>
      <c r="N23" s="29">
        <v>49</v>
      </c>
      <c r="O23" s="30">
        <v>50</v>
      </c>
    </row>
    <row r="24" spans="3:15" ht="7.5" customHeight="1" thickBot="1" x14ac:dyDescent="0.3">
      <c r="F24" s="28">
        <v>31</v>
      </c>
      <c r="G24" s="29">
        <v>32</v>
      </c>
      <c r="H24" s="29">
        <v>33</v>
      </c>
      <c r="I24" s="29">
        <v>34</v>
      </c>
      <c r="J24" s="29">
        <v>35</v>
      </c>
      <c r="K24" s="29">
        <v>36</v>
      </c>
      <c r="L24" s="29">
        <v>37</v>
      </c>
      <c r="M24" s="29">
        <v>38</v>
      </c>
      <c r="N24" s="29">
        <v>39</v>
      </c>
      <c r="O24" s="30">
        <v>40</v>
      </c>
    </row>
    <row r="25" spans="3:15" ht="7.5" customHeight="1" thickBot="1" x14ac:dyDescent="0.3">
      <c r="F25" s="28">
        <v>21</v>
      </c>
      <c r="G25" s="29">
        <v>22</v>
      </c>
      <c r="H25" s="29">
        <v>23</v>
      </c>
      <c r="I25" s="29">
        <v>24</v>
      </c>
      <c r="J25" s="29">
        <v>25</v>
      </c>
      <c r="K25" s="29">
        <v>26</v>
      </c>
      <c r="L25" s="29">
        <v>27</v>
      </c>
      <c r="M25" s="29">
        <v>28</v>
      </c>
      <c r="N25" s="29">
        <v>29</v>
      </c>
      <c r="O25" s="30">
        <v>30</v>
      </c>
    </row>
    <row r="26" spans="3:15" ht="7.5" customHeight="1" thickBot="1" x14ac:dyDescent="0.3">
      <c r="F26" s="28">
        <v>11</v>
      </c>
      <c r="G26" s="29">
        <v>12</v>
      </c>
      <c r="H26" s="29">
        <v>13</v>
      </c>
      <c r="I26" s="29">
        <v>14</v>
      </c>
      <c r="J26" s="29">
        <v>15</v>
      </c>
      <c r="K26" s="29">
        <v>16</v>
      </c>
      <c r="L26" s="29">
        <v>17</v>
      </c>
      <c r="M26" s="29">
        <v>18</v>
      </c>
      <c r="N26" s="29">
        <v>19</v>
      </c>
      <c r="O26" s="30">
        <v>20</v>
      </c>
    </row>
    <row r="27" spans="3:15" ht="7.5" customHeight="1" x14ac:dyDescent="0.25">
      <c r="F27" s="31">
        <v>1</v>
      </c>
      <c r="G27" s="32">
        <v>2</v>
      </c>
      <c r="H27" s="32">
        <v>3</v>
      </c>
      <c r="I27" s="32">
        <v>4</v>
      </c>
      <c r="J27" s="32">
        <v>5</v>
      </c>
      <c r="K27" s="32">
        <v>6</v>
      </c>
      <c r="L27" s="32">
        <v>7</v>
      </c>
      <c r="M27" s="32">
        <v>8</v>
      </c>
      <c r="N27" s="32">
        <v>9</v>
      </c>
      <c r="O27" s="33">
        <v>10</v>
      </c>
    </row>
    <row r="28" spans="3:15" ht="15.75" customHeight="1" x14ac:dyDescent="0.25"/>
    <row r="29" spans="3:15" ht="16.5" customHeight="1" x14ac:dyDescent="0.25">
      <c r="C29" t="s">
        <v>45</v>
      </c>
    </row>
    <row r="30" spans="3:15" ht="7.5" customHeight="1" x14ac:dyDescent="0.25"/>
    <row r="31" spans="3:15" ht="7.5" customHeight="1" thickBot="1" x14ac:dyDescent="0.3">
      <c r="F31" s="25">
        <v>91</v>
      </c>
      <c r="G31" s="26">
        <v>92</v>
      </c>
      <c r="H31" s="26">
        <v>93</v>
      </c>
      <c r="I31" s="26">
        <v>94</v>
      </c>
      <c r="J31" s="26">
        <v>95</v>
      </c>
      <c r="K31" s="26">
        <v>96</v>
      </c>
      <c r="L31" s="26">
        <v>97</v>
      </c>
      <c r="M31" s="26">
        <v>98</v>
      </c>
      <c r="N31" s="26">
        <v>99</v>
      </c>
      <c r="O31" s="27">
        <v>100</v>
      </c>
    </row>
    <row r="32" spans="3:15" ht="7.5" customHeight="1" thickBot="1" x14ac:dyDescent="0.3">
      <c r="F32" s="28">
        <v>81</v>
      </c>
      <c r="G32" s="29">
        <v>82</v>
      </c>
      <c r="H32" s="29">
        <v>83</v>
      </c>
      <c r="I32" s="29">
        <v>84</v>
      </c>
      <c r="J32" s="29">
        <v>85</v>
      </c>
      <c r="K32" s="29">
        <v>86</v>
      </c>
      <c r="L32" s="29">
        <v>87</v>
      </c>
      <c r="M32" s="29">
        <v>88</v>
      </c>
      <c r="N32" s="29">
        <v>89</v>
      </c>
      <c r="O32" s="30">
        <v>90</v>
      </c>
    </row>
    <row r="33" spans="6:15" ht="7.5" customHeight="1" thickBot="1" x14ac:dyDescent="0.3">
      <c r="F33" s="28">
        <v>71</v>
      </c>
      <c r="G33" s="29">
        <v>72</v>
      </c>
      <c r="H33" s="29">
        <v>73</v>
      </c>
      <c r="I33" s="29">
        <v>74</v>
      </c>
      <c r="J33" s="29">
        <v>75</v>
      </c>
      <c r="K33" s="29">
        <v>76</v>
      </c>
      <c r="L33" s="29">
        <v>77</v>
      </c>
      <c r="M33" s="29">
        <v>78</v>
      </c>
      <c r="N33" s="29">
        <v>79</v>
      </c>
      <c r="O33" s="30">
        <v>80</v>
      </c>
    </row>
    <row r="34" spans="6:15" ht="7.5" customHeight="1" thickBot="1" x14ac:dyDescent="0.3">
      <c r="F34" s="28">
        <v>61</v>
      </c>
      <c r="G34" s="29">
        <v>62</v>
      </c>
      <c r="H34" s="29">
        <v>63</v>
      </c>
      <c r="I34" s="29">
        <v>64</v>
      </c>
      <c r="J34" s="29">
        <v>65</v>
      </c>
      <c r="K34" s="29">
        <v>66</v>
      </c>
      <c r="L34" s="29">
        <v>67</v>
      </c>
      <c r="M34" s="29">
        <v>68</v>
      </c>
      <c r="N34" s="29">
        <v>69</v>
      </c>
      <c r="O34" s="30">
        <v>70</v>
      </c>
    </row>
    <row r="35" spans="6:15" ht="7.5" customHeight="1" thickBot="1" x14ac:dyDescent="0.3">
      <c r="F35" s="28">
        <v>51</v>
      </c>
      <c r="G35" s="29">
        <v>52</v>
      </c>
      <c r="H35" s="29">
        <v>53</v>
      </c>
      <c r="I35" s="29">
        <v>54</v>
      </c>
      <c r="J35" s="29">
        <v>55</v>
      </c>
      <c r="K35" s="29">
        <v>56</v>
      </c>
      <c r="L35" s="29">
        <v>57</v>
      </c>
      <c r="M35" s="29">
        <v>58</v>
      </c>
      <c r="N35" s="29">
        <v>59</v>
      </c>
      <c r="O35" s="30">
        <v>60</v>
      </c>
    </row>
    <row r="36" spans="6:15" ht="7.5" customHeight="1" thickBot="1" x14ac:dyDescent="0.3">
      <c r="F36" s="28">
        <v>41</v>
      </c>
      <c r="G36" s="29">
        <v>42</v>
      </c>
      <c r="H36" s="29">
        <v>43</v>
      </c>
      <c r="I36" s="29">
        <v>44</v>
      </c>
      <c r="J36" s="29">
        <v>45</v>
      </c>
      <c r="K36" s="29">
        <v>46</v>
      </c>
      <c r="L36" s="29">
        <v>47</v>
      </c>
      <c r="M36" s="29">
        <v>48</v>
      </c>
      <c r="N36" s="29">
        <v>49</v>
      </c>
      <c r="O36" s="30">
        <v>50</v>
      </c>
    </row>
    <row r="37" spans="6:15" ht="7.5" customHeight="1" thickBot="1" x14ac:dyDescent="0.3">
      <c r="F37" s="28">
        <v>31</v>
      </c>
      <c r="G37" s="29">
        <v>32</v>
      </c>
      <c r="H37" s="29">
        <v>33</v>
      </c>
      <c r="I37" s="29">
        <v>34</v>
      </c>
      <c r="J37" s="29">
        <v>35</v>
      </c>
      <c r="K37" s="29">
        <v>36</v>
      </c>
      <c r="L37" s="29">
        <v>37</v>
      </c>
      <c r="M37" s="29">
        <v>38</v>
      </c>
      <c r="N37" s="29">
        <v>39</v>
      </c>
      <c r="O37" s="30">
        <v>40</v>
      </c>
    </row>
    <row r="38" spans="6:15" ht="7.5" customHeight="1" thickBot="1" x14ac:dyDescent="0.3">
      <c r="F38" s="28">
        <v>21</v>
      </c>
      <c r="G38" s="29">
        <v>22</v>
      </c>
      <c r="H38" s="29">
        <v>23</v>
      </c>
      <c r="I38" s="29">
        <v>24</v>
      </c>
      <c r="J38" s="29">
        <v>25</v>
      </c>
      <c r="K38" s="29">
        <v>26</v>
      </c>
      <c r="L38" s="29">
        <v>27</v>
      </c>
      <c r="M38" s="29">
        <v>28</v>
      </c>
      <c r="N38" s="29">
        <v>29</v>
      </c>
      <c r="O38" s="30">
        <v>30</v>
      </c>
    </row>
    <row r="39" spans="6:15" ht="7.5" customHeight="1" thickBot="1" x14ac:dyDescent="0.3">
      <c r="F39" s="28">
        <v>11</v>
      </c>
      <c r="G39" s="29">
        <v>12</v>
      </c>
      <c r="H39" s="29">
        <v>13</v>
      </c>
      <c r="I39" s="29">
        <v>14</v>
      </c>
      <c r="J39" s="29">
        <v>15</v>
      </c>
      <c r="K39" s="29">
        <v>16</v>
      </c>
      <c r="L39" s="29">
        <v>17</v>
      </c>
      <c r="M39" s="29">
        <v>18</v>
      </c>
      <c r="N39" s="29">
        <v>19</v>
      </c>
      <c r="O39" s="30">
        <v>20</v>
      </c>
    </row>
    <row r="40" spans="6:15" ht="7.5" customHeight="1" x14ac:dyDescent="0.25">
      <c r="F40" s="31">
        <v>1</v>
      </c>
      <c r="G40" s="32">
        <v>2</v>
      </c>
      <c r="H40" s="32">
        <v>3</v>
      </c>
      <c r="I40" s="32">
        <v>4</v>
      </c>
      <c r="J40" s="32">
        <v>5</v>
      </c>
      <c r="K40" s="32">
        <v>6</v>
      </c>
      <c r="L40" s="32">
        <v>7</v>
      </c>
      <c r="M40" s="32">
        <v>8</v>
      </c>
      <c r="N40" s="32">
        <v>9</v>
      </c>
      <c r="O40" s="33">
        <v>10</v>
      </c>
    </row>
  </sheetData>
  <conditionalFormatting sqref="F18:O27">
    <cfRule type="cellIs" dxfId="4" priority="3" operator="lessThanOrEqual">
      <formula>$D$4 * 100</formula>
    </cfRule>
    <cfRule type="cellIs" dxfId="3" priority="4" operator="lessThanOrEqual">
      <formula>$D$4 * 100</formula>
    </cfRule>
  </conditionalFormatting>
  <conditionalFormatting sqref="F31:O40">
    <cfRule type="cellIs" dxfId="2" priority="1" operator="lessThanOrEqual">
      <formula>$D$5 * 100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63860-2BBD-4144-A4D0-860E46A5BA99}">
  <sheetPr codeName="Sheet6"/>
  <dimension ref="D13:G27"/>
  <sheetViews>
    <sheetView showGridLines="0" showRowColHeaders="0" zoomScale="110" zoomScaleNormal="110" workbookViewId="0">
      <selection activeCell="W28" sqref="W28"/>
    </sheetView>
  </sheetViews>
  <sheetFormatPr defaultRowHeight="15" x14ac:dyDescent="0.25"/>
  <cols>
    <col min="1" max="16384" width="9.140625" style="4"/>
  </cols>
  <sheetData>
    <row r="13" spans="7:7" x14ac:dyDescent="0.25">
      <c r="G13" s="4" t="s">
        <v>12</v>
      </c>
    </row>
    <row r="27" spans="4:4" x14ac:dyDescent="0.25">
      <c r="D27" s="4" t="s">
        <v>12</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E2DFE-3427-4D3D-ABBF-F2EBEAB8ED53}">
  <sheetPr codeName="Sheet7"/>
  <dimension ref="D13:G27"/>
  <sheetViews>
    <sheetView showGridLines="0" showRowColHeaders="0" zoomScale="110" zoomScaleNormal="110" workbookViewId="0"/>
  </sheetViews>
  <sheetFormatPr defaultRowHeight="15" x14ac:dyDescent="0.25"/>
  <cols>
    <col min="1" max="16384" width="9.140625" style="4"/>
  </cols>
  <sheetData>
    <row r="13" spans="7:7" x14ac:dyDescent="0.25">
      <c r="G13" s="4" t="s">
        <v>12</v>
      </c>
    </row>
    <row r="27" spans="4:4" x14ac:dyDescent="0.25">
      <c r="D27" s="4" t="s">
        <v>12</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E928B-39A2-46A0-822F-11BAF5E85B35}">
  <sheetPr codeName="Sheet8"/>
  <dimension ref="D13:K27"/>
  <sheetViews>
    <sheetView showGridLines="0" showRowColHeaders="0" tabSelected="1" zoomScale="110" zoomScaleNormal="110" workbookViewId="0">
      <selection activeCell="Y26" sqref="Y26"/>
    </sheetView>
  </sheetViews>
  <sheetFormatPr defaultRowHeight="15" x14ac:dyDescent="0.25"/>
  <cols>
    <col min="1" max="16384" width="9.140625" style="4"/>
  </cols>
  <sheetData>
    <row r="13" spans="7:11" x14ac:dyDescent="0.25">
      <c r="G13" s="4" t="s">
        <v>12</v>
      </c>
    </row>
    <row r="15" spans="7:11" x14ac:dyDescent="0.25">
      <c r="J15" s="4" t="s">
        <v>12</v>
      </c>
      <c r="K15" s="4" t="s">
        <v>12</v>
      </c>
    </row>
    <row r="27" spans="4:4" x14ac:dyDescent="0.25">
      <c r="D27" s="4" t="s">
        <v>12</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7" r:id="rId3" name="Option Button 1">
              <controlPr defaultSize="0" autoFill="0" autoLine="0" autoPict="0">
                <anchor moveWithCells="1">
                  <from>
                    <xdr:col>10</xdr:col>
                    <xdr:colOff>504825</xdr:colOff>
                    <xdr:row>10</xdr:row>
                    <xdr:rowOff>66675</xdr:rowOff>
                  </from>
                  <to>
                    <xdr:col>11</xdr:col>
                    <xdr:colOff>133350</xdr:colOff>
                    <xdr:row>12</xdr:row>
                    <xdr:rowOff>85725</xdr:rowOff>
                  </to>
                </anchor>
              </controlPr>
            </control>
          </mc:Choice>
        </mc:AlternateContent>
        <mc:AlternateContent xmlns:mc="http://schemas.openxmlformats.org/markup-compatibility/2006">
          <mc:Choice Requires="x14">
            <control shapeId="9218" r:id="rId4" name="Option Button 2">
              <controlPr defaultSize="0" autoFill="0" autoLine="0" autoPict="0">
                <anchor moveWithCells="1">
                  <from>
                    <xdr:col>12</xdr:col>
                    <xdr:colOff>476250</xdr:colOff>
                    <xdr:row>9</xdr:row>
                    <xdr:rowOff>152400</xdr:rowOff>
                  </from>
                  <to>
                    <xdr:col>13</xdr:col>
                    <xdr:colOff>133350</xdr:colOff>
                    <xdr:row>13</xdr:row>
                    <xdr:rowOff>0</xdr:rowOff>
                  </to>
                </anchor>
              </controlPr>
            </control>
          </mc:Choice>
        </mc:AlternateContent>
        <mc:AlternateContent xmlns:mc="http://schemas.openxmlformats.org/markup-compatibility/2006">
          <mc:Choice Requires="x14">
            <control shapeId="9221" r:id="rId5" name="Drop Down 5">
              <controlPr defaultSize="0" autoLine="0" autoPict="0">
                <anchor moveWithCells="1">
                  <from>
                    <xdr:col>15</xdr:col>
                    <xdr:colOff>114300</xdr:colOff>
                    <xdr:row>10</xdr:row>
                    <xdr:rowOff>171450</xdr:rowOff>
                  </from>
                  <to>
                    <xdr:col>16</xdr:col>
                    <xdr:colOff>333375</xdr:colOff>
                    <xdr:row>12</xdr:row>
                    <xdr:rowOff>9525</xdr:rowOff>
                  </to>
                </anchor>
              </controlPr>
            </control>
          </mc:Choice>
        </mc:AlternateContent>
        <mc:AlternateContent xmlns:mc="http://schemas.openxmlformats.org/markup-compatibility/2006">
          <mc:Choice Requires="x14">
            <control shapeId="9243" r:id="rId6" name="Option Button 27">
              <controlPr defaultSize="0" autoFill="0" autoLine="0" autoPict="0">
                <anchor moveWithCells="1">
                  <from>
                    <xdr:col>18</xdr:col>
                    <xdr:colOff>295275</xdr:colOff>
                    <xdr:row>14</xdr:row>
                    <xdr:rowOff>38100</xdr:rowOff>
                  </from>
                  <to>
                    <xdr:col>18</xdr:col>
                    <xdr:colOff>590550</xdr:colOff>
                    <xdr:row>15</xdr:row>
                    <xdr:rowOff>142875</xdr:rowOff>
                  </to>
                </anchor>
              </controlPr>
            </control>
          </mc:Choice>
        </mc:AlternateContent>
        <mc:AlternateContent xmlns:mc="http://schemas.openxmlformats.org/markup-compatibility/2006">
          <mc:Choice Requires="x14">
            <control shapeId="9253" r:id="rId7" name="Option Button 37">
              <controlPr defaultSize="0" autoFill="0" autoLine="0" autoPict="0">
                <anchor moveWithCells="1">
                  <from>
                    <xdr:col>21</xdr:col>
                    <xdr:colOff>9525</xdr:colOff>
                    <xdr:row>14</xdr:row>
                    <xdr:rowOff>47625</xdr:rowOff>
                  </from>
                  <to>
                    <xdr:col>21</xdr:col>
                    <xdr:colOff>304800</xdr:colOff>
                    <xdr:row>15</xdr:row>
                    <xdr:rowOff>152400</xdr:rowOff>
                  </to>
                </anchor>
              </controlPr>
            </control>
          </mc:Choice>
        </mc:AlternateContent>
        <mc:AlternateContent xmlns:mc="http://schemas.openxmlformats.org/markup-compatibility/2006">
          <mc:Choice Requires="x14">
            <control shapeId="9254" r:id="rId8" name="Group Box 38">
              <controlPr defaultSize="0" autoFill="0" autoPict="0">
                <anchor moveWithCells="1">
                  <from>
                    <xdr:col>17</xdr:col>
                    <xdr:colOff>333375</xdr:colOff>
                    <xdr:row>14</xdr:row>
                    <xdr:rowOff>57150</xdr:rowOff>
                  </from>
                  <to>
                    <xdr:col>23</xdr:col>
                    <xdr:colOff>0</xdr:colOff>
                    <xdr:row>19</xdr:row>
                    <xdr:rowOff>9525</xdr:rowOff>
                  </to>
                </anchor>
              </controlPr>
            </control>
          </mc:Choice>
        </mc:AlternateContent>
        <mc:AlternateContent xmlns:mc="http://schemas.openxmlformats.org/markup-compatibility/2006">
          <mc:Choice Requires="x14">
            <control shapeId="9266" r:id="rId9" name="Group Box 50">
              <controlPr defaultSize="0" autoFill="0" autoPict="0">
                <anchor moveWithCells="1">
                  <from>
                    <xdr:col>17</xdr:col>
                    <xdr:colOff>304800</xdr:colOff>
                    <xdr:row>13</xdr:row>
                    <xdr:rowOff>104775</xdr:rowOff>
                  </from>
                  <to>
                    <xdr:col>22</xdr:col>
                    <xdr:colOff>38100</xdr:colOff>
                    <xdr:row>16</xdr:row>
                    <xdr:rowOff>28575</xdr:rowOff>
                  </to>
                </anchor>
              </controlPr>
            </control>
          </mc:Choice>
        </mc:AlternateContent>
      </controls>
    </mc:Choice>
  </mc:AlternateContent>
  <extLst>
    <ext xmlns:x14="http://schemas.microsoft.com/office/spreadsheetml/2009/9/main" uri="{A8765BA9-456A-4dab-B4F3-ACF838C121DE}">
      <x14:slicerList>
        <x14:slicer r:id="rId10"/>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7817B326-6BC0-47A5-BC9E-3B456E2802FD}">
  <ds:schemaRefs/>
</ds:datastoreItem>
</file>

<file path=customXml/itemProps2.xml><?xml version="1.0" encoding="utf-8"?>
<ds:datastoreItem xmlns:ds="http://schemas.openxmlformats.org/officeDocument/2006/customXml" ds:itemID="{6D86A99D-0AC0-45A4-B188-8156DF28C246}">
  <ds:schemaRefs/>
</ds:datastoreItem>
</file>

<file path=customXml/itemProps3.xml><?xml version="1.0" encoding="utf-8"?>
<ds:datastoreItem xmlns:ds="http://schemas.openxmlformats.org/officeDocument/2006/customXml" ds:itemID="{E80B59AA-0647-4A54-B05A-EC2BF19B4B7D}">
  <ds:schemaRefs/>
</ds:datastoreItem>
</file>

<file path=customXml/itemProps4.xml><?xml version="1.0" encoding="utf-8"?>
<ds:datastoreItem xmlns:ds="http://schemas.openxmlformats.org/officeDocument/2006/customXml" ds:itemID="{461BF4F2-690B-4829-AECD-605A3D240854}">
  <ds:schemaRefs/>
</ds:datastoreItem>
</file>

<file path=customXml/itemProps5.xml><?xml version="1.0" encoding="utf-8"?>
<ds:datastoreItem xmlns:ds="http://schemas.openxmlformats.org/officeDocument/2006/customXml" ds:itemID="{618380B7-79AF-407F-9C15-E8FAEF25F354}">
  <ds:schemaRefs/>
</ds:datastoreItem>
</file>

<file path=customXml/itemProps6.xml><?xml version="1.0" encoding="utf-8"?>
<ds:datastoreItem xmlns:ds="http://schemas.openxmlformats.org/officeDocument/2006/customXml" ds:itemID="{D693B9FB-6EC8-48F6-B11D-3C09B42402B9}">
  <ds:schemaRefs/>
</ds:datastoreItem>
</file>

<file path=customXml/itemProps7.xml><?xml version="1.0" encoding="utf-8"?>
<ds:datastoreItem xmlns:ds="http://schemas.openxmlformats.org/officeDocument/2006/customXml" ds:itemID="{08CBD312-E6E7-4893-B3AA-A1A2C78B2A3C}">
  <ds:schemaRefs/>
</ds:datastoreItem>
</file>

<file path=customXml/itemProps8.xml><?xml version="1.0" encoding="utf-8"?>
<ds:datastoreItem xmlns:ds="http://schemas.openxmlformats.org/officeDocument/2006/customXml" ds:itemID="{12432F09-2490-45DC-BBF5-8992F4814EB2}">
  <ds:schemaRefs/>
</ds:datastoreItem>
</file>

<file path=customXml/itemProps9.xml><?xml version="1.0" encoding="utf-8"?>
<ds:datastoreItem xmlns:ds="http://schemas.openxmlformats.org/officeDocument/2006/customXml" ds:itemID="{CF217A63-E7CD-4F2D-9BD5-6C69A8E81525}">
  <ds:schemaRefs/>
</ds:datastoreItem>
</file>

<file path=customXml/itemProps10.xml><?xml version="1.0" encoding="utf-8"?>
<ds:datastoreItem xmlns:ds="http://schemas.openxmlformats.org/officeDocument/2006/customXml" ds:itemID="{38478FDB-409F-4448-B105-CD2102889DCB}">
  <ds:schemaRefs/>
</ds:datastoreItem>
</file>

<file path=customXml/itemProps11.xml><?xml version="1.0" encoding="utf-8"?>
<ds:datastoreItem xmlns:ds="http://schemas.openxmlformats.org/officeDocument/2006/customXml" ds:itemID="{7A582C50-EAAA-4D7D-96E1-28DAA5EB3061}">
  <ds:schemaRefs/>
</ds:datastoreItem>
</file>

<file path=customXml/itemProps12.xml><?xml version="1.0" encoding="utf-8"?>
<ds:datastoreItem xmlns:ds="http://schemas.openxmlformats.org/officeDocument/2006/customXml" ds:itemID="{2377857B-6284-4104-A4CF-706A2C1754DB}">
  <ds:schemaRefs/>
</ds:datastoreItem>
</file>

<file path=customXml/itemProps13.xml><?xml version="1.0" encoding="utf-8"?>
<ds:datastoreItem xmlns:ds="http://schemas.openxmlformats.org/officeDocument/2006/customXml" ds:itemID="{F8C2B81F-35F7-45C1-A68E-68CE38B8DF5B}">
  <ds:schemaRefs/>
</ds:datastoreItem>
</file>

<file path=customXml/itemProps14.xml><?xml version="1.0" encoding="utf-8"?>
<ds:datastoreItem xmlns:ds="http://schemas.openxmlformats.org/officeDocument/2006/customXml" ds:itemID="{02B72400-0318-4F5B-BD1D-2C66CAC384C3}">
  <ds:schemaRefs/>
</ds:datastoreItem>
</file>

<file path=customXml/itemProps15.xml><?xml version="1.0" encoding="utf-8"?>
<ds:datastoreItem xmlns:ds="http://schemas.openxmlformats.org/officeDocument/2006/customXml" ds:itemID="{D12ED3E6-91DC-42F0-9098-050F2649EB39}">
  <ds:schemaRefs/>
</ds:datastoreItem>
</file>

<file path=customXml/itemProps16.xml><?xml version="1.0" encoding="utf-8"?>
<ds:datastoreItem xmlns:ds="http://schemas.openxmlformats.org/officeDocument/2006/customXml" ds:itemID="{EFAC2A38-7C87-48FD-98B7-E492B06BE360}">
  <ds:schemaRefs/>
</ds:datastoreItem>
</file>

<file path=customXml/itemProps17.xml><?xml version="1.0" encoding="utf-8"?>
<ds:datastoreItem xmlns:ds="http://schemas.openxmlformats.org/officeDocument/2006/customXml" ds:itemID="{A52DC52E-4820-4925-8ECC-D71E0A446941}">
  <ds:schemaRefs/>
</ds:datastoreItem>
</file>

<file path=customXml/itemProps18.xml><?xml version="1.0" encoding="utf-8"?>
<ds:datastoreItem xmlns:ds="http://schemas.openxmlformats.org/officeDocument/2006/customXml" ds:itemID="{52E403F5-8E0A-4C06-8802-50F8A0D1A8C3}">
  <ds:schemaRefs/>
</ds:datastoreItem>
</file>

<file path=customXml/itemProps19.xml><?xml version="1.0" encoding="utf-8"?>
<ds:datastoreItem xmlns:ds="http://schemas.openxmlformats.org/officeDocument/2006/customXml" ds:itemID="{F7E1F21E-80CB-484C-8D4B-F676E9026054}">
  <ds:schemaRefs/>
</ds:datastoreItem>
</file>

<file path=customXml/itemProps20.xml><?xml version="1.0" encoding="utf-8"?>
<ds:datastoreItem xmlns:ds="http://schemas.openxmlformats.org/officeDocument/2006/customXml" ds:itemID="{031F30BC-A188-4696-9138-D4922E69589E}">
  <ds:schemaRefs/>
</ds:datastoreItem>
</file>

<file path=customXml/itemProps21.xml><?xml version="1.0" encoding="utf-8"?>
<ds:datastoreItem xmlns:ds="http://schemas.openxmlformats.org/officeDocument/2006/customXml" ds:itemID="{014BF13E-378C-4219-A53E-C7E655B28984}">
  <ds:schemaRefs/>
</ds:datastoreItem>
</file>

<file path=customXml/itemProps22.xml><?xml version="1.0" encoding="utf-8"?>
<ds:datastoreItem xmlns:ds="http://schemas.openxmlformats.org/officeDocument/2006/customXml" ds:itemID="{C449B01A-CA26-4D12-8AD5-D79F0B197336}">
  <ds:schemaRefs/>
</ds:datastoreItem>
</file>

<file path=customXml/itemProps23.xml><?xml version="1.0" encoding="utf-8"?>
<ds:datastoreItem xmlns:ds="http://schemas.openxmlformats.org/officeDocument/2006/customXml" ds:itemID="{C9C8E5F5-A456-4441-B8B0-F9DABA7B2E4C}">
  <ds:schemaRefs/>
</ds:datastoreItem>
</file>

<file path=customXml/itemProps24.xml><?xml version="1.0" encoding="utf-8"?>
<ds:datastoreItem xmlns:ds="http://schemas.openxmlformats.org/officeDocument/2006/customXml" ds:itemID="{6725D864-ECA8-42F4-8CA3-06928AEB6AD9}">
  <ds:schemaRefs/>
</ds:datastoreItem>
</file>

<file path=customXml/itemProps25.xml><?xml version="1.0" encoding="utf-8"?>
<ds:datastoreItem xmlns:ds="http://schemas.openxmlformats.org/officeDocument/2006/customXml" ds:itemID="{9AC2FADB-D4F8-41D0-AFCB-74C8A9A3905B}">
  <ds:schemaRefs/>
</ds:datastoreItem>
</file>

<file path=customXml/itemProps26.xml><?xml version="1.0" encoding="utf-8"?>
<ds:datastoreItem xmlns:ds="http://schemas.openxmlformats.org/officeDocument/2006/customXml" ds:itemID="{F37A4EF4-DE2D-4D09-81B0-6BD22D0189DC}">
  <ds:schemaRefs/>
</ds:datastoreItem>
</file>

<file path=customXml/itemProps27.xml><?xml version="1.0" encoding="utf-8"?>
<ds:datastoreItem xmlns:ds="http://schemas.openxmlformats.org/officeDocument/2006/customXml" ds:itemID="{7DB53D7F-8D4B-42FE-97C8-6DDD02B19426}">
  <ds:schemaRefs/>
</ds:datastoreItem>
</file>

<file path=customXml/itemProps28.xml><?xml version="1.0" encoding="utf-8"?>
<ds:datastoreItem xmlns:ds="http://schemas.openxmlformats.org/officeDocument/2006/customXml" ds:itemID="{B874E937-7153-41E1-8EF7-D7F8F5A0511B}">
  <ds:schemaRefs/>
</ds:datastoreItem>
</file>

<file path=customXml/itemProps29.xml><?xml version="1.0" encoding="utf-8"?>
<ds:datastoreItem xmlns:ds="http://schemas.openxmlformats.org/officeDocument/2006/customXml" ds:itemID="{87D655D6-387D-4F01-B665-F88FD81CEEB7}">
  <ds:schemaRefs/>
</ds:datastoreItem>
</file>

<file path=customXml/itemProps30.xml><?xml version="1.0" encoding="utf-8"?>
<ds:datastoreItem xmlns:ds="http://schemas.openxmlformats.org/officeDocument/2006/customXml" ds:itemID="{70072FEB-D967-4826-916F-B86A3EC43BC0}">
  <ds:schemaRefs/>
</ds:datastoreItem>
</file>

<file path=customXml/itemProps31.xml><?xml version="1.0" encoding="utf-8"?>
<ds:datastoreItem xmlns:ds="http://schemas.openxmlformats.org/officeDocument/2006/customXml" ds:itemID="{DF39B4BE-C6CB-44A2-82FD-F533AD6C7FF2}">
  <ds:schemaRefs/>
</ds:datastoreItem>
</file>

<file path=customXml/itemProps32.xml><?xml version="1.0" encoding="utf-8"?>
<ds:datastoreItem xmlns:ds="http://schemas.openxmlformats.org/officeDocument/2006/customXml" ds:itemID="{1146B6AB-D981-4DEB-A169-A215EA909C42}">
  <ds:schemaRefs/>
</ds:datastoreItem>
</file>

<file path=customXml/itemProps33.xml><?xml version="1.0" encoding="utf-8"?>
<ds:datastoreItem xmlns:ds="http://schemas.openxmlformats.org/officeDocument/2006/customXml" ds:itemID="{D470585D-8489-4A53-A8E7-C22494B72258}">
  <ds:schemaRefs/>
</ds:datastoreItem>
</file>

<file path=customXml/itemProps34.xml><?xml version="1.0" encoding="utf-8"?>
<ds:datastoreItem xmlns:ds="http://schemas.openxmlformats.org/officeDocument/2006/customXml" ds:itemID="{19DFF03F-DA88-45D3-9B0E-0F6807B2DD9D}">
  <ds:schemaRefs/>
</ds:datastoreItem>
</file>

<file path=customXml/itemProps35.xml><?xml version="1.0" encoding="utf-8"?>
<ds:datastoreItem xmlns:ds="http://schemas.openxmlformats.org/officeDocument/2006/customXml" ds:itemID="{715F5086-1C99-40B8-880B-A781B6C4E3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Analysis 01</vt:lpstr>
      <vt:lpstr>Analysis 02</vt:lpstr>
      <vt:lpstr>Analysis 03</vt:lpstr>
      <vt:lpstr>Gender Chart</vt:lpstr>
      <vt:lpstr>Wafle Chart</vt:lpstr>
      <vt:lpstr>Time Frame</vt:lpstr>
      <vt:lpstr>Store Dashboard</vt:lpstr>
      <vt:lpstr>Profit View</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Ghanaym</dc:creator>
  <cp:lastModifiedBy>محمد محمد السيد حسن</cp:lastModifiedBy>
  <dcterms:created xsi:type="dcterms:W3CDTF">2015-06-05T18:17:20Z</dcterms:created>
  <dcterms:modified xsi:type="dcterms:W3CDTF">2025-05-12T17:57:52Z</dcterms:modified>
</cp:coreProperties>
</file>