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\\wsl.localhost\Ubuntu\home\mohammad\projects\Thesis\hemophilia\data\"/>
    </mc:Choice>
  </mc:AlternateContent>
  <xr:revisionPtr revIDLastSave="0" documentId="13_ncr:1_{843529FB-9D3F-4A46-8960-54972A2CBD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factor_viii" sheetId="2" r:id="rId2"/>
    <sheet name="recombina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7" i="1"/>
  <c r="B11" i="2"/>
  <c r="D8" i="1"/>
  <c r="F8" i="1" s="1"/>
  <c r="G3" i="1"/>
  <c r="G4" i="1"/>
  <c r="G5" i="1"/>
  <c r="G2" i="1"/>
  <c r="B19" i="1"/>
  <c r="B17" i="1"/>
  <c r="B15" i="1"/>
</calcChain>
</file>

<file path=xl/sharedStrings.xml><?xml version="1.0" encoding="utf-8"?>
<sst xmlns="http://schemas.openxmlformats.org/spreadsheetml/2006/main" count="49" uniqueCount="34">
  <si>
    <t>sale_count</t>
  </si>
  <si>
    <t>price_per_package</t>
  </si>
  <si>
    <t>sale_amount</t>
  </si>
  <si>
    <t>COAGULATION FACTOR VIII (HUMAN PLASMA DERIVED) INJECTION, POWDER, LYOPHILIZED, FOR SOLUTION PARENTERAL 250 [iU]</t>
  </si>
  <si>
    <t>COAGULATION FACTOR VIII (HUMAN PLASMA DERIVED) INJECTION, POWDER, LYOPHILIZED, FOR SOLUTION PARENTERAL 1000 [iU]</t>
  </si>
  <si>
    <t>COAGULATION FACTOR VIII (HUMAN PLASMA DERIVED) INJECTION, POWDER, LYOPHILIZED, FOR SOLUTION PARENTERAL 500 [iU]</t>
  </si>
  <si>
    <t>COAGULATION FACTOR VIII (RECOMBINANT) INJECTION, POWDER, LYOPHILIZED, FOR SOLUTION PARENTERAL 500 [iU]</t>
  </si>
  <si>
    <t>count_of_package_sold</t>
  </si>
  <si>
    <t>Patients</t>
  </si>
  <si>
    <t>Per Patient (PPP)</t>
  </si>
  <si>
    <t>WHERE IS FACTOR 2000 (iU) (?)</t>
  </si>
  <si>
    <t>Population</t>
  </si>
  <si>
    <t>Hemophilic patients</t>
  </si>
  <si>
    <t>Hemophilia A</t>
  </si>
  <si>
    <t>Hemophilia B</t>
  </si>
  <si>
    <t>Active inhibitor</t>
  </si>
  <si>
    <t>Emicizumab inhibitor treated</t>
  </si>
  <si>
    <t>Hemophilia A Estimation base on prevalance</t>
  </si>
  <si>
    <t>Severe Hemophilia A base on prevalance</t>
  </si>
  <si>
    <t>Hemophilia B Estimation base on prevalance</t>
  </si>
  <si>
    <t>Factor VIII</t>
  </si>
  <si>
    <t>1.30 UI Per capita</t>
  </si>
  <si>
    <t>(0.13 - 4.22) Median (IQR)</t>
  </si>
  <si>
    <t>2.69 IU (3.29) Mean</t>
  </si>
  <si>
    <t>4.09 IQR per capita</t>
  </si>
  <si>
    <t>Price per unit</t>
  </si>
  <si>
    <t>sale_amount (1400)</t>
  </si>
  <si>
    <t>COAGULATION FACTOR VIII INJECTION, POWDER, LYOPHILIZED, FOR SOLUTION PARENTERAL 1000 [iU]</t>
  </si>
  <si>
    <t>COAGULATION FACTOR VIII INJECTION, POWDER, LYOPHILIZED, FOR SOLUTION PARENTERAL 250 [iU]</t>
  </si>
  <si>
    <t xml:space="preserve">COAGULATION FACTOR VIII INJECTION, POWDER, LYOPHILIZED, FOR SOLUTION PARENTERAL 500 [iU]  </t>
  </si>
  <si>
    <t>generic_name 1400</t>
  </si>
  <si>
    <t>generic_name 1399</t>
  </si>
  <si>
    <t>Total Factor VIII Unit Used</t>
  </si>
  <si>
    <t>Total Factor VIII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</si>
</sst>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\ر\ی\ا\ل\ * #,##0_);_(&quot;$&quot;* \(#,##0\);_(\ر\ی\ا\ل* &quot;-&quot;??_);_(@_)"/>
    <numFmt numFmtId="166" formatCode="_(\i\U\ #,##0_);_(* \(#,##0\);_(\i\U\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3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85" zoomScaleNormal="85" workbookViewId="0">
      <selection activeCell="B13" sqref="B13"/>
    </sheetView>
  </sheetViews>
  <sheetFormatPr defaultRowHeight="14.4" x14ac:dyDescent="0.3"/>
  <cols>
    <col min="1" max="1" width="29.33203125" customWidth="1"/>
    <col min="2" max="2" width="115.44140625" customWidth="1"/>
    <col min="3" max="3" width="19.77734375" customWidth="1"/>
    <col min="4" max="4" width="23" customWidth="1"/>
    <col min="6" max="6" width="17.6640625" customWidth="1"/>
    <col min="7" max="7" width="14.77734375" customWidth="1"/>
  </cols>
  <sheetData>
    <row r="1" spans="1:7" ht="25.2" customHeight="1" x14ac:dyDescent="0.3">
      <c r="A1" s="11" t="s">
        <v>0</v>
      </c>
      <c r="B1" s="12" t="s">
        <v>30</v>
      </c>
      <c r="C1" s="11" t="s">
        <v>1</v>
      </c>
      <c r="D1" s="12" t="s">
        <v>26</v>
      </c>
      <c r="E1" s="11" t="s">
        <v>8</v>
      </c>
      <c r="F1" s="11" t="s">
        <v>9</v>
      </c>
      <c r="G1" s="12" t="s">
        <v>25</v>
      </c>
    </row>
    <row r="2" spans="1:7" x14ac:dyDescent="0.3">
      <c r="A2" s="4">
        <v>7758</v>
      </c>
      <c r="B2" t="s">
        <v>3</v>
      </c>
      <c r="C2" s="7">
        <v>3370000</v>
      </c>
      <c r="D2" s="8">
        <v>26144460000</v>
      </c>
      <c r="G2" s="7">
        <f>C2/250</f>
        <v>13480</v>
      </c>
    </row>
    <row r="3" spans="1:7" x14ac:dyDescent="0.3">
      <c r="A3" s="4">
        <v>85958</v>
      </c>
      <c r="B3" t="s">
        <v>5</v>
      </c>
      <c r="C3" s="7">
        <v>3750343</v>
      </c>
      <c r="D3" s="8">
        <v>322371974000</v>
      </c>
      <c r="G3" s="7">
        <f>C3/500</f>
        <v>7500.6859999999997</v>
      </c>
    </row>
    <row r="4" spans="1:7" x14ac:dyDescent="0.3">
      <c r="A4" s="4">
        <v>40193</v>
      </c>
      <c r="B4" t="s">
        <v>4</v>
      </c>
      <c r="C4" s="7">
        <v>6043012</v>
      </c>
      <c r="D4" s="8">
        <v>242886799496.00061</v>
      </c>
      <c r="G4" s="7">
        <f>C4/1000</f>
        <v>6043.0119999999997</v>
      </c>
    </row>
    <row r="5" spans="1:7" x14ac:dyDescent="0.3">
      <c r="A5" s="4">
        <v>376171</v>
      </c>
      <c r="B5" t="s">
        <v>6</v>
      </c>
      <c r="C5" s="7">
        <v>6350755</v>
      </c>
      <c r="D5" s="8">
        <v>2388970044000</v>
      </c>
      <c r="G5" s="7">
        <f t="shared" ref="G5" si="0">C5/250</f>
        <v>25403.02</v>
      </c>
    </row>
    <row r="6" spans="1:7" x14ac:dyDescent="0.3">
      <c r="A6" s="4"/>
      <c r="B6" t="s">
        <v>10</v>
      </c>
      <c r="C6" s="7"/>
      <c r="D6" s="8"/>
      <c r="G6" s="7"/>
    </row>
    <row r="7" spans="1:7" x14ac:dyDescent="0.3">
      <c r="A7" s="5" t="s">
        <v>33</v>
      </c>
      <c r="B7" s="10">
        <f>(A2*250)+(A3*500)+(A4*1000)+(A5*500)</f>
        <v>273197000</v>
      </c>
    </row>
    <row r="8" spans="1:7" x14ac:dyDescent="0.3">
      <c r="D8" s="2">
        <f>ROUND(SUM(D2:D5)/45000, 0)</f>
        <v>66230517</v>
      </c>
      <c r="E8" s="4">
        <v>7196</v>
      </c>
      <c r="F8" s="3">
        <f>ROUND((D8/E8), 0)/0.26</f>
        <v>35400</v>
      </c>
      <c r="G8" s="3"/>
    </row>
    <row r="10" spans="1:7" x14ac:dyDescent="0.3">
      <c r="A10" s="5" t="s">
        <v>11</v>
      </c>
      <c r="C10" s="5" t="s">
        <v>20</v>
      </c>
    </row>
    <row r="11" spans="1:7" x14ac:dyDescent="0.3">
      <c r="A11" s="6">
        <v>89172767</v>
      </c>
      <c r="C11" t="s">
        <v>21</v>
      </c>
      <c r="D11" t="s">
        <v>22</v>
      </c>
    </row>
    <row r="12" spans="1:7" x14ac:dyDescent="0.3">
      <c r="A12" s="5" t="s">
        <v>12</v>
      </c>
      <c r="B12" s="5" t="s">
        <v>17</v>
      </c>
      <c r="C12" t="s">
        <v>23</v>
      </c>
    </row>
    <row r="13" spans="1:7" x14ac:dyDescent="0.3">
      <c r="A13" s="9">
        <v>7196</v>
      </c>
      <c r="B13" s="4">
        <f>ROUND((A11 * (102 / 202)) / 100000 * 17.1, 0)</f>
        <v>7700</v>
      </c>
      <c r="C13" t="s">
        <v>24</v>
      </c>
    </row>
    <row r="14" spans="1:7" x14ac:dyDescent="0.3">
      <c r="A14" s="5" t="s">
        <v>13</v>
      </c>
      <c r="B14" s="5" t="s">
        <v>18</v>
      </c>
    </row>
    <row r="15" spans="1:7" x14ac:dyDescent="0.3">
      <c r="A15" s="4">
        <v>5914</v>
      </c>
      <c r="B15" s="4">
        <f>ROUND((A11 * (102 / 202)) / 100000 * 6, 0)</f>
        <v>2702</v>
      </c>
    </row>
    <row r="16" spans="1:7" x14ac:dyDescent="0.3">
      <c r="A16" s="5" t="s">
        <v>14</v>
      </c>
      <c r="B16" s="5" t="s">
        <v>19</v>
      </c>
    </row>
    <row r="17" spans="1:2" x14ac:dyDescent="0.3">
      <c r="A17" s="4">
        <v>1282</v>
      </c>
      <c r="B17" s="4">
        <f>ROUND((A11 * (102 / 202)) / 100000 * 3.8, 0)</f>
        <v>1711</v>
      </c>
    </row>
    <row r="18" spans="1:2" x14ac:dyDescent="0.3">
      <c r="A18" s="5" t="s">
        <v>15</v>
      </c>
      <c r="B18" s="5" t="s">
        <v>18</v>
      </c>
    </row>
    <row r="19" spans="1:2" x14ac:dyDescent="0.3">
      <c r="A19" s="4">
        <v>142</v>
      </c>
      <c r="B19" s="4">
        <f>ROUND((A11 * (102 / 202)) / 100000 * 1.1, 0)</f>
        <v>495</v>
      </c>
    </row>
    <row r="20" spans="1:2" x14ac:dyDescent="0.3">
      <c r="A20" s="5" t="s">
        <v>16</v>
      </c>
    </row>
    <row r="21" spans="1:2" x14ac:dyDescent="0.3">
      <c r="A21" s="4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12" sqref="A12"/>
    </sheetView>
  </sheetViews>
  <sheetFormatPr defaultRowHeight="14.4" x14ac:dyDescent="0.3"/>
  <cols>
    <col min="1" max="1" width="111.33203125" customWidth="1"/>
    <col min="2" max="2" width="18.5546875" customWidth="1"/>
    <col min="3" max="3" width="20.21875" customWidth="1"/>
    <col min="4" max="4" width="17.88671875" customWidth="1"/>
  </cols>
  <sheetData>
    <row r="1" spans="1:4" x14ac:dyDescent="0.3">
      <c r="A1" s="1" t="s">
        <v>30</v>
      </c>
      <c r="B1" s="1" t="s">
        <v>0</v>
      </c>
      <c r="C1" s="1" t="s">
        <v>2</v>
      </c>
      <c r="D1" s="1" t="s">
        <v>1</v>
      </c>
    </row>
    <row r="2" spans="1:4" x14ac:dyDescent="0.3">
      <c r="A2" t="s">
        <v>4</v>
      </c>
      <c r="B2" s="4">
        <v>40193</v>
      </c>
      <c r="C2" s="7">
        <v>242886799496.00061</v>
      </c>
      <c r="D2" s="7">
        <v>6043012</v>
      </c>
    </row>
    <row r="3" spans="1:4" x14ac:dyDescent="0.3">
      <c r="A3" t="s">
        <v>3</v>
      </c>
      <c r="B3" s="4">
        <v>7758</v>
      </c>
      <c r="C3" s="7">
        <v>26144460000</v>
      </c>
      <c r="D3" s="7">
        <v>3370000</v>
      </c>
    </row>
    <row r="4" spans="1:4" x14ac:dyDescent="0.3">
      <c r="A4" t="s">
        <v>5</v>
      </c>
      <c r="B4" s="4">
        <v>85958</v>
      </c>
      <c r="C4" s="7">
        <v>322371974000</v>
      </c>
      <c r="D4" s="7">
        <v>3750343</v>
      </c>
    </row>
    <row r="7" spans="1:4" x14ac:dyDescent="0.3">
      <c r="A7" s="1" t="s">
        <v>31</v>
      </c>
      <c r="B7" s="1" t="s">
        <v>0</v>
      </c>
      <c r="C7" s="1" t="s">
        <v>2</v>
      </c>
      <c r="D7" s="1" t="s">
        <v>1</v>
      </c>
    </row>
    <row r="8" spans="1:4" x14ac:dyDescent="0.3">
      <c r="A8" t="s">
        <v>27</v>
      </c>
      <c r="B8" s="4">
        <v>2822</v>
      </c>
      <c r="C8" s="7">
        <v>16917674147</v>
      </c>
      <c r="D8" s="7">
        <v>5994924</v>
      </c>
    </row>
    <row r="9" spans="1:4" x14ac:dyDescent="0.3">
      <c r="A9" t="s">
        <v>28</v>
      </c>
      <c r="B9" s="4">
        <v>24610</v>
      </c>
      <c r="C9" s="7">
        <v>82935700000</v>
      </c>
      <c r="D9" s="7">
        <v>3370000</v>
      </c>
    </row>
    <row r="10" spans="1:4" x14ac:dyDescent="0.3">
      <c r="A10" t="s">
        <v>29</v>
      </c>
      <c r="B10" s="4">
        <v>354751</v>
      </c>
      <c r="C10" s="7">
        <v>1454871580927</v>
      </c>
      <c r="D10" s="7">
        <v>4101106</v>
      </c>
    </row>
    <row r="11" spans="1:4" x14ac:dyDescent="0.3">
      <c r="A11" s="5" t="s">
        <v>32</v>
      </c>
      <c r="B11" s="10">
        <f>((1000*B8)+(250*B9)+(500*B10))</f>
        <v>186350000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A16" sqref="A16"/>
    </sheetView>
  </sheetViews>
  <sheetFormatPr defaultRowHeight="14.4" x14ac:dyDescent="0.3"/>
  <cols>
    <col min="1" max="1" width="101.109375" customWidth="1"/>
    <col min="2" max="2" width="25.5546875" customWidth="1"/>
    <col min="3" max="3" width="20.21875" customWidth="1"/>
    <col min="4" max="4" width="24.44140625" customWidth="1"/>
    <col min="5" max="5" width="26.109375" customWidth="1"/>
  </cols>
  <sheetData>
    <row r="1" spans="1:5" x14ac:dyDescent="0.3">
      <c r="A1" s="1" t="s">
        <v>30</v>
      </c>
      <c r="B1" s="1" t="s">
        <v>7</v>
      </c>
      <c r="C1" s="1" t="s">
        <v>0</v>
      </c>
      <c r="D1" s="1" t="s">
        <v>2</v>
      </c>
      <c r="E1" s="1" t="s">
        <v>1</v>
      </c>
    </row>
    <row r="2" spans="1:5" x14ac:dyDescent="0.3">
      <c r="A2" t="s">
        <v>6</v>
      </c>
      <c r="B2" s="4">
        <v>376171</v>
      </c>
      <c r="C2" s="4">
        <v>376171</v>
      </c>
      <c r="D2" s="7">
        <v>2388970044000</v>
      </c>
      <c r="E2" s="7">
        <v>6350755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factor_viii</vt:lpstr>
      <vt:lpstr>recombinant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muhammadhashemian@gmail.com</cp:lastModifiedBy>
  <dcterms:created xsi:type="dcterms:W3CDTF">2025-06-24T06:47:26Z</dcterms:created>
  <dcterms:modified xsi:type="dcterms:W3CDTF">2025-06-30T16:00:19Z</dcterms:modified>
</cp:coreProperties>
</file>