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hidePivotFieldList="1"/>
  <mc:AlternateContent xmlns:mc="http://schemas.openxmlformats.org/markup-compatibility/2006">
    <mc:Choice Requires="x15">
      <x15ac:absPath xmlns:x15ac="http://schemas.microsoft.com/office/spreadsheetml/2010/11/ac" url="C:\Users\Xmnsh\OneDrive\سطح المكتب\365 P\"/>
    </mc:Choice>
  </mc:AlternateContent>
  <xr:revisionPtr revIDLastSave="0" documentId="13_ncr:1_{99AC8313-51D8-4801-8C08-728490BD654B}" xr6:coauthVersionLast="45" xr6:coauthVersionMax="45" xr10:uidLastSave="{00000000-0000-0000-0000-000000000000}"/>
  <bookViews>
    <workbookView xWindow="-104" yWindow="-104" windowWidth="23801" windowHeight="13479" xr2:uid="{D6D0290D-DD90-4309-A644-D7BE4B7FE94F}"/>
  </bookViews>
  <sheets>
    <sheet name="Dashboard" sheetId="1" r:id="rId1"/>
    <sheet name="Workings" sheetId="3" r:id="rId2"/>
    <sheet name="DATA" sheetId="2" r:id="rId3"/>
  </sheets>
  <definedNames>
    <definedName name="Slicer_Manager">#N/A</definedName>
    <definedName name="Slicer_Proje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 i="1" l="1" a="1"/>
  <c r="K5" i="1" s="1"/>
  <c r="F1" i="1"/>
  <c r="B6" i="3"/>
  <c r="B4" i="3"/>
  <c r="B3" i="3"/>
  <c r="B2" i="3"/>
  <c r="H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F2" i="2"/>
  <c r="K4" i="3"/>
  <c r="H3" i="3"/>
  <c r="H4" i="3" l="1"/>
  <c r="L4" i="3"/>
  <c r="B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<sst xmlns="http://schemas.openxmlformats.org/spreadsheetml/2006/main" count="242" uniqueCount="49">
  <si>
    <t>Project Management Dashboard</t>
  </si>
  <si>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</si>
  <si>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</si>
  <si>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</si>
  <si>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</si>
  <si>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</si>
  <si>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</si>
  <si>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</si>
  <si>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</si>
  <si>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</si>
  <si>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</si>
  <si>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</si>
  <si>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</si>
  <si>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</si>
  <si>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</si>
  <si>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</si>
  <si>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</si>
  <si>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</si>
  <si>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</si>
  <si>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</si>
  <si>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</si>
  <si>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</si>
  <si>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</si>
  <si>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</si>
  <si>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</si>
  <si>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</si>
  <si>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</si>
  <si>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</si>
  <si>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</si>
  <si>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</si>
  <si>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</si>
  <si>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Grand Total</t>
  </si>
  <si>
    <t xml:space="preserve"> Budget</t>
  </si>
  <si>
    <t xml:space="preserve"> Actual</t>
  </si>
  <si>
    <t>Not Started</t>
  </si>
  <si>
    <t>In Progress</t>
  </si>
  <si>
    <t>Completed</t>
  </si>
  <si>
    <t>Remaining</t>
  </si>
  <si>
    <t>Total Tasks</t>
  </si>
  <si>
    <t>Sum of Days completed</t>
  </si>
  <si>
    <t>Sum of Duration</t>
  </si>
  <si>
    <t>Values</t>
  </si>
  <si>
    <t>Days emaining</t>
  </si>
  <si>
    <t xml:space="preserve">Actual </t>
  </si>
  <si>
    <t xml:space="preserve">Budget </t>
  </si>
  <si>
    <t>BarChart</t>
  </si>
  <si>
    <t>Doughnut Chart</t>
  </si>
  <si>
    <t>Scroll Bar</t>
  </si>
  <si>
    <t>Days 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</si>
</sst>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800]dddd\,\ mmmm\ dd\,\ yyyy"/>
    <numFmt numFmtId="165" formatCode="dd/mm/yyyy;@"/>
    <numFmt numFmtId="166" formatCode="0.0,,\M;\-0.0,,\M"/>
    <numFmt numFmtId="167" formatCode="dd\-mmm"/>
  </numFmts>
  <fonts count="5" x14ac:knownFonts="1">
    <font>
      <sz val="14"/>
      <color theme="1"/>
      <name val="Calibri"/>
      <family val="2"/>
      <scheme val="minor"/>
    </font>
    <font>
      <sz val="14"/>
      <color theme="1"/>
      <name val="Calibri"/>
      <family val="2"/>
      <scheme val="minor"/>
    </font>
    <font>
      <sz val="16"/>
      <color theme="1"/>
      <name val="Calibri"/>
      <family val="2"/>
      <scheme val="minor"/>
    </font>
    <font>
      <sz val="24"/>
      <color theme="0"/>
      <name val="Calibri"/>
      <family val="2"/>
      <scheme val="minor"/>
    </font>
    <font>
      <sz val="16"/>
      <color theme="0"/>
      <name val="Calibri"/>
      <family val="2"/>
      <scheme val="minor"/>
    </font>
  </fonts>
  <fills count="3">
    <fill>
      <patternFill patternType="none"/>
    </fill>
    <fill>
      <patternFill patternType="gray125"/>
    </fill>
    <fill>
      <patternFill patternType="solid">
        <fgColor theme="2" tint="-0.499984740745262"/>
        <bgColor indexed="64"/>
      </patternFill>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2" fillId="0" borderId="0" xfId="0" applyFont="1"/>
    <xf numFmtId="0" fontId="2" fillId="2" borderId="0" xfId="0" applyFont="1" applyFill="1"/>
    <xf numFmtId="164" fontId="0" fillId="0" borderId="0" xfId="0" applyNumberFormat="1"/>
    <xf numFmtId="14" fontId="0" fillId="0" borderId="0" xfId="0" applyNumberFormat="1"/>
    <xf numFmtId="3" fontId="0" fillId="0" borderId="0" xfId="0" applyNumberFormat="1"/>
    <xf numFmtId="9" fontId="0" fillId="0" borderId="0" xfId="1"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9" fontId="0" fillId="0" borderId="0" xfId="0" applyNumberFormat="1"/>
    <xf numFmtId="0" fontId="0" fillId="0" borderId="0" xfId="0" applyAlignment="1">
      <alignment horizontal="right"/>
    </xf>
    <xf numFmtId="1" fontId="0" fillId="0" borderId="0" xfId="0" applyNumberFormat="1"/>
    <xf numFmtId="0" fontId="0" fillId="0" borderId="0" xfId="0" applyAlignment="1">
      <alignment horizontal="center"/>
    </xf>
    <xf numFmtId="0" fontId="0" fillId="0" borderId="1" xfId="0" applyBorder="1" applyAlignment="1">
      <alignment horizontal="center"/>
    </xf>
    <xf numFmtId="166" fontId="0" fillId="0" borderId="0" xfId="0" applyNumberFormat="1"/>
    <xf numFmtId="0" fontId="3" fillId="2" borderId="0" xfId="0" applyFont="1" applyFill="1" applyAlignment="1">
      <alignment horizontal="left" vertical="center"/>
    </xf>
    <xf numFmtId="0" fontId="4" fillId="2" borderId="0" xfId="0" applyFont="1" applyFill="1" applyAlignment="1">
      <alignment horizontal="left" vertical="center"/>
    </xf>
    <xf numFmtId="167" fontId="0" fillId="0" borderId="0" xfId="0" applyNumberFormat="1" applyAlignment="1">
      <alignment horizontal="center" vertical="center"/>
    </xf>
    <xf numFmtId="167" fontId="2" fillId="0" borderId="0" xfId="0" applyNumberFormat="1" applyFont="1" applyAlignment="1">
      <alignment horizontal="center" vertical="center"/>
    </xf>
  </cellXfs>
  <cellStyles count="2">
    <cellStyle name="Normal" xfId="0" builtinId="0"/>
    <cellStyle name="Percent" xfId="1" builtinId="5"/>
  </cellStyles>
  <dxfs count="19">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8" formatCode="d/mm/yyyy"/>
    </dxf>
    <dxf>
      <numFmt numFmtId="165" formatCode="dd/mm/yyyy;@"/>
    </dxf>
    <dxf>
      <numFmt numFmtId="166" formatCode="0.0,,\M;\-0.0,,\M"/>
    </dxf>
    <dxf>
      <numFmt numFmtId="166" formatCode="0.0,,\M;\-0.0,,\M"/>
    </dxf>
    <dxf>
      <numFmt numFmtId="3" formatCode="#,##0"/>
    </dxf>
    <dxf>
      <numFmt numFmtId="3" formatCode="#,##0"/>
    </dxf>
    <dxf>
      <numFmt numFmtId="1" formatCode="0"/>
    </dxf>
    <dxf>
      <alignment horizontal="right"/>
    </dxf>
    <dxf>
      <fill>
        <patternFill>
          <bgColor theme="0" tint="-0.14996795556505021"/>
        </patternFill>
      </fill>
      <border>
        <top style="thin">
          <color theme="0" tint="-0.24994659260841701"/>
        </top>
        <vertical/>
        <horizontal/>
      </border>
    </dxf>
    <dxf>
      <border>
        <left style="thin">
          <color theme="5"/>
        </left>
        <right style="thin">
          <color theme="5"/>
        </right>
        <top style="thin">
          <color theme="5"/>
        </top>
        <bottom style="thin">
          <color theme="5"/>
        </bottom>
        <vertical/>
        <horizontal/>
      </border>
    </dxf>
    <dxf>
      <fill>
        <patternFill>
          <bgColor theme="5"/>
        </patternFill>
      </fill>
      <border>
        <top style="thin">
          <color theme="0"/>
        </top>
        <bottom style="thin">
          <color theme="0"/>
        </bottom>
        <vertical/>
        <horizontal/>
      </border>
    </dxf>
    <dxf>
      <fill>
        <patternFill>
          <bgColor theme="6"/>
        </patternFill>
      </fill>
      <border>
        <top style="thin">
          <color theme="0"/>
        </top>
        <bottom style="thin">
          <color theme="0"/>
        </bottom>
        <vertical/>
        <horizontal/>
      </border>
    </dxf>
    <dxf>
      <fill>
        <patternFill patternType="lightUp"/>
      </fill>
    </dxf>
    <dxf>
      <fill>
        <patternFill>
          <bgColor theme="0" tint="-0.14996795556505021"/>
        </patternFill>
      </fill>
      <border>
        <left style="thin">
          <color theme="0"/>
        </left>
        <right style="thin">
          <color theme="0"/>
        </right>
        <vertical/>
        <horizontal/>
      </border>
    </dxf>
    <dxf>
      <fill>
        <patternFill>
          <bgColor theme="0" tint="-0.14996795556505021"/>
        </patternFill>
      </fill>
      <border>
        <left style="thin">
          <color theme="0"/>
        </left>
        <right style="thin">
          <color theme="0"/>
        </right>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solidFill>
                  <a:schemeClr val="bg1"/>
                </a:solidFill>
              </a:rPr>
              <a:t>Overall Task Progress</a:t>
            </a:r>
          </a:p>
        </c:rich>
      </c:tx>
      <c:layout>
        <c:manualLayout>
          <c:xMode val="edge"/>
          <c:yMode val="edge"/>
          <c:x val="3.1287098487044862E-2"/>
          <c:y val="4.08496513037310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3710953443633659E-2"/>
          <c:y val="0.58008585886948316"/>
          <c:w val="0.92644899462194474"/>
          <c:h val="0.31239984370672258"/>
        </c:manualLayout>
      </c:layout>
      <c:barChart>
        <c:barDir val="bar"/>
        <c:grouping val="stacked"/>
        <c:varyColors val="0"/>
        <c:ser>
          <c:idx val="0"/>
          <c:order val="0"/>
          <c:tx>
            <c:strRef>
              <c:f>Workings!$A$2</c:f>
              <c:strCache>
                <c:ptCount val="1"/>
                <c:pt idx="0">
                  <c:v>Not Started</c:v>
                </c:pt>
              </c:strCache>
            </c:strRef>
          </c:tx>
          <c:spPr>
            <a:noFill/>
            <a:ln w="22225">
              <a:solidFill>
                <a:schemeClr val="accent2"/>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Workings!$B$2</c:f>
              <c:numCache>
                <c:formatCode>General</c:formatCode>
                <c:ptCount val="1"/>
                <c:pt idx="0">
                  <c:v>4</c:v>
                </c:pt>
              </c:numCache>
            </c:numRef>
          </c:val>
          <c:extLst>
            <c:ext xmlns:c16="http://schemas.microsoft.com/office/drawing/2014/chart" uri="{C3380CC4-5D6E-409C-BE32-E72D297353CC}">
              <c16:uniqueId val="{00000000-43B9-42D8-95D1-169DFD89AEB9}"/>
            </c:ext>
          </c:extLst>
        </c:ser>
        <c:ser>
          <c:idx val="1"/>
          <c:order val="1"/>
          <c:tx>
            <c:strRef>
              <c:f>Workings!$A$3</c:f>
              <c:strCache>
                <c:ptCount val="1"/>
                <c:pt idx="0">
                  <c:v>In Progress</c:v>
                </c:pt>
              </c:strCache>
            </c:strRef>
          </c:tx>
          <c:spPr>
            <a:solidFill>
              <a:schemeClr val="accent2"/>
            </a:solidFill>
            <a:ln w="22225">
              <a:solidFill>
                <a:schemeClr val="accent2"/>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33</c:v>
                </c:pt>
              </c:numCache>
            </c:numRef>
          </c:val>
          <c:extLst>
            <c:ext xmlns:c16="http://schemas.microsoft.com/office/drawing/2014/chart" uri="{C3380CC4-5D6E-409C-BE32-E72D297353CC}">
              <c16:uniqueId val="{00000001-43B9-42D8-95D1-169DFD89AEB9}"/>
            </c:ext>
          </c:extLst>
        </c:ser>
        <c:ser>
          <c:idx val="2"/>
          <c:order val="2"/>
          <c:tx>
            <c:strRef>
              <c:f>Workings!$A$4</c:f>
              <c:strCache>
                <c:ptCount val="1"/>
                <c:pt idx="0">
                  <c:v>Completed</c:v>
                </c:pt>
              </c:strCache>
            </c:strRef>
          </c:tx>
          <c:spPr>
            <a:solidFill>
              <a:schemeClr val="accent3"/>
            </a:solidFill>
            <a:ln w="22225">
              <a:solidFill>
                <a:schemeClr val="accent3"/>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0">
                <a:spAutoFit/>
              </a:bodyPr>
              <a:lstStyle/>
              <a:p>
                <a:pPr algn="ctr">
                  <a:defRPr lang="en-US"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Workings!$B$4</c:f>
              <c:numCache>
                <c:formatCode>General</c:formatCode>
                <c:ptCount val="1"/>
                <c:pt idx="0">
                  <c:v>3</c:v>
                </c:pt>
              </c:numCache>
            </c:numRef>
          </c:val>
          <c:extLst>
            <c:ext xmlns:c16="http://schemas.microsoft.com/office/drawing/2014/chart" uri="{C3380CC4-5D6E-409C-BE32-E72D297353CC}">
              <c16:uniqueId val="{00000002-43B9-42D8-95D1-169DFD89AEB9}"/>
            </c:ext>
          </c:extLst>
        </c:ser>
        <c:dLbls>
          <c:dLblPos val="ctr"/>
          <c:showLegendKey val="0"/>
          <c:showVal val="1"/>
          <c:showCatName val="0"/>
          <c:showSerName val="0"/>
          <c:showPercent val="0"/>
          <c:showBubbleSize val="0"/>
        </c:dLbls>
        <c:gapWidth val="0"/>
        <c:overlap val="100"/>
        <c:axId val="2036407968"/>
        <c:axId val="2028644048"/>
      </c:barChart>
      <c:catAx>
        <c:axId val="2036407968"/>
        <c:scaling>
          <c:orientation val="minMax"/>
        </c:scaling>
        <c:delete val="1"/>
        <c:axPos val="l"/>
        <c:numFmt formatCode="General" sourceLinked="1"/>
        <c:majorTickMark val="none"/>
        <c:minorTickMark val="none"/>
        <c:tickLblPos val="nextTo"/>
        <c:crossAx val="2028644048"/>
        <c:crosses val="autoZero"/>
        <c:auto val="1"/>
        <c:lblAlgn val="ctr"/>
        <c:lblOffset val="100"/>
        <c:noMultiLvlLbl val="0"/>
      </c:catAx>
      <c:valAx>
        <c:axId val="2028644048"/>
        <c:scaling>
          <c:orientation val="minMax"/>
        </c:scaling>
        <c:delete val="1"/>
        <c:axPos val="b"/>
        <c:numFmt formatCode="General" sourceLinked="1"/>
        <c:majorTickMark val="none"/>
        <c:minorTickMark val="none"/>
        <c:tickLblPos val="nextTo"/>
        <c:crossAx val="2036407968"/>
        <c:crosses val="autoZero"/>
        <c:crossBetween val="between"/>
      </c:valAx>
      <c:spPr>
        <a:noFill/>
        <a:ln>
          <a:noFill/>
        </a:ln>
        <a:effectLst/>
      </c:spPr>
    </c:plotArea>
    <c:legend>
      <c:legendPos val="t"/>
      <c:layout>
        <c:manualLayout>
          <c:xMode val="edge"/>
          <c:yMode val="edge"/>
          <c:x val="2.8150208582563663E-2"/>
          <c:y val="0.38326812801457599"/>
          <c:w val="0.55658375840743912"/>
          <c:h val="0.172970186648125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179556561159805"/>
          <c:y val="0.38585546108790025"/>
          <c:w val="0.55761427945947561"/>
          <c:h val="0.5576343727797173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E15-417A-8B37-F36C483EDE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E15-417A-8B37-F36C483EDED9}"/>
              </c:ext>
            </c:extLst>
          </c:dPt>
          <c:cat>
            <c:strRef>
              <c:f>Workings!$G$3:$G$4</c:f>
              <c:strCache>
                <c:ptCount val="2"/>
                <c:pt idx="0">
                  <c:v>Days completed</c:v>
                </c:pt>
                <c:pt idx="1">
                  <c:v>Days emaining</c:v>
                </c:pt>
              </c:strCache>
            </c:strRef>
          </c:cat>
          <c:val>
            <c:numRef>
              <c:f>Workings!$H$3:$H$4</c:f>
              <c:numCache>
                <c:formatCode>0%</c:formatCode>
                <c:ptCount val="2"/>
                <c:pt idx="0">
                  <c:v>0.42105263157894735</c:v>
                </c:pt>
                <c:pt idx="1">
                  <c:v>0.57894736842105265</c:v>
                </c:pt>
              </c:numCache>
            </c:numRef>
          </c:val>
          <c:extLst>
            <c:ext xmlns:c16="http://schemas.microsoft.com/office/drawing/2014/chart" uri="{C3380CC4-5D6E-409C-BE32-E72D297353CC}">
              <c16:uniqueId val="{00000004-CE15-417A-8B37-F36C483EDED9}"/>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
          <c:y val="0"/>
          <c:w val="0.94810818973574873"/>
          <c:h val="0.2927183157337890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800">
                <a:solidFill>
                  <a:schemeClr val="bg1"/>
                </a:solidFill>
              </a:rPr>
              <a:t>BUDGET</a:t>
            </a:r>
            <a:r>
              <a:rPr lang="en-US" sz="1800" baseline="0">
                <a:solidFill>
                  <a:schemeClr val="bg1"/>
                </a:solidFill>
              </a:rPr>
              <a:t> SPENT</a:t>
            </a:r>
            <a:endParaRPr lang="en-US" sz="1800">
              <a:solidFill>
                <a:schemeClr val="bg1"/>
              </a:solidFill>
            </a:endParaRPr>
          </a:p>
        </c:rich>
      </c:tx>
      <c:layout>
        <c:manualLayout>
          <c:xMode val="edge"/>
          <c:yMode val="edge"/>
          <c:x val="0.18591985096204702"/>
          <c:y val="1.67493915157078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23390907274415543"/>
          <c:y val="0.42743260183333298"/>
          <c:w val="0.58044655555424962"/>
          <c:h val="0.5368006277408462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DF-4A07-A7C3-6DF79C209F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CDF-4A07-A7C3-6DF79C209FBF}"/>
              </c:ext>
            </c:extLst>
          </c:dPt>
          <c:val>
            <c:numRef>
              <c:f>Workings!$K$4:$L$4</c:f>
              <c:numCache>
                <c:formatCode>0%</c:formatCode>
                <c:ptCount val="2"/>
                <c:pt idx="0">
                  <c:v>0.42347250571210965</c:v>
                </c:pt>
                <c:pt idx="1">
                  <c:v>0.57652749428789041</c:v>
                </c:pt>
              </c:numCache>
            </c:numRef>
          </c:val>
          <c:extLst>
            <c:ext xmlns:c16="http://schemas.microsoft.com/office/drawing/2014/chart" uri="{C3380CC4-5D6E-409C-BE32-E72D297353CC}">
              <c16:uniqueId val="{00000004-ACDF-4A07-A7C3-6DF79C209FBF}"/>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Management Dashboard.xlsx]Workings!PivotTable5</c:name>
    <c:fmtId val="2"/>
  </c:pivotSource>
  <c:chart>
    <c:title>
      <c:tx>
        <c:rich>
          <a:bodyPr rot="0" spcFirstLastPara="1" vertOverflow="ellipsis" vert="horz" wrap="square" anchor="ctr" anchorCtr="1"/>
          <a:lstStyle/>
          <a:p>
            <a:pPr>
              <a:defRPr sz="1800" b="0" i="0" u="none" strike="noStrike" kern="1200" spc="0" baseline="0">
                <a:solidFill>
                  <a:schemeClr val="bg1"/>
                </a:solidFill>
                <a:latin typeface="+mn-lt"/>
                <a:ea typeface="+mn-ea"/>
                <a:cs typeface="+mn-cs"/>
              </a:defRPr>
            </a:pPr>
            <a:r>
              <a:rPr lang="en-US" sz="1800">
                <a:solidFill>
                  <a:schemeClr val="bg1"/>
                </a:solidFill>
              </a:rPr>
              <a:t>BUDGET</a:t>
            </a:r>
            <a:r>
              <a:rPr lang="en-US" sz="1800" baseline="0">
                <a:solidFill>
                  <a:schemeClr val="bg1"/>
                </a:solidFill>
              </a:rPr>
              <a:t> VS ACTUAL</a:t>
            </a:r>
            <a:endParaRPr lang="en-US" sz="1800">
              <a:solidFill>
                <a:schemeClr val="bg1"/>
              </a:solidFill>
            </a:endParaRPr>
          </a:p>
        </c:rich>
      </c:tx>
      <c:layout>
        <c:manualLayout>
          <c:xMode val="edge"/>
          <c:yMode val="edge"/>
          <c:x val="2.8937445319335117E-2"/>
          <c:y val="3.2407407407407406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extLst>
        </c:dLbl>
      </c:pivotFmt>
      <c:pivotFmt>
        <c:idx val="5"/>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barChart>
        <c:barDir val="bar"/>
        <c:grouping val="clustered"/>
        <c:varyColors val="0"/>
        <c:ser>
          <c:idx val="0"/>
          <c:order val="0"/>
          <c:tx>
            <c:strRef>
              <c:f>Workings!$K$2</c:f>
              <c:strCache>
                <c:ptCount val="1"/>
                <c:pt idx="0">
                  <c:v>Actual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Workings!$K$3</c:f>
              <c:strCache>
                <c:ptCount val="1"/>
                <c:pt idx="0">
                  <c:v>Total</c:v>
                </c:pt>
              </c:strCache>
            </c:strRef>
          </c:cat>
          <c:val>
            <c:numRef>
              <c:f>Workings!$K$3</c:f>
              <c:numCache>
                <c:formatCode>0.0,,\M;\-0.0,,\M</c:formatCode>
                <c:ptCount val="1"/>
                <c:pt idx="0">
                  <c:v>8340291</c:v>
                </c:pt>
              </c:numCache>
            </c:numRef>
          </c:val>
          <c:extLst>
            <c:ext xmlns:c16="http://schemas.microsoft.com/office/drawing/2014/chart" uri="{C3380CC4-5D6E-409C-BE32-E72D297353CC}">
              <c16:uniqueId val="{00000000-1A21-4DD7-BF41-7DA7CEBEBF96}"/>
            </c:ext>
          </c:extLst>
        </c:ser>
        <c:ser>
          <c:idx val="1"/>
          <c:order val="1"/>
          <c:tx>
            <c:strRef>
              <c:f>Workings!$L$2</c:f>
              <c:strCache>
                <c:ptCount val="1"/>
                <c:pt idx="0">
                  <c:v>Budget </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1-1A21-4DD7-BF41-7DA7CEBEBF96}"/>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1A21-4DD7-BF41-7DA7CEBEBF9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Workings!$K$3</c:f>
              <c:strCache>
                <c:ptCount val="1"/>
                <c:pt idx="0">
                  <c:v>Total</c:v>
                </c:pt>
              </c:strCache>
            </c:strRef>
          </c:cat>
          <c:val>
            <c:numRef>
              <c:f>Workings!$L$3</c:f>
              <c:numCache>
                <c:formatCode>0.0,,\M;\-0.0,,\M</c:formatCode>
                <c:ptCount val="1"/>
                <c:pt idx="0">
                  <c:v>19695000</c:v>
                </c:pt>
              </c:numCache>
            </c:numRef>
          </c:val>
          <c:extLst>
            <c:ext xmlns:c16="http://schemas.microsoft.com/office/drawing/2014/chart" uri="{C3380CC4-5D6E-409C-BE32-E72D297353CC}">
              <c16:uniqueId val="{00000002-1A21-4DD7-BF41-7DA7CEBEBF96}"/>
            </c:ext>
          </c:extLst>
        </c:ser>
        <c:dLbls>
          <c:dLblPos val="outEnd"/>
          <c:showLegendKey val="0"/>
          <c:showVal val="1"/>
          <c:showCatName val="0"/>
          <c:showSerName val="0"/>
          <c:showPercent val="0"/>
          <c:showBubbleSize val="0"/>
        </c:dLbls>
        <c:gapWidth val="0"/>
        <c:overlap val="-30"/>
        <c:axId val="553877280"/>
        <c:axId val="2028637392"/>
      </c:barChart>
      <c:catAx>
        <c:axId val="553877280"/>
        <c:scaling>
          <c:orientation val="minMax"/>
        </c:scaling>
        <c:delete val="1"/>
        <c:axPos val="l"/>
        <c:numFmt formatCode="General" sourceLinked="1"/>
        <c:majorTickMark val="none"/>
        <c:minorTickMark val="none"/>
        <c:tickLblPos val="nextTo"/>
        <c:crossAx val="2028637392"/>
        <c:crosses val="autoZero"/>
        <c:auto val="1"/>
        <c:lblAlgn val="ctr"/>
        <c:lblOffset val="100"/>
        <c:noMultiLvlLbl val="0"/>
      </c:catAx>
      <c:valAx>
        <c:axId val="2028637392"/>
        <c:scaling>
          <c:orientation val="minMax"/>
        </c:scaling>
        <c:delete val="1"/>
        <c:axPos val="b"/>
        <c:numFmt formatCode="0.0,,\M;\-0.0,,\M" sourceLinked="1"/>
        <c:majorTickMark val="none"/>
        <c:minorTickMark val="none"/>
        <c:tickLblPos val="nextTo"/>
        <c:crossAx val="553877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7" fmlaLink="Workings!$N$3"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578855</xdr:colOff>
      <xdr:row>0</xdr:row>
      <xdr:rowOff>3252</xdr:rowOff>
    </xdr:from>
    <xdr:to>
      <xdr:col>17</xdr:col>
      <xdr:colOff>117416</xdr:colOff>
      <xdr:row>4</xdr:row>
      <xdr:rowOff>60148</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0</xdr:row>
      <xdr:rowOff>81281</xdr:rowOff>
    </xdr:from>
    <xdr:to>
      <xdr:col>11</xdr:col>
      <xdr:colOff>707543</xdr:colOff>
      <xdr:row>4</xdr:row>
      <xdr:rowOff>6362</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667912</xdr:colOff>
      <xdr:row>0</xdr:row>
      <xdr:rowOff>19083</xdr:rowOff>
    </xdr:from>
    <xdr:to>
      <xdr:col>17</xdr:col>
      <xdr:colOff>502525</xdr:colOff>
      <xdr:row>3</xdr:row>
      <xdr:rowOff>295153</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241723</xdr:colOff>
      <xdr:row>0</xdr:row>
      <xdr:rowOff>152665</xdr:rowOff>
    </xdr:from>
    <xdr:to>
      <xdr:col>20</xdr:col>
      <xdr:colOff>693357</xdr:colOff>
      <xdr:row>4</xdr:row>
      <xdr:rowOff>5406</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25442</xdr:colOff>
      <xdr:row>1</xdr:row>
      <xdr:rowOff>25445</xdr:rowOff>
    </xdr:from>
    <xdr:to>
      <xdr:col>4</xdr:col>
      <xdr:colOff>834793</xdr:colOff>
      <xdr:row>3</xdr:row>
      <xdr:rowOff>273525</xdr:rowOff>
    </xdr:to>
    <mc:AlternateContent xmlns:mc="http://schemas.openxmlformats.org/markup-compatibility/2006" xmlns:a14="http://schemas.microsoft.com/office/drawing/2010/main">
      <mc:Choice Requires="a14">
        <xdr:graphicFrame macro="">
          <xdr:nvGraphicFramePr>
            <xdr:cNvPr id="6" name="Project">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25442" y="653692"/>
              <a:ext cx="4355071" cy="867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871462</xdr:colOff>
      <xdr:row>1</xdr:row>
      <xdr:rowOff>25444</xdr:rowOff>
    </xdr:from>
    <xdr:to>
      <xdr:col>9</xdr:col>
      <xdr:colOff>722915</xdr:colOff>
      <xdr:row>3</xdr:row>
      <xdr:rowOff>267163</xdr:rowOff>
    </xdr:to>
    <mc:AlternateContent xmlns:mc="http://schemas.openxmlformats.org/markup-compatibility/2006" xmlns:a14="http://schemas.microsoft.com/office/drawing/2010/main">
      <mc:Choice Requires="a14">
        <xdr:graphicFrame macro="">
          <xdr:nvGraphicFramePr>
            <xdr:cNvPr id="7" name="Manager">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4417182" y="653691"/>
              <a:ext cx="4619242" cy="8613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7</xdr:col>
          <xdr:colOff>409651</xdr:colOff>
          <xdr:row>0</xdr:row>
          <xdr:rowOff>124358</xdr:rowOff>
        </xdr:from>
        <xdr:to>
          <xdr:col>9</xdr:col>
          <xdr:colOff>658368</xdr:colOff>
          <xdr:row>0</xdr:row>
          <xdr:rowOff>504749</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0.33406</cdr:x>
      <cdr:y>0.52971</cdr:y>
    </cdr:from>
    <cdr:to>
      <cdr:x>0.74025</cdr:x>
      <cdr:y>0.75156</cdr:y>
    </cdr:to>
    <cdr:sp macro="" textlink="Workings!$H$3">
      <cdr:nvSpPr>
        <cdr:cNvPr id="2" name="TextBox 1">
          <a:extLst xmlns:a="http://schemas.openxmlformats.org/drawingml/2006/main">
            <a:ext uri="{FF2B5EF4-FFF2-40B4-BE49-F238E27FC236}">
              <a16:creationId xmlns:a16="http://schemas.microsoft.com/office/drawing/2014/main" id="{E1F7AFD2-54C3-4410-8939-5C025FBFE193}"/>
            </a:ext>
          </a:extLst>
        </cdr:cNvPr>
        <cdr:cNvSpPr txBox="1"/>
      </cdr:nvSpPr>
      <cdr:spPr>
        <a:xfrm xmlns:a="http://schemas.openxmlformats.org/drawingml/2006/main">
          <a:off x="491352" y="779109"/>
          <a:ext cx="597453" cy="3263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BAD4CC5-6C2B-44DA-BF85-15ABFCBE1BA8}" type="TxLink">
            <a:rPr lang="en-US" sz="1600" b="0" i="0" u="none" strike="noStrike">
              <a:solidFill>
                <a:srgbClr val="000000"/>
              </a:solidFill>
              <a:latin typeface="Calibri"/>
              <a:cs typeface="Calibri"/>
            </a:rPr>
            <a:pPr/>
            <a:t>42%</a:t>
          </a:fld>
          <a:endParaRPr lang="en-US" sz="1200"/>
        </a:p>
      </cdr:txBody>
    </cdr:sp>
  </cdr:relSizeAnchor>
</c:userShapes>
</file>

<file path=xl/drawings/drawing3.xml><?xml version="1.0" encoding="utf-8"?>
<c:userShapes xmlns:c="http://schemas.openxmlformats.org/drawingml/2006/chart">
  <cdr:relSizeAnchor xmlns:cdr="http://schemas.openxmlformats.org/drawingml/2006/chartDrawing">
    <cdr:from>
      <cdr:x>0.3351</cdr:x>
      <cdr:y>0.56621</cdr:y>
    </cdr:from>
    <cdr:to>
      <cdr:x>0.75234</cdr:x>
      <cdr:y>0.80014</cdr:y>
    </cdr:to>
    <cdr:sp macro="" textlink="Workings!$K$4">
      <cdr:nvSpPr>
        <cdr:cNvPr id="2" name="TextBox 1">
          <a:extLst xmlns:a="http://schemas.openxmlformats.org/drawingml/2006/main">
            <a:ext uri="{FF2B5EF4-FFF2-40B4-BE49-F238E27FC236}">
              <a16:creationId xmlns:a16="http://schemas.microsoft.com/office/drawing/2014/main" id="{39A6C989-6250-4AA1-A453-3923764E637B}"/>
            </a:ext>
          </a:extLst>
        </cdr:cNvPr>
        <cdr:cNvSpPr txBox="1"/>
      </cdr:nvSpPr>
      <cdr:spPr>
        <a:xfrm xmlns:a="http://schemas.openxmlformats.org/drawingml/2006/main">
          <a:off x="456154" y="858640"/>
          <a:ext cx="567973" cy="35474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C4F4034A-66AC-42E8-B5E6-E38DD53DD7F3}" type="TxLink">
            <a:rPr lang="en-US" sz="1600" b="0" i="0" u="none" strike="noStrike">
              <a:solidFill>
                <a:srgbClr val="000000"/>
              </a:solidFill>
              <a:latin typeface="Calibri"/>
              <a:cs typeface="Calibri"/>
            </a:rPr>
            <a:pPr/>
            <a:t>42%</a:t>
          </a:fld>
          <a:endParaRPr lang="en-US" sz="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محمد ال سليم" refreshedDate="44012.784982638892" createdVersion="6" refreshedVersion="6" minRefreshableVersion="3" recordCount="40" xr:uid="{D6497920-8469-44EB-A023-8DB91B874D1C}">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65">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65">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8512620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810D0A-23BF-4BAB-8A2D-9E0F943C2566}" name="PivotTable1" cacheId="0"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65"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65" outline="0" showAll="0" defaultSubtotal="0">
      <items count="15">
        <item x="10"/>
        <item x="4"/>
        <item x="0"/>
        <item x="1"/>
        <item x="8"/>
        <item x="5"/>
        <item x="6"/>
        <item x="2"/>
        <item x="11"/>
        <item x="3"/>
        <item x="7"/>
        <item x="9"/>
        <item x="14"/>
        <item x="12"/>
        <item x="13"/>
      </items>
    </pivotField>
    <pivotField name="Days comp."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x v="1"/>
      <x/>
      <x/>
      <x v="10"/>
      <x v="13"/>
      <x v="6"/>
      <x v="7"/>
      <x v="17"/>
    </i>
    <i r="1">
      <x v="2"/>
      <x v="3"/>
      <x v="10"/>
      <x v="14"/>
      <x v="7"/>
      <x v="2"/>
      <x v="2"/>
    </i>
    <i r="1">
      <x v="3"/>
      <x v="2"/>
      <x/>
      <x v="1"/>
      <x v="1"/>
      <x/>
      <x/>
    </i>
    <i r="1">
      <x v="4"/>
      <x v="4"/>
      <x v="2"/>
      <x v="6"/>
      <x v="5"/>
      <x v="5"/>
      <x v="13"/>
    </i>
    <i r="1">
      <x v="5"/>
      <x v="1"/>
      <x v="5"/>
      <x v="11"/>
      <x v="7"/>
      <x v="3"/>
      <x v="5"/>
    </i>
    <i r="1">
      <x v="6"/>
      <x/>
      <x v="6"/>
      <x v="8"/>
      <x v="3"/>
      <x v="3"/>
      <x v="11"/>
    </i>
    <i r="1">
      <x v="7"/>
      <x v="3"/>
      <x v="6"/>
      <x v="6"/>
      <x v="1"/>
      <x v="2"/>
      <x v="11"/>
    </i>
    <i>
      <x v="2"/>
      <x/>
      <x/>
      <x/>
      <x v="2"/>
      <x v="2"/>
      <x v="2"/>
      <x v="8"/>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3"/>
      <x/>
      <x/>
      <x v="1"/>
      <x v="4"/>
      <x v="4"/>
      <x v="6"/>
      <x v="18"/>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x v="4"/>
      <x/>
      <x/>
      <x/>
      <x v="6"/>
      <x v="7"/>
      <x v="5"/>
      <x v="11"/>
    </i>
    <i r="1">
      <x v="2"/>
      <x v="3"/>
      <x v="4"/>
      <x v="5"/>
      <x v="2"/>
      <x v="4"/>
      <x v="15"/>
    </i>
    <i r="1">
      <x v="3"/>
      <x v="2"/>
      <x v="5"/>
      <x v="8"/>
      <x v="4"/>
      <x v="3"/>
      <x v="9"/>
    </i>
    <i r="1">
      <x v="4"/>
      <x v="4"/>
      <x v="7"/>
      <x v="10"/>
      <x v="4"/>
      <x v="2"/>
      <x v="4"/>
    </i>
    <i r="1">
      <x v="5"/>
      <x v="1"/>
      <x v="9"/>
      <x v="8"/>
      <x/>
      <x v="2"/>
      <x v="14"/>
    </i>
    <i t="grand">
      <x/>
    </i>
  </rowItems>
  <colFields count="1">
    <field x="-2"/>
  </colFields>
  <colItems count="2">
    <i>
      <x/>
    </i>
    <i i="1">
      <x v="1"/>
    </i>
  </colItems>
  <dataFields count="2">
    <dataField name=" Budget" fld="8" baseField="7" baseItem="7" numFmtId="1"/>
    <dataField name=" Actual" fld="9" baseField="0" baseItem="0"/>
  </dataFields>
  <formats count="4">
    <format dxfId="11">
      <pivotArea dataOnly="0" labelOnly="1" outline="0" fieldPosition="0">
        <references count="1">
          <reference field="4294967294" count="2">
            <x v="0"/>
            <x v="1"/>
          </reference>
        </references>
      </pivotArea>
    </format>
    <format dxfId="10">
      <pivotArea outline="0" fieldPosition="0">
        <references count="1">
          <reference field="4294967294" count="1">
            <x v="0"/>
          </reference>
        </references>
      </pivotArea>
    </format>
    <format dxfId="9">
      <pivotArea outline="0" fieldPosition="0">
        <references count="9">
          <reference field="4294967294" count="1" selected="0">
            <x v="0"/>
          </reference>
          <reference field="0" count="1" selected="0">
            <x v="0"/>
          </reference>
          <reference field="1" count="1" selected="0">
            <x v="0"/>
          </reference>
          <reference field="2" count="1" selected="0">
            <x v="2"/>
          </reference>
          <reference field="3" count="1" selected="0">
            <x v="9"/>
          </reference>
          <reference field="4" count="1" selected="0">
            <x v="5"/>
          </reference>
          <reference field="5" count="1" selected="0">
            <x v="12"/>
          </reference>
          <reference field="6" count="1" selected="0">
            <x v="3"/>
          </reference>
          <reference field="7" count="1" selected="0">
            <x v="7"/>
          </reference>
        </references>
      </pivotArea>
    </format>
    <format dxfId="8">
      <pivotArea outline="0" fieldPosition="0">
        <references count="9">
          <reference field="4294967294" count="1" selected="0">
            <x v="1"/>
          </reference>
          <reference field="0" count="1" selected="0">
            <x v="0"/>
          </reference>
          <reference field="1" count="1" selected="0">
            <x v="0"/>
          </reference>
          <reference field="2" count="1" selected="0">
            <x v="2"/>
          </reference>
          <reference field="3" count="1" selected="0">
            <x v="9"/>
          </reference>
          <reference field="4" count="1" selected="0">
            <x v="5"/>
          </reference>
          <reference field="5" count="1" selected="0">
            <x v="12"/>
          </reference>
          <reference field="6" count="1" selected="0">
            <x v="3"/>
          </reference>
          <reference field="7" count="1" selected="0">
            <x v="7"/>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16661A-9598-42A5-B0FA-AF901724F603}" name="PivotTable4" cacheId="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2:E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65" showAll="0"/>
    <pivotField dataField="1" showAll="0"/>
    <pivotField numFmtId="165"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736193-0417-48B8-86EC-37671B93380C}"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K2:L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65" showAll="0"/>
    <pivotField showAll="0"/>
    <pivotField numFmtId="165"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6"/>
    <dataField name="Budget " fld="8" baseField="0" baseItem="0" numFmtId="166"/>
  </dataFields>
  <formats count="2">
    <format dxfId="7">
      <pivotArea outline="0" collapsedLevelsAreSubtotals="1" fieldPosition="0">
        <references count="1">
          <reference field="4294967294" count="1" selected="0">
            <x v="1"/>
          </reference>
        </references>
      </pivotArea>
    </format>
    <format dxfId="6">
      <pivotArea outline="0" collapsedLevelsAreSubtotals="1" fieldPosition="0">
        <references count="1">
          <reference field="4294967294" count="1" selected="0">
            <x v="0"/>
          </reference>
        </references>
      </pivotArea>
    </format>
  </formats>
  <chartFormats count="3">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E1DF5469-4269-40D0-B708-E71B9DB71F57}" sourceName="Project">
  <pivotTables>
    <pivotTable tabId="1" name="PivotTable1"/>
    <pivotTable tabId="3" name="PivotTable4"/>
    <pivotTable tabId="3" name="PivotTable5"/>
  </pivotTables>
  <data>
    <tabular pivotCacheId="1851262012">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4154924E-6320-4826-AE76-570AE2CD5C2D}" sourceName="Manager">
  <pivotTables>
    <pivotTable tabId="1" name="PivotTable1"/>
    <pivotTable tabId="3" name="PivotTable4"/>
    <pivotTable tabId="3" name="PivotTable5"/>
  </pivotTables>
  <data>
    <tabular pivotCacheId="1851262012">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2FFDFDC-0395-4570-9EFB-BFBD37EC1CE2}" cache="Slicer_Project" caption="Project" columnCount="5" rowHeight="299466"/>
  <slicer name="Manager" xr10:uid="{EBF110D9-236F-4FC3-86A9-00A65279DBA2}" cache="Slicer_Manager" caption="Manager" columnCount="5" rowHeight="299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B37DA3-6C0B-411F-9300-BD31BB23739C}" name="Table1" displayName="Table1" ref="A1:J41" totalsRowShown="0">
  <autoFilter ref="A1:J41" xr:uid="{C7810BF7-7E18-4402-9772-342E918AFD90}"/>
  <tableColumns count="10">
    <tableColumn id="1" xr3:uid="{BA33061C-0E60-46FB-9BF7-F978D52F46AC}" name="Project"/>
    <tableColumn id="2" xr3:uid="{0FCCDE26-D652-4616-824F-8B801F1DC048}" name="Task"/>
    <tableColumn id="3" xr3:uid="{6E2BDDE9-6062-4DEB-93E3-CB2CAE245E38}" name="Manager"/>
    <tableColumn id="4" xr3:uid="{E19EDD07-D091-4423-A0AD-D1B006B4CF51}" name="Start Date" dataDxfId="5"/>
    <tableColumn id="5" xr3:uid="{FB8B075A-E777-4C26-BE35-FDB72605AE1B}" name="Duration"/>
    <tableColumn id="9" xr3:uid="{6B7E679C-D448-48BA-AA12-5CE612AF0CE3}" name="End Date" dataDxfId="4">
      <calculatedColumnFormula>WORKDAY.INTL(Table1[[#This Row],[Start Date]]-1,Table1[[#This Row],[Duration]],1)</calculatedColumnFormula>
    </tableColumn>
    <tableColumn id="10" xr3:uid="{5891B9A6-D7CC-43D3-AB39-9DFB6C093241}" name="Days completed" dataDxfId="3"/>
    <tableColumn id="6" xr3:uid="{4EEF5A31-F6D4-4C86-856F-7B8BBF292DF4}" name="Progress" dataDxfId="2" dataCellStyle="Percent">
      <calculatedColumnFormula>Table1[[#This Row],[Days completed]]/Table1[[#This Row],[Duration]]</calculatedColumnFormula>
    </tableColumn>
    <tableColumn id="7" xr3:uid="{278F5445-CD40-42B5-81F5-0F3C50223A50}" name="Budget" dataDxfId="1"/>
    <tableColumn id="8" xr3:uid="{6BF7CA95-322C-44EA-9AF3-3BBFF4BD00FA}" name="Actual"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15463-B20C-4A7B-A8B5-AE56B50D0618}">
  <dimension ref="A1:AO171"/>
  <sheetViews>
    <sheetView showGridLines="0" tabSelected="1" zoomScale="85" zoomScaleNormal="85" workbookViewId="0">
      <pane ySplit="5" topLeftCell="A6" activePane="bottomLeft" state="frozen"/>
      <selection pane="bottomLeft" activeCell="K9" sqref="K9"/>
    </sheetView>
  </sheetViews>
  <sheetFormatPr defaultRowHeight="21.35" x14ac:dyDescent="0.45"/>
  <cols>
    <col min="1" max="1" width="9.9140625" style="1" customWidth="1"/>
    <col min="2" max="2" width="8.6640625" style="1"/>
    <col min="3" max="3" width="10.5" style="1" customWidth="1"/>
    <col min="4" max="4" width="11.4140625" style="1" customWidth="1"/>
    <col min="5" max="5" width="12.4140625" style="1" customWidth="1"/>
    <col min="6" max="6" width="10.33203125" style="1" customWidth="1"/>
    <col min="7" max="7" width="12.25" style="1" customWidth="1"/>
    <col min="8" max="8" width="10" style="1" customWidth="1"/>
    <col min="9" max="9" width="9.33203125" style="1" customWidth="1"/>
    <col min="10" max="16384" width="8.6640625" style="1"/>
  </cols>
  <sheetData>
    <row r="1" spans="1:41" ht="49.55" customHeight="1" x14ac:dyDescent="0.45">
      <c r="A1" s="17" t="s">
        <v>0</v>
      </c>
      <c r="B1" s="2"/>
      <c r="C1" s="2"/>
      <c r="D1" s="2"/>
      <c r="E1" s="2"/>
      <c r="F1" s="18" t="str">
        <f>TEXT(MIN(D6:D54),"D-MMM-YY")&amp;" to "&amp;TEXT(MAX(E6:E54),"D-MMM-YY")</f>
        <v>17-Feb-20 to 13-Mar-20</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41" ht="24.2" customHeight="1" x14ac:dyDescent="0.45"/>
    <row r="3" spans="1:41" ht="24.2" customHeight="1" x14ac:dyDescent="0.45"/>
    <row r="4" spans="1:41" ht="24.2" customHeight="1" x14ac:dyDescent="0.45"/>
    <row r="5" spans="1:41" x14ac:dyDescent="0.45">
      <c r="A5" s="8" t="s">
        <v>1</v>
      </c>
      <c r="B5" s="8" t="s">
        <v>2</v>
      </c>
      <c r="C5" s="8" t="s">
        <v>3</v>
      </c>
      <c r="D5" s="8" t="s">
        <v>4</v>
      </c>
      <c r="E5" s="8" t="s">
        <v>6</v>
      </c>
      <c r="F5" s="8" t="s">
        <v>5</v>
      </c>
      <c r="G5" s="8" t="s">
        <v>48</v>
      </c>
      <c r="H5" s="8" t="s">
        <v>8</v>
      </c>
      <c r="I5" s="12" t="s">
        <v>32</v>
      </c>
      <c r="J5" s="12" t="s">
        <v>33</v>
      </c>
      <c r="K5" s="19" cm="1">
        <f t="array" ref="K5:AJ5">_xlfn.SEQUENCE(1,26,MIN(D6:D56)+Workings!N3,1)</f>
        <v>43878</v>
      </c>
      <c r="L5" s="19">
        <v>43879</v>
      </c>
      <c r="M5" s="20">
        <v>43880</v>
      </c>
      <c r="N5" s="20">
        <v>43881</v>
      </c>
      <c r="O5" s="20">
        <v>43882</v>
      </c>
      <c r="P5" s="20">
        <v>43883</v>
      </c>
      <c r="Q5" s="20">
        <v>43884</v>
      </c>
      <c r="R5" s="20">
        <v>43885</v>
      </c>
      <c r="S5" s="20">
        <v>43886</v>
      </c>
      <c r="T5" s="20">
        <v>43887</v>
      </c>
      <c r="U5" s="20">
        <v>43888</v>
      </c>
      <c r="V5" s="20">
        <v>43889</v>
      </c>
      <c r="W5" s="20">
        <v>43890</v>
      </c>
      <c r="X5" s="20">
        <v>43891</v>
      </c>
      <c r="Y5" s="20">
        <v>43892</v>
      </c>
      <c r="Z5" s="20">
        <v>43893</v>
      </c>
      <c r="AA5" s="20">
        <v>43894</v>
      </c>
      <c r="AB5" s="20">
        <v>43895</v>
      </c>
      <c r="AC5" s="20">
        <v>43896</v>
      </c>
      <c r="AD5" s="20">
        <v>43897</v>
      </c>
      <c r="AE5" s="20">
        <v>43898</v>
      </c>
      <c r="AF5" s="20">
        <v>43899</v>
      </c>
      <c r="AG5" s="20">
        <v>43900</v>
      </c>
      <c r="AH5" s="20">
        <v>43901</v>
      </c>
      <c r="AI5" s="20">
        <v>43902</v>
      </c>
      <c r="AJ5" s="20">
        <v>43903</v>
      </c>
      <c r="AK5" s="20"/>
      <c r="AL5" s="20"/>
      <c r="AM5" s="20"/>
      <c r="AN5" s="20"/>
      <c r="AO5" s="20"/>
    </row>
    <row r="6" spans="1:41" x14ac:dyDescent="0.45">
      <c r="A6" t="s">
        <v>30</v>
      </c>
      <c r="B6" t="s">
        <v>12</v>
      </c>
      <c r="C6" t="s">
        <v>17</v>
      </c>
      <c r="D6" s="7">
        <v>43889</v>
      </c>
      <c r="E6" s="7">
        <v>43900</v>
      </c>
      <c r="F6">
        <v>8</v>
      </c>
      <c r="G6" s="5">
        <v>3</v>
      </c>
      <c r="H6" s="11">
        <v>0.375</v>
      </c>
      <c r="I6" s="5">
        <v>96000</v>
      </c>
      <c r="J6" s="5">
        <v>32256</v>
      </c>
      <c r="K6"/>
      <c r="L6"/>
    </row>
    <row r="7" spans="1:41" x14ac:dyDescent="0.45">
      <c r="A7"/>
      <c r="B7" t="s">
        <v>14</v>
      </c>
      <c r="C7" t="s">
        <v>19</v>
      </c>
      <c r="D7" s="7">
        <v>43892</v>
      </c>
      <c r="E7" s="7">
        <v>43902</v>
      </c>
      <c r="F7">
        <v>9</v>
      </c>
      <c r="G7" s="5">
        <v>4</v>
      </c>
      <c r="H7" s="11">
        <v>0.44444444444444442</v>
      </c>
      <c r="I7" s="13">
        <v>513000</v>
      </c>
      <c r="J7" s="10">
        <v>226233</v>
      </c>
      <c r="K7"/>
      <c r="L7"/>
    </row>
    <row r="8" spans="1:41" x14ac:dyDescent="0.45">
      <c r="A8"/>
      <c r="B8" t="s">
        <v>16</v>
      </c>
      <c r="C8" t="s">
        <v>21</v>
      </c>
      <c r="D8" s="7">
        <v>43881</v>
      </c>
      <c r="E8" s="7">
        <v>43887</v>
      </c>
      <c r="F8">
        <v>5</v>
      </c>
      <c r="G8" s="5">
        <v>3</v>
      </c>
      <c r="H8" s="11">
        <v>0.6</v>
      </c>
      <c r="I8" s="13">
        <v>616000</v>
      </c>
      <c r="J8" s="10">
        <v>401579</v>
      </c>
      <c r="K8"/>
      <c r="L8"/>
    </row>
    <row r="9" spans="1:41" x14ac:dyDescent="0.45">
      <c r="A9"/>
      <c r="B9" t="s">
        <v>18</v>
      </c>
      <c r="C9" t="s">
        <v>13</v>
      </c>
      <c r="D9" s="7">
        <v>43880</v>
      </c>
      <c r="E9" s="7">
        <v>43882</v>
      </c>
      <c r="F9">
        <v>3</v>
      </c>
      <c r="G9" s="5">
        <v>3</v>
      </c>
      <c r="H9" s="11">
        <v>1</v>
      </c>
      <c r="I9" s="13">
        <v>817000</v>
      </c>
      <c r="J9" s="10">
        <v>807069</v>
      </c>
      <c r="K9"/>
      <c r="L9"/>
    </row>
    <row r="10" spans="1:41" x14ac:dyDescent="0.45">
      <c r="A10"/>
      <c r="B10" t="s">
        <v>20</v>
      </c>
      <c r="C10" t="s">
        <v>15</v>
      </c>
      <c r="D10" s="7">
        <v>43882</v>
      </c>
      <c r="E10" s="7">
        <v>43892</v>
      </c>
      <c r="F10">
        <v>7</v>
      </c>
      <c r="G10" s="5">
        <v>3</v>
      </c>
      <c r="H10" s="11">
        <v>0.42857142857142855</v>
      </c>
      <c r="I10" s="13">
        <v>372000</v>
      </c>
      <c r="J10" s="10">
        <v>173166</v>
      </c>
      <c r="K10"/>
      <c r="L10"/>
    </row>
    <row r="11" spans="1:41" x14ac:dyDescent="0.45">
      <c r="A11"/>
      <c r="B11" t="s">
        <v>22</v>
      </c>
      <c r="C11" t="s">
        <v>17</v>
      </c>
      <c r="D11" s="7">
        <v>43885</v>
      </c>
      <c r="E11" s="7">
        <v>43896</v>
      </c>
      <c r="F11">
        <v>10</v>
      </c>
      <c r="G11" s="5">
        <v>2</v>
      </c>
      <c r="H11" s="11">
        <v>0.2</v>
      </c>
      <c r="I11" s="13">
        <v>50000</v>
      </c>
      <c r="J11" s="10">
        <v>8400</v>
      </c>
      <c r="K11"/>
      <c r="L11"/>
    </row>
    <row r="12" spans="1:41" x14ac:dyDescent="0.45">
      <c r="A12"/>
      <c r="B12" t="s">
        <v>23</v>
      </c>
      <c r="C12" t="s">
        <v>19</v>
      </c>
      <c r="D12" s="7">
        <v>43885</v>
      </c>
      <c r="E12" s="7">
        <v>43896</v>
      </c>
      <c r="F12">
        <v>10</v>
      </c>
      <c r="G12" s="5">
        <v>3</v>
      </c>
      <c r="H12" s="11">
        <v>0.3</v>
      </c>
      <c r="I12" s="13">
        <v>807000</v>
      </c>
      <c r="J12" s="10">
        <v>262679</v>
      </c>
      <c r="K12"/>
      <c r="L12"/>
    </row>
    <row r="13" spans="1:41" x14ac:dyDescent="0.45">
      <c r="A13"/>
      <c r="B13" t="s">
        <v>24</v>
      </c>
      <c r="C13" t="s">
        <v>21</v>
      </c>
      <c r="D13" s="7">
        <v>43885</v>
      </c>
      <c r="E13" s="7">
        <v>43887</v>
      </c>
      <c r="F13">
        <v>3</v>
      </c>
      <c r="G13" s="5">
        <v>0</v>
      </c>
      <c r="H13" s="11">
        <v>0</v>
      </c>
      <c r="I13" s="13">
        <v>691000</v>
      </c>
      <c r="J13" s="10">
        <v>0</v>
      </c>
      <c r="K13"/>
      <c r="L13"/>
    </row>
    <row r="14" spans="1:41" x14ac:dyDescent="0.45">
      <c r="A14" t="s">
        <v>29</v>
      </c>
      <c r="B14" t="s">
        <v>12</v>
      </c>
      <c r="C14" t="s">
        <v>13</v>
      </c>
      <c r="D14" s="7">
        <v>43892</v>
      </c>
      <c r="E14" s="7">
        <v>43902</v>
      </c>
      <c r="F14">
        <v>9</v>
      </c>
      <c r="G14" s="5">
        <v>8</v>
      </c>
      <c r="H14" s="11">
        <v>0.88888888888888884</v>
      </c>
      <c r="I14" s="13">
        <v>787000</v>
      </c>
      <c r="J14" s="10">
        <v>727188</v>
      </c>
      <c r="K14"/>
      <c r="L14"/>
    </row>
    <row r="15" spans="1:41" x14ac:dyDescent="0.45">
      <c r="A15"/>
      <c r="B15" t="s">
        <v>14</v>
      </c>
      <c r="C15" t="s">
        <v>15</v>
      </c>
      <c r="D15" s="7">
        <v>43892</v>
      </c>
      <c r="E15" s="7">
        <v>43903</v>
      </c>
      <c r="F15">
        <v>10</v>
      </c>
      <c r="G15" s="5">
        <v>2</v>
      </c>
      <c r="H15" s="11">
        <v>0.2</v>
      </c>
      <c r="I15" s="13">
        <v>228000</v>
      </c>
      <c r="J15" s="10">
        <v>47880</v>
      </c>
      <c r="K15"/>
      <c r="L15"/>
    </row>
    <row r="16" spans="1:41" x14ac:dyDescent="0.45">
      <c r="A16"/>
      <c r="B16" t="s">
        <v>16</v>
      </c>
      <c r="C16" t="s">
        <v>17</v>
      </c>
      <c r="D16" s="7">
        <v>43878</v>
      </c>
      <c r="E16" s="7">
        <v>43881</v>
      </c>
      <c r="F16">
        <v>4</v>
      </c>
      <c r="G16" s="5">
        <v>0</v>
      </c>
      <c r="H16" s="11">
        <v>0</v>
      </c>
      <c r="I16" s="13">
        <v>147000</v>
      </c>
      <c r="J16" s="10">
        <v>0</v>
      </c>
      <c r="K16"/>
      <c r="L16"/>
    </row>
    <row r="17" spans="1:12" x14ac:dyDescent="0.45">
      <c r="A17"/>
      <c r="B17" t="s">
        <v>18</v>
      </c>
      <c r="C17" t="s">
        <v>19</v>
      </c>
      <c r="D17" s="7">
        <v>43880</v>
      </c>
      <c r="E17" s="7">
        <v>43889</v>
      </c>
      <c r="F17">
        <v>8</v>
      </c>
      <c r="G17" s="5">
        <v>5</v>
      </c>
      <c r="H17" s="11">
        <v>0.625</v>
      </c>
      <c r="I17" s="13">
        <v>338000</v>
      </c>
      <c r="J17" s="10">
        <v>205123</v>
      </c>
      <c r="K17"/>
      <c r="L17"/>
    </row>
    <row r="18" spans="1:12" x14ac:dyDescent="0.45">
      <c r="A18"/>
      <c r="B18" t="s">
        <v>20</v>
      </c>
      <c r="C18" t="s">
        <v>21</v>
      </c>
      <c r="D18" s="7">
        <v>43885</v>
      </c>
      <c r="E18" s="7">
        <v>43896</v>
      </c>
      <c r="F18">
        <v>10</v>
      </c>
      <c r="G18" s="5">
        <v>3</v>
      </c>
      <c r="H18" s="11">
        <v>0.3</v>
      </c>
      <c r="I18" s="13">
        <v>857000</v>
      </c>
      <c r="J18" s="10">
        <v>305949</v>
      </c>
      <c r="K18"/>
      <c r="L18"/>
    </row>
    <row r="19" spans="1:12" x14ac:dyDescent="0.45">
      <c r="A19"/>
      <c r="B19" t="s">
        <v>22</v>
      </c>
      <c r="C19" t="s">
        <v>13</v>
      </c>
      <c r="D19" s="7">
        <v>43886</v>
      </c>
      <c r="E19" s="7">
        <v>43893</v>
      </c>
      <c r="F19">
        <v>6</v>
      </c>
      <c r="G19" s="5">
        <v>3</v>
      </c>
      <c r="H19" s="11">
        <v>0.5</v>
      </c>
      <c r="I19" s="13">
        <v>602000</v>
      </c>
      <c r="J19" s="10">
        <v>322371</v>
      </c>
      <c r="K19"/>
      <c r="L19"/>
    </row>
    <row r="20" spans="1:12" x14ac:dyDescent="0.45">
      <c r="A20"/>
      <c r="B20" t="s">
        <v>23</v>
      </c>
      <c r="C20" t="s">
        <v>15</v>
      </c>
      <c r="D20" s="7">
        <v>43886</v>
      </c>
      <c r="E20" s="7">
        <v>43889</v>
      </c>
      <c r="F20">
        <v>4</v>
      </c>
      <c r="G20" s="5">
        <v>2</v>
      </c>
      <c r="H20" s="11">
        <v>0.5</v>
      </c>
      <c r="I20" s="13">
        <v>990000</v>
      </c>
      <c r="J20" s="10">
        <v>451440</v>
      </c>
      <c r="K20"/>
      <c r="L20"/>
    </row>
    <row r="21" spans="1:12" x14ac:dyDescent="0.45">
      <c r="A21" t="s">
        <v>11</v>
      </c>
      <c r="B21" t="s">
        <v>12</v>
      </c>
      <c r="C21" t="s">
        <v>13</v>
      </c>
      <c r="D21" s="7">
        <v>43878</v>
      </c>
      <c r="E21" s="7">
        <v>43882</v>
      </c>
      <c r="F21">
        <v>5</v>
      </c>
      <c r="G21" s="5">
        <v>2</v>
      </c>
      <c r="H21" s="11">
        <v>0.4</v>
      </c>
      <c r="I21" s="13">
        <v>218000</v>
      </c>
      <c r="J21" s="10">
        <v>97337</v>
      </c>
      <c r="K21"/>
      <c r="L21"/>
    </row>
    <row r="22" spans="1:12" x14ac:dyDescent="0.45">
      <c r="A22"/>
      <c r="B22" t="s">
        <v>26</v>
      </c>
      <c r="C22" t="s">
        <v>21</v>
      </c>
      <c r="D22" s="7">
        <v>43885</v>
      </c>
      <c r="E22" s="7">
        <v>43892</v>
      </c>
      <c r="F22">
        <v>6</v>
      </c>
      <c r="G22" s="5">
        <v>3</v>
      </c>
      <c r="H22" s="11">
        <v>0.5</v>
      </c>
      <c r="I22" s="13">
        <v>416000</v>
      </c>
      <c r="J22" s="10">
        <v>175015</v>
      </c>
      <c r="K22"/>
      <c r="L22"/>
    </row>
    <row r="23" spans="1:12" x14ac:dyDescent="0.45">
      <c r="A23"/>
      <c r="B23" t="s">
        <v>14</v>
      </c>
      <c r="C23" t="s">
        <v>15</v>
      </c>
      <c r="D23" s="7">
        <v>43878</v>
      </c>
      <c r="E23" s="7">
        <v>43885</v>
      </c>
      <c r="F23">
        <v>6</v>
      </c>
      <c r="G23" s="5">
        <v>3</v>
      </c>
      <c r="H23" s="11">
        <v>0.5</v>
      </c>
      <c r="I23" s="13">
        <v>393000</v>
      </c>
      <c r="J23" s="10">
        <v>177440</v>
      </c>
      <c r="K23"/>
      <c r="L23"/>
    </row>
    <row r="24" spans="1:12" x14ac:dyDescent="0.45">
      <c r="A24"/>
      <c r="B24" t="s">
        <v>16</v>
      </c>
      <c r="C24" t="s">
        <v>17</v>
      </c>
      <c r="D24" s="7">
        <v>43879</v>
      </c>
      <c r="E24" s="7">
        <v>43892</v>
      </c>
      <c r="F24">
        <v>10</v>
      </c>
      <c r="G24" s="5">
        <v>4</v>
      </c>
      <c r="H24" s="11">
        <v>0.4</v>
      </c>
      <c r="I24" s="13">
        <v>86000</v>
      </c>
      <c r="J24" s="10">
        <v>31046</v>
      </c>
      <c r="K24"/>
      <c r="L24"/>
    </row>
    <row r="25" spans="1:12" x14ac:dyDescent="0.45">
      <c r="A25"/>
      <c r="B25" t="s">
        <v>18</v>
      </c>
      <c r="C25" t="s">
        <v>19</v>
      </c>
      <c r="D25" s="7">
        <v>43882</v>
      </c>
      <c r="E25" s="7">
        <v>43894</v>
      </c>
      <c r="F25">
        <v>9</v>
      </c>
      <c r="G25" s="5">
        <v>3</v>
      </c>
      <c r="H25" s="11">
        <v>0.33333333333333331</v>
      </c>
      <c r="I25" s="13">
        <v>732000</v>
      </c>
      <c r="J25" s="10">
        <v>261324</v>
      </c>
      <c r="K25"/>
      <c r="L25"/>
    </row>
    <row r="26" spans="1:12" x14ac:dyDescent="0.45">
      <c r="A26"/>
      <c r="B26" t="s">
        <v>20</v>
      </c>
      <c r="C26" t="s">
        <v>21</v>
      </c>
      <c r="D26" s="7">
        <v>43878</v>
      </c>
      <c r="E26" s="7">
        <v>43881</v>
      </c>
      <c r="F26">
        <v>4</v>
      </c>
      <c r="G26" s="5">
        <v>1</v>
      </c>
      <c r="H26" s="11">
        <v>0.25</v>
      </c>
      <c r="I26" s="13">
        <v>492000</v>
      </c>
      <c r="J26" s="10">
        <v>116850</v>
      </c>
      <c r="K26"/>
      <c r="L26"/>
    </row>
    <row r="27" spans="1:12" x14ac:dyDescent="0.45">
      <c r="A27"/>
      <c r="B27" t="s">
        <v>22</v>
      </c>
      <c r="C27" t="s">
        <v>13</v>
      </c>
      <c r="D27" s="7">
        <v>43881</v>
      </c>
      <c r="E27" s="7">
        <v>43888</v>
      </c>
      <c r="F27">
        <v>6</v>
      </c>
      <c r="G27" s="5">
        <v>0</v>
      </c>
      <c r="H27" s="11">
        <v>0</v>
      </c>
      <c r="I27" s="13">
        <v>188000</v>
      </c>
      <c r="J27" s="10">
        <v>0</v>
      </c>
      <c r="K27"/>
      <c r="L27"/>
    </row>
    <row r="28" spans="1:12" x14ac:dyDescent="0.45">
      <c r="A28"/>
      <c r="B28" t="s">
        <v>23</v>
      </c>
      <c r="C28" t="s">
        <v>15</v>
      </c>
      <c r="D28" s="7">
        <v>43881</v>
      </c>
      <c r="E28" s="7">
        <v>43889</v>
      </c>
      <c r="F28">
        <v>7</v>
      </c>
      <c r="G28" s="5">
        <v>3</v>
      </c>
      <c r="H28" s="11">
        <v>0.42857142857142855</v>
      </c>
      <c r="I28" s="13">
        <v>180000</v>
      </c>
      <c r="J28" s="10">
        <v>79380</v>
      </c>
      <c r="K28"/>
      <c r="L28"/>
    </row>
    <row r="29" spans="1:12" x14ac:dyDescent="0.45">
      <c r="A29"/>
      <c r="B29" t="s">
        <v>24</v>
      </c>
      <c r="C29" t="s">
        <v>17</v>
      </c>
      <c r="D29" s="7">
        <v>43885</v>
      </c>
      <c r="E29" s="7">
        <v>43889</v>
      </c>
      <c r="F29">
        <v>5</v>
      </c>
      <c r="G29" s="5">
        <v>2</v>
      </c>
      <c r="H29" s="11">
        <v>0.4</v>
      </c>
      <c r="I29" s="13">
        <v>582000</v>
      </c>
      <c r="J29" s="10">
        <v>195231</v>
      </c>
      <c r="K29"/>
      <c r="L29"/>
    </row>
    <row r="30" spans="1:12" x14ac:dyDescent="0.45">
      <c r="A30"/>
      <c r="B30" t="s">
        <v>25</v>
      </c>
      <c r="C30" t="s">
        <v>19</v>
      </c>
      <c r="D30" s="7">
        <v>43885</v>
      </c>
      <c r="E30" s="7">
        <v>43895</v>
      </c>
      <c r="F30">
        <v>9</v>
      </c>
      <c r="G30" s="5">
        <v>1</v>
      </c>
      <c r="H30" s="11">
        <v>0.1111111111111111</v>
      </c>
      <c r="I30" s="13">
        <v>562000</v>
      </c>
      <c r="J30" s="10">
        <v>74746</v>
      </c>
      <c r="K30"/>
      <c r="L30"/>
    </row>
    <row r="31" spans="1:12" x14ac:dyDescent="0.45">
      <c r="A31" t="s">
        <v>27</v>
      </c>
      <c r="B31" t="s">
        <v>12</v>
      </c>
      <c r="C31" t="s">
        <v>13</v>
      </c>
      <c r="D31" s="7">
        <v>43879</v>
      </c>
      <c r="E31" s="7">
        <v>43887</v>
      </c>
      <c r="F31">
        <v>7</v>
      </c>
      <c r="G31" s="5">
        <v>7</v>
      </c>
      <c r="H31" s="11">
        <v>1</v>
      </c>
      <c r="I31" s="13">
        <v>293000</v>
      </c>
      <c r="J31" s="10">
        <v>273001</v>
      </c>
      <c r="K31"/>
      <c r="L31"/>
    </row>
    <row r="32" spans="1:12" x14ac:dyDescent="0.45">
      <c r="A32"/>
      <c r="B32" t="s">
        <v>26</v>
      </c>
      <c r="C32" t="s">
        <v>21</v>
      </c>
      <c r="D32" s="7">
        <v>43878</v>
      </c>
      <c r="E32" s="7">
        <v>43880</v>
      </c>
      <c r="F32">
        <v>3</v>
      </c>
      <c r="G32" s="5">
        <v>3</v>
      </c>
      <c r="H32" s="11">
        <v>1</v>
      </c>
      <c r="I32" s="13">
        <v>68000</v>
      </c>
      <c r="J32" s="10">
        <v>64987</v>
      </c>
      <c r="K32"/>
      <c r="L32"/>
    </row>
    <row r="33" spans="1:12" x14ac:dyDescent="0.45">
      <c r="A33"/>
      <c r="B33" t="s">
        <v>14</v>
      </c>
      <c r="C33" t="s">
        <v>15</v>
      </c>
      <c r="D33" s="7">
        <v>43878</v>
      </c>
      <c r="E33" s="7">
        <v>43888</v>
      </c>
      <c r="F33">
        <v>9</v>
      </c>
      <c r="G33" s="5">
        <v>4</v>
      </c>
      <c r="H33" s="11">
        <v>0.44444444444444442</v>
      </c>
      <c r="I33" s="13">
        <v>224000</v>
      </c>
      <c r="J33" s="10">
        <v>57910</v>
      </c>
      <c r="K33"/>
      <c r="L33"/>
    </row>
    <row r="34" spans="1:12" x14ac:dyDescent="0.45">
      <c r="A34"/>
      <c r="B34" t="s">
        <v>16</v>
      </c>
      <c r="C34" t="s">
        <v>17</v>
      </c>
      <c r="D34" s="7">
        <v>43879</v>
      </c>
      <c r="E34" s="7">
        <v>43888</v>
      </c>
      <c r="F34">
        <v>8</v>
      </c>
      <c r="G34" s="5">
        <v>0</v>
      </c>
      <c r="H34" s="11">
        <v>0</v>
      </c>
      <c r="I34" s="13">
        <v>978000</v>
      </c>
      <c r="J34" s="10">
        <v>0</v>
      </c>
      <c r="K34"/>
      <c r="L34"/>
    </row>
    <row r="35" spans="1:12" x14ac:dyDescent="0.45">
      <c r="A35"/>
      <c r="B35" t="s">
        <v>18</v>
      </c>
      <c r="C35" t="s">
        <v>19</v>
      </c>
      <c r="D35" s="7">
        <v>43881</v>
      </c>
      <c r="E35" s="7">
        <v>43889</v>
      </c>
      <c r="F35">
        <v>7</v>
      </c>
      <c r="G35" s="5">
        <v>3</v>
      </c>
      <c r="H35" s="11">
        <v>0.42857142857142855</v>
      </c>
      <c r="I35" s="13">
        <v>932000</v>
      </c>
      <c r="J35" s="10">
        <v>379157</v>
      </c>
      <c r="K35"/>
      <c r="L35"/>
    </row>
    <row r="36" spans="1:12" x14ac:dyDescent="0.45">
      <c r="A36"/>
      <c r="B36" t="s">
        <v>20</v>
      </c>
      <c r="C36" t="s">
        <v>21</v>
      </c>
      <c r="D36" s="7">
        <v>43882</v>
      </c>
      <c r="E36" s="7">
        <v>43887</v>
      </c>
      <c r="F36">
        <v>4</v>
      </c>
      <c r="G36" s="5">
        <v>1</v>
      </c>
      <c r="H36" s="11">
        <v>0.25</v>
      </c>
      <c r="I36" s="13">
        <v>854000</v>
      </c>
      <c r="J36" s="10">
        <v>322812</v>
      </c>
      <c r="K36"/>
      <c r="L36"/>
    </row>
    <row r="37" spans="1:12" x14ac:dyDescent="0.45">
      <c r="A37"/>
      <c r="B37" t="s">
        <v>22</v>
      </c>
      <c r="C37" t="s">
        <v>13</v>
      </c>
      <c r="D37" s="7">
        <v>43882</v>
      </c>
      <c r="E37" s="7">
        <v>43889</v>
      </c>
      <c r="F37">
        <v>6</v>
      </c>
      <c r="G37" s="5">
        <v>3</v>
      </c>
      <c r="H37" s="11">
        <v>0.5</v>
      </c>
      <c r="I37" s="13">
        <v>81000</v>
      </c>
      <c r="J37" s="10">
        <v>38461</v>
      </c>
      <c r="K37"/>
      <c r="L37"/>
    </row>
    <row r="38" spans="1:12" x14ac:dyDescent="0.45">
      <c r="A38"/>
      <c r="B38" t="s">
        <v>23</v>
      </c>
      <c r="C38" t="s">
        <v>15</v>
      </c>
      <c r="D38" s="7">
        <v>43885</v>
      </c>
      <c r="E38" s="7">
        <v>43892</v>
      </c>
      <c r="F38">
        <v>6</v>
      </c>
      <c r="G38" s="5">
        <v>5</v>
      </c>
      <c r="H38" s="11">
        <v>0.83333333333333337</v>
      </c>
      <c r="I38" s="13">
        <v>169000</v>
      </c>
      <c r="J38" s="10">
        <v>136468</v>
      </c>
      <c r="K38"/>
      <c r="L38"/>
    </row>
    <row r="39" spans="1:12" x14ac:dyDescent="0.45">
      <c r="A39"/>
      <c r="B39" t="s">
        <v>24</v>
      </c>
      <c r="C39" t="s">
        <v>17</v>
      </c>
      <c r="D39" s="7">
        <v>43886</v>
      </c>
      <c r="E39" s="7">
        <v>43889</v>
      </c>
      <c r="F39">
        <v>4</v>
      </c>
      <c r="G39" s="5">
        <v>1</v>
      </c>
      <c r="H39" s="11">
        <v>0.25</v>
      </c>
      <c r="I39" s="13">
        <v>61000</v>
      </c>
      <c r="J39" s="10">
        <v>12078</v>
      </c>
      <c r="K39"/>
      <c r="L39"/>
    </row>
    <row r="40" spans="1:12" x14ac:dyDescent="0.45">
      <c r="A40"/>
      <c r="B40" t="s">
        <v>25</v>
      </c>
      <c r="C40" t="s">
        <v>19</v>
      </c>
      <c r="D40" s="7">
        <v>43888</v>
      </c>
      <c r="E40" s="7">
        <v>43896</v>
      </c>
      <c r="F40">
        <v>7</v>
      </c>
      <c r="G40" s="5">
        <v>3</v>
      </c>
      <c r="H40" s="11">
        <v>0.42857142857142855</v>
      </c>
      <c r="I40" s="13">
        <v>645000</v>
      </c>
      <c r="J40" s="10">
        <v>273048</v>
      </c>
      <c r="K40"/>
      <c r="L40"/>
    </row>
    <row r="41" spans="1:12" x14ac:dyDescent="0.45">
      <c r="A41" t="s">
        <v>28</v>
      </c>
      <c r="B41" t="s">
        <v>12</v>
      </c>
      <c r="C41" t="s">
        <v>13</v>
      </c>
      <c r="D41" s="7">
        <v>43878</v>
      </c>
      <c r="E41" s="7">
        <v>43889</v>
      </c>
      <c r="F41">
        <v>10</v>
      </c>
      <c r="G41" s="5">
        <v>5</v>
      </c>
      <c r="H41" s="11">
        <v>0.5</v>
      </c>
      <c r="I41" s="13">
        <v>839000</v>
      </c>
      <c r="J41" s="10">
        <v>406974</v>
      </c>
      <c r="K41"/>
      <c r="L41"/>
    </row>
    <row r="42" spans="1:12" x14ac:dyDescent="0.45">
      <c r="A42"/>
      <c r="B42" t="s">
        <v>14</v>
      </c>
      <c r="C42" t="s">
        <v>15</v>
      </c>
      <c r="D42" s="7">
        <v>43882</v>
      </c>
      <c r="E42" s="7">
        <v>43888</v>
      </c>
      <c r="F42">
        <v>5</v>
      </c>
      <c r="G42" s="5">
        <v>4</v>
      </c>
      <c r="H42" s="11">
        <v>0.8</v>
      </c>
      <c r="I42" s="13">
        <v>729000</v>
      </c>
      <c r="J42" s="10">
        <v>487139</v>
      </c>
      <c r="K42"/>
      <c r="L42"/>
    </row>
    <row r="43" spans="1:12" x14ac:dyDescent="0.45">
      <c r="A43"/>
      <c r="B43" t="s">
        <v>16</v>
      </c>
      <c r="C43" t="s">
        <v>17</v>
      </c>
      <c r="D43" s="7">
        <v>43885</v>
      </c>
      <c r="E43" s="7">
        <v>43893</v>
      </c>
      <c r="F43">
        <v>7</v>
      </c>
      <c r="G43" s="5">
        <v>3</v>
      </c>
      <c r="H43" s="11">
        <v>0.42857142857142855</v>
      </c>
      <c r="I43" s="13">
        <v>826000</v>
      </c>
      <c r="J43" s="10">
        <v>298186</v>
      </c>
      <c r="K43"/>
      <c r="L43"/>
    </row>
    <row r="44" spans="1:12" x14ac:dyDescent="0.45">
      <c r="A44"/>
      <c r="B44" t="s">
        <v>18</v>
      </c>
      <c r="C44" t="s">
        <v>19</v>
      </c>
      <c r="D44" s="7">
        <v>43887</v>
      </c>
      <c r="E44" s="7">
        <v>43895</v>
      </c>
      <c r="F44">
        <v>7</v>
      </c>
      <c r="G44" s="5">
        <v>2</v>
      </c>
      <c r="H44" s="11">
        <v>0.2857142857142857</v>
      </c>
      <c r="I44" s="13">
        <v>895000</v>
      </c>
      <c r="J44" s="10">
        <v>280583</v>
      </c>
      <c r="K44"/>
      <c r="L44"/>
    </row>
    <row r="45" spans="1:12" x14ac:dyDescent="0.45">
      <c r="A45"/>
      <c r="B45" t="s">
        <v>20</v>
      </c>
      <c r="C45" t="s">
        <v>21</v>
      </c>
      <c r="D45" s="7">
        <v>43889</v>
      </c>
      <c r="E45" s="7">
        <v>43893</v>
      </c>
      <c r="F45">
        <v>3</v>
      </c>
      <c r="G45" s="5">
        <v>2</v>
      </c>
      <c r="H45" s="11">
        <v>0.66666666666666663</v>
      </c>
      <c r="I45" s="13">
        <v>341000</v>
      </c>
      <c r="J45" s="10">
        <v>129785</v>
      </c>
      <c r="K45"/>
      <c r="L45"/>
    </row>
    <row r="46" spans="1:12" x14ac:dyDescent="0.45">
      <c r="A46" t="s">
        <v>31</v>
      </c>
      <c r="B46"/>
      <c r="C46"/>
      <c r="D46"/>
      <c r="E46"/>
      <c r="F46"/>
      <c r="G46"/>
      <c r="H46"/>
      <c r="I46" s="13">
        <v>19695000</v>
      </c>
      <c r="J46" s="10">
        <v>8340291</v>
      </c>
      <c r="K46"/>
      <c r="L46"/>
    </row>
    <row r="47" spans="1:12" x14ac:dyDescent="0.45">
      <c r="A47"/>
      <c r="B47"/>
      <c r="C47"/>
      <c r="D47"/>
      <c r="E47"/>
      <c r="F47"/>
      <c r="G47"/>
      <c r="H47"/>
      <c r="I47"/>
      <c r="J47"/>
      <c r="K47"/>
      <c r="L47"/>
    </row>
    <row r="48" spans="1:12" x14ac:dyDescent="0.45">
      <c r="A48"/>
      <c r="B48"/>
      <c r="C48"/>
      <c r="D48"/>
      <c r="E48"/>
      <c r="F48"/>
      <c r="G48"/>
      <c r="H48"/>
      <c r="I48"/>
      <c r="J48"/>
      <c r="K48"/>
      <c r="L48"/>
    </row>
    <row r="49" spans="1:12" x14ac:dyDescent="0.45">
      <c r="A49"/>
      <c r="B49"/>
      <c r="C49"/>
      <c r="D49"/>
      <c r="E49"/>
      <c r="F49"/>
      <c r="G49"/>
      <c r="H49"/>
      <c r="I49"/>
      <c r="J49"/>
      <c r="K49"/>
      <c r="L49"/>
    </row>
    <row r="50" spans="1:12" x14ac:dyDescent="0.45">
      <c r="A50"/>
      <c r="B50"/>
      <c r="C50"/>
      <c r="D50"/>
      <c r="E50"/>
      <c r="F50"/>
      <c r="G50"/>
      <c r="H50"/>
      <c r="I50"/>
      <c r="J50"/>
      <c r="K50"/>
      <c r="L50"/>
    </row>
    <row r="51" spans="1:12" x14ac:dyDescent="0.45">
      <c r="A51"/>
      <c r="B51"/>
      <c r="C51"/>
      <c r="D51"/>
      <c r="E51"/>
      <c r="F51"/>
      <c r="G51"/>
      <c r="H51"/>
      <c r="I51"/>
      <c r="J51"/>
      <c r="K51"/>
      <c r="L51"/>
    </row>
    <row r="52" spans="1:12" x14ac:dyDescent="0.45">
      <c r="A52"/>
      <c r="B52"/>
      <c r="C52"/>
      <c r="D52"/>
      <c r="E52"/>
      <c r="F52"/>
      <c r="G52"/>
      <c r="H52"/>
      <c r="I52"/>
      <c r="J52"/>
      <c r="K52"/>
      <c r="L52"/>
    </row>
    <row r="53" spans="1:12" x14ac:dyDescent="0.45">
      <c r="A53"/>
      <c r="B53"/>
      <c r="C53"/>
      <c r="D53"/>
      <c r="E53"/>
      <c r="F53"/>
      <c r="G53"/>
      <c r="H53"/>
      <c r="I53"/>
      <c r="J53"/>
      <c r="K53"/>
      <c r="L53"/>
    </row>
    <row r="54" spans="1:12" x14ac:dyDescent="0.45">
      <c r="A54"/>
      <c r="B54"/>
      <c r="C54"/>
      <c r="D54"/>
      <c r="E54"/>
      <c r="F54"/>
      <c r="G54"/>
      <c r="H54"/>
      <c r="I54"/>
      <c r="J54"/>
      <c r="K54"/>
      <c r="L54"/>
    </row>
    <row r="55" spans="1:12" x14ac:dyDescent="0.45">
      <c r="A55"/>
      <c r="B55"/>
      <c r="C55"/>
      <c r="D55"/>
      <c r="E55"/>
      <c r="F55"/>
      <c r="G55"/>
      <c r="H55"/>
      <c r="I55"/>
      <c r="J55"/>
      <c r="K55"/>
      <c r="L55"/>
    </row>
    <row r="56" spans="1:12" x14ac:dyDescent="0.45">
      <c r="A56"/>
      <c r="B56"/>
      <c r="C56"/>
      <c r="D56"/>
      <c r="E56"/>
      <c r="F56"/>
      <c r="G56"/>
      <c r="H56"/>
      <c r="I56"/>
      <c r="J56"/>
      <c r="K56"/>
      <c r="L56"/>
    </row>
    <row r="57" spans="1:12" x14ac:dyDescent="0.45">
      <c r="A57"/>
      <c r="B57"/>
      <c r="C57"/>
      <c r="D57"/>
      <c r="E57"/>
      <c r="F57"/>
      <c r="G57"/>
      <c r="H57"/>
      <c r="I57"/>
      <c r="J57"/>
      <c r="K57"/>
      <c r="L57"/>
    </row>
    <row r="58" spans="1:12" x14ac:dyDescent="0.45">
      <c r="A58"/>
      <c r="B58"/>
      <c r="C58"/>
      <c r="D58"/>
      <c r="E58"/>
      <c r="F58"/>
      <c r="G58"/>
      <c r="H58"/>
      <c r="I58"/>
      <c r="J58"/>
      <c r="K58"/>
      <c r="L58"/>
    </row>
    <row r="59" spans="1:12" x14ac:dyDescent="0.45">
      <c r="A59"/>
      <c r="B59"/>
      <c r="C59"/>
      <c r="D59"/>
      <c r="E59"/>
      <c r="F59"/>
      <c r="G59"/>
      <c r="H59"/>
      <c r="I59"/>
      <c r="J59"/>
      <c r="K59"/>
      <c r="L59"/>
    </row>
    <row r="60" spans="1:12" x14ac:dyDescent="0.45">
      <c r="A60"/>
      <c r="B60"/>
      <c r="C60"/>
      <c r="D60"/>
      <c r="E60"/>
      <c r="F60"/>
      <c r="G60"/>
      <c r="H60"/>
      <c r="I60"/>
      <c r="J60"/>
      <c r="K60"/>
      <c r="L60"/>
    </row>
    <row r="61" spans="1:12" x14ac:dyDescent="0.45">
      <c r="A61"/>
      <c r="B61"/>
      <c r="C61"/>
      <c r="D61"/>
      <c r="E61"/>
      <c r="F61"/>
      <c r="G61"/>
      <c r="H61"/>
      <c r="I61"/>
      <c r="J61"/>
      <c r="K61"/>
      <c r="L61"/>
    </row>
    <row r="62" spans="1:12" x14ac:dyDescent="0.45">
      <c r="A62"/>
      <c r="B62"/>
      <c r="C62"/>
      <c r="D62"/>
      <c r="E62"/>
      <c r="F62"/>
      <c r="G62"/>
      <c r="H62"/>
      <c r="I62"/>
      <c r="J62"/>
      <c r="K62"/>
      <c r="L62"/>
    </row>
    <row r="63" spans="1:12" x14ac:dyDescent="0.45">
      <c r="A63"/>
      <c r="B63"/>
      <c r="C63"/>
      <c r="D63"/>
      <c r="E63"/>
      <c r="F63"/>
      <c r="G63"/>
      <c r="H63"/>
      <c r="I63"/>
      <c r="J63"/>
      <c r="K63"/>
      <c r="L63"/>
    </row>
    <row r="64" spans="1:12" x14ac:dyDescent="0.45">
      <c r="A64"/>
      <c r="B64"/>
      <c r="C64"/>
      <c r="D64"/>
      <c r="E64"/>
      <c r="F64"/>
      <c r="G64"/>
      <c r="H64"/>
      <c r="I64"/>
      <c r="J64"/>
      <c r="K64"/>
      <c r="L64"/>
    </row>
    <row r="65" spans="1:12" x14ac:dyDescent="0.45">
      <c r="A65"/>
      <c r="B65"/>
      <c r="C65"/>
      <c r="D65"/>
      <c r="E65"/>
      <c r="F65"/>
      <c r="G65"/>
      <c r="H65"/>
      <c r="I65"/>
      <c r="J65"/>
      <c r="K65"/>
      <c r="L65"/>
    </row>
    <row r="66" spans="1:12" x14ac:dyDescent="0.45">
      <c r="A66"/>
      <c r="B66"/>
      <c r="C66"/>
      <c r="D66"/>
      <c r="E66"/>
      <c r="F66"/>
      <c r="G66"/>
      <c r="H66"/>
      <c r="I66"/>
      <c r="J66"/>
      <c r="K66"/>
      <c r="L66"/>
    </row>
    <row r="67" spans="1:12" x14ac:dyDescent="0.45">
      <c r="A67"/>
      <c r="B67"/>
      <c r="C67"/>
      <c r="D67"/>
      <c r="E67"/>
      <c r="F67"/>
      <c r="G67"/>
      <c r="H67"/>
      <c r="I67"/>
      <c r="J67"/>
      <c r="K67"/>
      <c r="L67"/>
    </row>
    <row r="68" spans="1:12" x14ac:dyDescent="0.45">
      <c r="A68"/>
      <c r="B68"/>
      <c r="C68"/>
      <c r="D68"/>
      <c r="E68"/>
      <c r="F68"/>
      <c r="G68"/>
      <c r="H68"/>
      <c r="I68"/>
      <c r="J68"/>
      <c r="K68"/>
      <c r="L68"/>
    </row>
    <row r="69" spans="1:12" x14ac:dyDescent="0.45">
      <c r="A69"/>
      <c r="B69"/>
      <c r="C69"/>
      <c r="D69"/>
      <c r="E69"/>
      <c r="F69"/>
      <c r="G69"/>
      <c r="H69"/>
      <c r="I69"/>
      <c r="J69"/>
      <c r="K69"/>
      <c r="L69"/>
    </row>
    <row r="70" spans="1:12" x14ac:dyDescent="0.45">
      <c r="A70"/>
      <c r="B70"/>
      <c r="C70"/>
      <c r="D70"/>
      <c r="E70"/>
      <c r="F70"/>
      <c r="G70"/>
      <c r="H70"/>
      <c r="I70"/>
      <c r="J70"/>
      <c r="K70"/>
      <c r="L70"/>
    </row>
    <row r="71" spans="1:12" x14ac:dyDescent="0.45">
      <c r="A71"/>
      <c r="B71"/>
      <c r="C71"/>
      <c r="D71"/>
      <c r="E71"/>
      <c r="F71"/>
      <c r="G71"/>
      <c r="H71"/>
      <c r="I71"/>
      <c r="J71"/>
      <c r="K71"/>
      <c r="L71"/>
    </row>
    <row r="72" spans="1:12" x14ac:dyDescent="0.45">
      <c r="A72"/>
      <c r="B72"/>
      <c r="C72"/>
      <c r="D72"/>
      <c r="E72"/>
      <c r="F72"/>
      <c r="G72"/>
      <c r="H72"/>
      <c r="I72"/>
      <c r="J72"/>
      <c r="K72"/>
      <c r="L72"/>
    </row>
    <row r="73" spans="1:12" x14ac:dyDescent="0.45">
      <c r="A73"/>
      <c r="B73"/>
      <c r="C73"/>
      <c r="D73"/>
      <c r="E73"/>
      <c r="F73"/>
      <c r="G73"/>
      <c r="H73"/>
      <c r="I73"/>
      <c r="J73"/>
      <c r="K73"/>
      <c r="L73"/>
    </row>
    <row r="74" spans="1:12" x14ac:dyDescent="0.45">
      <c r="A74"/>
      <c r="B74"/>
      <c r="C74"/>
      <c r="D74"/>
      <c r="E74"/>
      <c r="F74"/>
      <c r="G74"/>
      <c r="H74"/>
      <c r="I74"/>
      <c r="J74"/>
      <c r="K74"/>
      <c r="L74"/>
    </row>
    <row r="75" spans="1:12" x14ac:dyDescent="0.45">
      <c r="A75"/>
      <c r="B75"/>
      <c r="C75"/>
      <c r="D75"/>
      <c r="E75"/>
      <c r="F75"/>
      <c r="G75"/>
      <c r="H75"/>
      <c r="I75"/>
      <c r="J75"/>
      <c r="K75"/>
      <c r="L75"/>
    </row>
    <row r="76" spans="1:12" x14ac:dyDescent="0.45">
      <c r="A76"/>
      <c r="B76"/>
      <c r="C76"/>
      <c r="D76"/>
      <c r="E76"/>
      <c r="F76"/>
      <c r="G76"/>
      <c r="H76"/>
      <c r="I76"/>
      <c r="J76"/>
      <c r="K76"/>
      <c r="L76"/>
    </row>
    <row r="77" spans="1:12" x14ac:dyDescent="0.45">
      <c r="A77"/>
      <c r="B77"/>
      <c r="C77"/>
      <c r="D77"/>
      <c r="E77"/>
      <c r="F77"/>
      <c r="G77"/>
      <c r="H77"/>
      <c r="I77"/>
      <c r="J77"/>
      <c r="K77"/>
      <c r="L77"/>
    </row>
    <row r="78" spans="1:12" x14ac:dyDescent="0.45">
      <c r="A78"/>
      <c r="B78"/>
      <c r="C78"/>
      <c r="D78"/>
      <c r="E78"/>
      <c r="F78"/>
      <c r="G78"/>
      <c r="H78"/>
      <c r="I78"/>
      <c r="J78"/>
      <c r="K78"/>
      <c r="L78"/>
    </row>
    <row r="79" spans="1:12" x14ac:dyDescent="0.45">
      <c r="A79"/>
      <c r="B79"/>
      <c r="C79"/>
      <c r="D79"/>
      <c r="E79"/>
      <c r="F79"/>
      <c r="G79"/>
      <c r="H79"/>
      <c r="I79"/>
      <c r="J79"/>
      <c r="K79"/>
      <c r="L79"/>
    </row>
    <row r="80" spans="1:12" x14ac:dyDescent="0.45">
      <c r="A80"/>
      <c r="B80"/>
      <c r="C80"/>
      <c r="D80"/>
      <c r="E80"/>
      <c r="F80"/>
      <c r="G80"/>
      <c r="H80"/>
      <c r="I80"/>
      <c r="J80"/>
      <c r="K80"/>
      <c r="L80"/>
    </row>
    <row r="81" spans="1:12" x14ac:dyDescent="0.45">
      <c r="A81"/>
      <c r="B81"/>
      <c r="C81"/>
      <c r="D81"/>
      <c r="E81"/>
      <c r="F81"/>
      <c r="G81"/>
      <c r="H81"/>
      <c r="I81"/>
      <c r="J81"/>
      <c r="K81"/>
      <c r="L81"/>
    </row>
    <row r="82" spans="1:12" x14ac:dyDescent="0.45">
      <c r="A82"/>
      <c r="B82"/>
      <c r="C82"/>
      <c r="D82"/>
      <c r="E82"/>
      <c r="F82"/>
      <c r="G82"/>
      <c r="H82"/>
      <c r="I82"/>
      <c r="J82"/>
      <c r="K82"/>
      <c r="L82"/>
    </row>
    <row r="83" spans="1:12" x14ac:dyDescent="0.45">
      <c r="A83"/>
      <c r="B83"/>
      <c r="C83"/>
      <c r="D83"/>
      <c r="E83"/>
      <c r="F83"/>
      <c r="G83"/>
      <c r="H83"/>
      <c r="I83"/>
      <c r="J83"/>
      <c r="K83"/>
      <c r="L83"/>
    </row>
    <row r="84" spans="1:12" x14ac:dyDescent="0.45">
      <c r="A84"/>
      <c r="B84"/>
      <c r="C84"/>
      <c r="D84"/>
      <c r="E84"/>
      <c r="F84"/>
      <c r="G84"/>
      <c r="H84"/>
      <c r="I84"/>
      <c r="J84"/>
      <c r="K84"/>
      <c r="L84"/>
    </row>
    <row r="85" spans="1:12" x14ac:dyDescent="0.45">
      <c r="A85"/>
      <c r="B85"/>
      <c r="C85"/>
      <c r="D85"/>
      <c r="E85"/>
      <c r="F85"/>
      <c r="G85"/>
      <c r="H85"/>
      <c r="I85"/>
      <c r="J85"/>
      <c r="K85"/>
      <c r="L85"/>
    </row>
    <row r="86" spans="1:12" x14ac:dyDescent="0.45">
      <c r="A86"/>
      <c r="B86"/>
      <c r="C86"/>
      <c r="D86"/>
      <c r="E86"/>
      <c r="F86"/>
      <c r="G86"/>
      <c r="H86"/>
      <c r="I86"/>
      <c r="J86"/>
      <c r="K86"/>
      <c r="L86"/>
    </row>
    <row r="87" spans="1:12" x14ac:dyDescent="0.45">
      <c r="A87"/>
      <c r="B87"/>
      <c r="C87"/>
      <c r="D87"/>
      <c r="E87"/>
      <c r="F87"/>
      <c r="G87"/>
      <c r="H87"/>
      <c r="I87"/>
      <c r="J87"/>
      <c r="K87"/>
      <c r="L87"/>
    </row>
    <row r="88" spans="1:12" x14ac:dyDescent="0.45">
      <c r="A88"/>
      <c r="B88"/>
      <c r="C88"/>
      <c r="D88"/>
      <c r="E88"/>
      <c r="F88"/>
      <c r="G88"/>
      <c r="H88"/>
      <c r="I88"/>
      <c r="J88"/>
      <c r="K88"/>
      <c r="L88"/>
    </row>
    <row r="89" spans="1:12" x14ac:dyDescent="0.45">
      <c r="A89"/>
      <c r="B89"/>
      <c r="C89"/>
      <c r="D89"/>
      <c r="E89"/>
      <c r="F89"/>
      <c r="G89"/>
      <c r="H89"/>
      <c r="I89"/>
      <c r="J89"/>
      <c r="K89"/>
      <c r="L89"/>
    </row>
    <row r="90" spans="1:12" x14ac:dyDescent="0.45">
      <c r="A90"/>
      <c r="B90"/>
      <c r="C90"/>
      <c r="D90"/>
      <c r="E90"/>
      <c r="F90"/>
      <c r="G90"/>
      <c r="H90"/>
      <c r="I90"/>
      <c r="J90"/>
      <c r="K90"/>
      <c r="L90"/>
    </row>
    <row r="91" spans="1:12" x14ac:dyDescent="0.45">
      <c r="A91"/>
      <c r="B91"/>
      <c r="C91"/>
      <c r="D91"/>
      <c r="E91"/>
      <c r="F91"/>
      <c r="G91"/>
      <c r="H91"/>
      <c r="I91"/>
      <c r="J91"/>
      <c r="K91"/>
      <c r="L91"/>
    </row>
    <row r="92" spans="1:12" x14ac:dyDescent="0.45">
      <c r="A92"/>
      <c r="B92"/>
      <c r="C92"/>
      <c r="D92"/>
      <c r="E92"/>
      <c r="F92"/>
      <c r="G92"/>
      <c r="H92"/>
      <c r="I92"/>
      <c r="J92"/>
      <c r="K92"/>
      <c r="L92"/>
    </row>
    <row r="93" spans="1:12" x14ac:dyDescent="0.45">
      <c r="A93"/>
      <c r="B93"/>
      <c r="C93"/>
      <c r="D93"/>
      <c r="E93"/>
      <c r="F93"/>
      <c r="G93"/>
      <c r="H93"/>
      <c r="I93"/>
      <c r="J93"/>
      <c r="K93"/>
      <c r="L93"/>
    </row>
    <row r="94" spans="1:12" x14ac:dyDescent="0.45">
      <c r="A94"/>
      <c r="B94"/>
      <c r="C94"/>
      <c r="D94"/>
      <c r="E94"/>
      <c r="F94"/>
      <c r="G94"/>
      <c r="H94"/>
      <c r="I94"/>
      <c r="J94"/>
      <c r="K94"/>
      <c r="L94"/>
    </row>
    <row r="95" spans="1:12" x14ac:dyDescent="0.45">
      <c r="A95"/>
      <c r="B95"/>
      <c r="C95"/>
      <c r="D95"/>
      <c r="E95"/>
      <c r="F95"/>
      <c r="G95"/>
      <c r="H95"/>
      <c r="I95"/>
      <c r="J95"/>
      <c r="K95"/>
      <c r="L95"/>
    </row>
    <row r="96" spans="1:12" x14ac:dyDescent="0.45">
      <c r="A96"/>
      <c r="B96"/>
      <c r="C96"/>
      <c r="D96"/>
      <c r="E96"/>
      <c r="F96"/>
      <c r="G96"/>
      <c r="H96"/>
      <c r="I96"/>
      <c r="J96"/>
      <c r="K96"/>
      <c r="L96"/>
    </row>
    <row r="97" spans="1:12" x14ac:dyDescent="0.45">
      <c r="A97"/>
      <c r="B97"/>
      <c r="C97"/>
      <c r="D97"/>
      <c r="E97"/>
      <c r="F97"/>
      <c r="G97"/>
      <c r="H97"/>
      <c r="I97"/>
      <c r="J97"/>
      <c r="K97"/>
      <c r="L97"/>
    </row>
    <row r="98" spans="1:12" x14ac:dyDescent="0.45">
      <c r="A98"/>
      <c r="B98"/>
      <c r="C98"/>
      <c r="D98"/>
      <c r="E98"/>
      <c r="F98"/>
      <c r="G98"/>
      <c r="H98"/>
      <c r="I98"/>
      <c r="J98"/>
      <c r="K98"/>
      <c r="L98"/>
    </row>
    <row r="99" spans="1:12" x14ac:dyDescent="0.45">
      <c r="A99"/>
      <c r="B99"/>
      <c r="C99"/>
      <c r="D99"/>
      <c r="E99"/>
      <c r="F99"/>
      <c r="G99"/>
      <c r="H99"/>
      <c r="I99"/>
      <c r="J99"/>
      <c r="K99"/>
      <c r="L99"/>
    </row>
    <row r="100" spans="1:12" x14ac:dyDescent="0.45">
      <c r="A100"/>
      <c r="B100"/>
      <c r="C100"/>
      <c r="D100"/>
      <c r="E100"/>
      <c r="F100"/>
      <c r="G100"/>
      <c r="H100"/>
      <c r="I100"/>
      <c r="J100"/>
      <c r="K100"/>
      <c r="L100"/>
    </row>
    <row r="101" spans="1:12" x14ac:dyDescent="0.45">
      <c r="A101"/>
      <c r="B101"/>
      <c r="C101"/>
      <c r="D101"/>
      <c r="E101"/>
      <c r="F101"/>
      <c r="G101"/>
      <c r="H101"/>
      <c r="I101"/>
      <c r="J101"/>
      <c r="K101"/>
      <c r="L101"/>
    </row>
    <row r="102" spans="1:12" x14ac:dyDescent="0.45">
      <c r="A102"/>
      <c r="B102"/>
      <c r="C102"/>
      <c r="D102"/>
      <c r="E102"/>
      <c r="F102"/>
      <c r="G102"/>
      <c r="H102"/>
      <c r="I102"/>
      <c r="J102"/>
      <c r="K102"/>
      <c r="L102"/>
    </row>
    <row r="103" spans="1:12" x14ac:dyDescent="0.45">
      <c r="A103"/>
      <c r="B103"/>
      <c r="C103"/>
      <c r="D103"/>
      <c r="E103"/>
      <c r="F103"/>
      <c r="G103"/>
      <c r="H103"/>
      <c r="I103"/>
      <c r="J103"/>
      <c r="K103"/>
      <c r="L103"/>
    </row>
    <row r="104" spans="1:12" x14ac:dyDescent="0.45">
      <c r="A104"/>
      <c r="B104"/>
      <c r="C104"/>
      <c r="D104"/>
      <c r="E104"/>
      <c r="F104"/>
      <c r="G104"/>
      <c r="H104"/>
      <c r="I104"/>
      <c r="J104"/>
      <c r="K104"/>
      <c r="L104"/>
    </row>
    <row r="105" spans="1:12" x14ac:dyDescent="0.45">
      <c r="A105"/>
      <c r="B105"/>
      <c r="C105"/>
      <c r="D105"/>
      <c r="E105"/>
      <c r="F105"/>
      <c r="G105"/>
      <c r="H105"/>
      <c r="I105"/>
      <c r="J105"/>
      <c r="K105"/>
      <c r="L105"/>
    </row>
    <row r="106" spans="1:12" x14ac:dyDescent="0.45">
      <c r="A106"/>
      <c r="B106"/>
      <c r="C106"/>
      <c r="D106"/>
      <c r="E106"/>
      <c r="F106"/>
      <c r="G106"/>
      <c r="H106"/>
      <c r="I106"/>
      <c r="J106"/>
      <c r="K106"/>
      <c r="L106"/>
    </row>
    <row r="107" spans="1:12" x14ac:dyDescent="0.45">
      <c r="A107"/>
      <c r="B107"/>
      <c r="C107"/>
      <c r="D107"/>
      <c r="E107"/>
      <c r="F107"/>
      <c r="G107"/>
      <c r="H107"/>
      <c r="I107"/>
      <c r="J107"/>
      <c r="K107"/>
      <c r="L107"/>
    </row>
    <row r="108" spans="1:12" x14ac:dyDescent="0.45">
      <c r="A108"/>
      <c r="B108"/>
      <c r="C108"/>
      <c r="D108"/>
      <c r="E108"/>
      <c r="F108"/>
      <c r="G108"/>
      <c r="H108"/>
      <c r="I108"/>
      <c r="J108"/>
      <c r="K108"/>
      <c r="L108"/>
    </row>
    <row r="109" spans="1:12" x14ac:dyDescent="0.45">
      <c r="A109"/>
      <c r="B109"/>
      <c r="C109"/>
      <c r="D109"/>
      <c r="E109"/>
      <c r="F109"/>
      <c r="G109"/>
      <c r="H109"/>
      <c r="I109"/>
      <c r="J109"/>
      <c r="K109"/>
      <c r="L109"/>
    </row>
    <row r="110" spans="1:12" x14ac:dyDescent="0.45">
      <c r="A110"/>
      <c r="B110"/>
      <c r="C110"/>
      <c r="D110"/>
      <c r="E110"/>
      <c r="F110"/>
      <c r="G110"/>
      <c r="H110"/>
      <c r="I110"/>
      <c r="J110"/>
      <c r="K110"/>
      <c r="L110"/>
    </row>
    <row r="111" spans="1:12" x14ac:dyDescent="0.45">
      <c r="A111"/>
      <c r="B111"/>
      <c r="C111"/>
      <c r="D111"/>
      <c r="E111"/>
      <c r="F111"/>
      <c r="G111"/>
      <c r="H111"/>
      <c r="I111"/>
      <c r="J111"/>
      <c r="K111"/>
      <c r="L111"/>
    </row>
    <row r="112" spans="1:12" x14ac:dyDescent="0.45">
      <c r="A112"/>
      <c r="B112"/>
      <c r="C112"/>
      <c r="D112"/>
      <c r="E112"/>
      <c r="F112"/>
      <c r="G112"/>
      <c r="H112"/>
      <c r="I112"/>
      <c r="J112"/>
      <c r="K112"/>
      <c r="L112"/>
    </row>
    <row r="113" spans="1:12" x14ac:dyDescent="0.45">
      <c r="A113"/>
      <c r="B113"/>
      <c r="C113"/>
      <c r="D113"/>
      <c r="E113"/>
      <c r="F113"/>
      <c r="G113"/>
      <c r="H113"/>
      <c r="I113"/>
      <c r="J113"/>
      <c r="K113"/>
      <c r="L113"/>
    </row>
    <row r="114" spans="1:12" x14ac:dyDescent="0.45">
      <c r="A114"/>
      <c r="B114"/>
      <c r="C114"/>
      <c r="D114"/>
      <c r="E114"/>
      <c r="F114"/>
      <c r="G114"/>
      <c r="H114"/>
      <c r="I114"/>
      <c r="J114"/>
      <c r="K114"/>
      <c r="L114"/>
    </row>
    <row r="115" spans="1:12" x14ac:dyDescent="0.45">
      <c r="A115"/>
      <c r="B115"/>
      <c r="C115"/>
      <c r="D115"/>
      <c r="E115"/>
      <c r="F115"/>
      <c r="G115"/>
      <c r="H115"/>
      <c r="I115"/>
      <c r="J115"/>
      <c r="K115"/>
      <c r="L115"/>
    </row>
    <row r="116" spans="1:12" x14ac:dyDescent="0.45">
      <c r="A116"/>
      <c r="B116"/>
      <c r="C116"/>
      <c r="D116"/>
      <c r="E116"/>
      <c r="F116"/>
      <c r="G116"/>
      <c r="H116"/>
      <c r="I116"/>
      <c r="J116"/>
      <c r="K116"/>
      <c r="L116"/>
    </row>
    <row r="117" spans="1:12" x14ac:dyDescent="0.45">
      <c r="A117"/>
      <c r="B117"/>
      <c r="C117"/>
      <c r="D117"/>
      <c r="E117"/>
      <c r="F117"/>
      <c r="G117"/>
      <c r="H117"/>
      <c r="I117"/>
      <c r="J117"/>
      <c r="K117"/>
      <c r="L117"/>
    </row>
    <row r="118" spans="1:12" x14ac:dyDescent="0.45">
      <c r="A118"/>
      <c r="B118"/>
      <c r="C118"/>
      <c r="D118"/>
      <c r="E118"/>
      <c r="F118"/>
      <c r="G118"/>
      <c r="H118"/>
      <c r="I118"/>
      <c r="J118"/>
      <c r="K118"/>
      <c r="L118"/>
    </row>
    <row r="119" spans="1:12" x14ac:dyDescent="0.45">
      <c r="A119"/>
      <c r="B119"/>
      <c r="C119"/>
      <c r="D119"/>
      <c r="E119"/>
      <c r="F119"/>
      <c r="G119"/>
      <c r="H119"/>
      <c r="I119"/>
      <c r="J119"/>
      <c r="K119"/>
      <c r="L119"/>
    </row>
    <row r="120" spans="1:12" x14ac:dyDescent="0.45">
      <c r="A120"/>
      <c r="B120"/>
      <c r="C120"/>
      <c r="D120"/>
      <c r="E120"/>
      <c r="F120"/>
      <c r="G120"/>
      <c r="H120"/>
      <c r="I120"/>
      <c r="J120"/>
      <c r="K120"/>
      <c r="L120"/>
    </row>
    <row r="121" spans="1:12" x14ac:dyDescent="0.45">
      <c r="A121"/>
      <c r="B121"/>
      <c r="C121"/>
      <c r="D121"/>
      <c r="E121"/>
      <c r="F121"/>
      <c r="G121"/>
      <c r="H121"/>
      <c r="I121"/>
      <c r="J121"/>
      <c r="K121"/>
      <c r="L121"/>
    </row>
    <row r="122" spans="1:12" x14ac:dyDescent="0.45">
      <c r="A122"/>
      <c r="B122"/>
      <c r="C122"/>
      <c r="D122"/>
      <c r="E122"/>
      <c r="F122"/>
      <c r="G122"/>
      <c r="H122"/>
      <c r="I122"/>
      <c r="J122"/>
      <c r="K122"/>
      <c r="L122"/>
    </row>
    <row r="123" spans="1:12" x14ac:dyDescent="0.45">
      <c r="A123"/>
      <c r="B123"/>
      <c r="C123"/>
      <c r="D123"/>
      <c r="E123"/>
      <c r="F123"/>
      <c r="G123"/>
      <c r="H123"/>
      <c r="I123"/>
      <c r="J123"/>
      <c r="K123"/>
      <c r="L123"/>
    </row>
    <row r="124" spans="1:12" x14ac:dyDescent="0.45">
      <c r="A124"/>
      <c r="B124"/>
      <c r="C124"/>
      <c r="D124"/>
      <c r="E124"/>
      <c r="F124"/>
      <c r="G124"/>
      <c r="H124"/>
      <c r="I124"/>
      <c r="J124"/>
      <c r="K124"/>
      <c r="L124"/>
    </row>
    <row r="125" spans="1:12" x14ac:dyDescent="0.45">
      <c r="A125"/>
      <c r="B125"/>
      <c r="C125"/>
      <c r="D125"/>
      <c r="E125"/>
      <c r="F125"/>
      <c r="G125"/>
      <c r="H125"/>
      <c r="I125"/>
      <c r="J125"/>
      <c r="K125"/>
      <c r="L125"/>
    </row>
    <row r="126" spans="1:12" x14ac:dyDescent="0.45">
      <c r="A126"/>
      <c r="B126"/>
      <c r="C126"/>
      <c r="D126"/>
      <c r="E126"/>
      <c r="F126"/>
      <c r="G126"/>
      <c r="H126"/>
      <c r="I126"/>
      <c r="J126"/>
      <c r="K126"/>
      <c r="L126"/>
    </row>
    <row r="127" spans="1:12" x14ac:dyDescent="0.45">
      <c r="A127"/>
      <c r="B127"/>
      <c r="C127"/>
      <c r="D127"/>
      <c r="E127"/>
      <c r="F127"/>
      <c r="G127"/>
      <c r="H127"/>
      <c r="I127"/>
      <c r="J127"/>
      <c r="K127"/>
      <c r="L127"/>
    </row>
    <row r="128" spans="1:12" x14ac:dyDescent="0.45">
      <c r="A128"/>
      <c r="B128"/>
      <c r="C128"/>
      <c r="D128"/>
      <c r="E128"/>
      <c r="F128"/>
      <c r="G128"/>
      <c r="H128"/>
      <c r="I128"/>
      <c r="J128"/>
      <c r="K128"/>
      <c r="L128"/>
    </row>
    <row r="129" spans="1:12" x14ac:dyDescent="0.45">
      <c r="A129"/>
      <c r="B129"/>
      <c r="C129"/>
      <c r="D129"/>
      <c r="E129"/>
      <c r="F129"/>
      <c r="G129"/>
      <c r="H129"/>
      <c r="I129"/>
      <c r="J129"/>
      <c r="K129"/>
      <c r="L129"/>
    </row>
    <row r="130" spans="1:12" x14ac:dyDescent="0.45">
      <c r="A130"/>
      <c r="B130"/>
      <c r="C130"/>
      <c r="D130"/>
      <c r="E130"/>
      <c r="F130"/>
      <c r="G130"/>
      <c r="H130"/>
      <c r="I130"/>
      <c r="J130"/>
      <c r="K130"/>
      <c r="L130"/>
    </row>
    <row r="131" spans="1:12" x14ac:dyDescent="0.45">
      <c r="A131"/>
      <c r="B131"/>
      <c r="C131"/>
      <c r="D131"/>
      <c r="E131"/>
      <c r="F131"/>
      <c r="G131"/>
      <c r="H131"/>
      <c r="I131"/>
      <c r="J131"/>
      <c r="K131"/>
      <c r="L131"/>
    </row>
    <row r="132" spans="1:12" x14ac:dyDescent="0.45">
      <c r="A132"/>
    </row>
    <row r="133" spans="1:12" x14ac:dyDescent="0.45">
      <c r="A133"/>
    </row>
    <row r="134" spans="1:12" x14ac:dyDescent="0.45">
      <c r="A134"/>
    </row>
    <row r="135" spans="1:12" x14ac:dyDescent="0.45">
      <c r="A135"/>
    </row>
    <row r="136" spans="1:12" x14ac:dyDescent="0.45">
      <c r="A136"/>
    </row>
    <row r="137" spans="1:12" x14ac:dyDescent="0.45">
      <c r="A137"/>
    </row>
    <row r="138" spans="1:12" x14ac:dyDescent="0.45">
      <c r="A138"/>
    </row>
    <row r="139" spans="1:12" x14ac:dyDescent="0.45">
      <c r="A139"/>
    </row>
    <row r="140" spans="1:12" x14ac:dyDescent="0.45">
      <c r="A140"/>
    </row>
    <row r="141" spans="1:12" x14ac:dyDescent="0.45">
      <c r="A141"/>
    </row>
    <row r="142" spans="1:12" x14ac:dyDescent="0.45">
      <c r="A142"/>
    </row>
    <row r="143" spans="1:12" x14ac:dyDescent="0.45">
      <c r="A143"/>
    </row>
    <row r="144" spans="1:12" x14ac:dyDescent="0.45">
      <c r="A144"/>
    </row>
    <row r="145" spans="1:1" x14ac:dyDescent="0.45">
      <c r="A145"/>
    </row>
    <row r="146" spans="1:1" x14ac:dyDescent="0.45">
      <c r="A146"/>
    </row>
    <row r="147" spans="1:1" x14ac:dyDescent="0.45">
      <c r="A147"/>
    </row>
    <row r="148" spans="1:1" x14ac:dyDescent="0.45">
      <c r="A148"/>
    </row>
    <row r="149" spans="1:1" x14ac:dyDescent="0.45">
      <c r="A149"/>
    </row>
    <row r="150" spans="1:1" x14ac:dyDescent="0.45">
      <c r="A150"/>
    </row>
    <row r="151" spans="1:1" x14ac:dyDescent="0.45">
      <c r="A151"/>
    </row>
    <row r="152" spans="1:1" x14ac:dyDescent="0.45">
      <c r="A152"/>
    </row>
    <row r="153" spans="1:1" x14ac:dyDescent="0.45">
      <c r="A153"/>
    </row>
    <row r="154" spans="1:1" x14ac:dyDescent="0.45">
      <c r="A154"/>
    </row>
    <row r="155" spans="1:1" x14ac:dyDescent="0.45">
      <c r="A155"/>
    </row>
    <row r="156" spans="1:1" x14ac:dyDescent="0.45">
      <c r="A156"/>
    </row>
    <row r="157" spans="1:1" x14ac:dyDescent="0.45">
      <c r="A157"/>
    </row>
    <row r="158" spans="1:1" x14ac:dyDescent="0.45">
      <c r="A158"/>
    </row>
    <row r="159" spans="1:1" x14ac:dyDescent="0.45">
      <c r="A159"/>
    </row>
    <row r="160" spans="1:1" x14ac:dyDescent="0.45">
      <c r="A160"/>
    </row>
    <row r="161" spans="1:1" x14ac:dyDescent="0.45">
      <c r="A161"/>
    </row>
    <row r="162" spans="1:1" x14ac:dyDescent="0.45">
      <c r="A162"/>
    </row>
    <row r="163" spans="1:1" x14ac:dyDescent="0.45">
      <c r="A163"/>
    </row>
    <row r="164" spans="1:1" x14ac:dyDescent="0.45">
      <c r="A164"/>
    </row>
    <row r="165" spans="1:1" x14ac:dyDescent="0.45">
      <c r="A165"/>
    </row>
    <row r="166" spans="1:1" x14ac:dyDescent="0.45">
      <c r="A166"/>
    </row>
    <row r="167" spans="1:1" x14ac:dyDescent="0.45">
      <c r="A167"/>
    </row>
    <row r="168" spans="1:1" x14ac:dyDescent="0.45">
      <c r="A168"/>
    </row>
    <row r="169" spans="1:1" x14ac:dyDescent="0.45">
      <c r="A169"/>
    </row>
    <row r="170" spans="1:1" x14ac:dyDescent="0.45">
      <c r="A170"/>
    </row>
    <row r="171" spans="1:1" x14ac:dyDescent="0.45">
      <c r="A171"/>
    </row>
  </sheetData>
  <conditionalFormatting sqref="H6:H56">
    <cfRule type="dataBar" priority="8">
      <dataBar>
        <cfvo type="min"/>
        <cfvo type="max"/>
        <color theme="4" tint="0.59999389629810485"/>
      </dataBar>
      <extLst>
        <ext xmlns:x14="http://schemas.microsoft.com/office/spreadsheetml/2009/9/main" uri="{B025F937-C7B1-47D3-B67F-A62EFF666E3E}">
          <x14:id>{E00645AC-11C8-49B2-A9ED-017CA5B58925}</x14:id>
        </ext>
      </extLst>
    </cfRule>
  </conditionalFormatting>
  <conditionalFormatting sqref="K5:AJ5">
    <cfRule type="expression" dxfId="18" priority="7">
      <formula>K$5&lt;&gt;""</formula>
    </cfRule>
  </conditionalFormatting>
  <conditionalFormatting sqref="AK5:AO5">
    <cfRule type="expression" dxfId="17" priority="6">
      <formula>AK$5&lt;&gt;""</formula>
    </cfRule>
  </conditionalFormatting>
  <conditionalFormatting sqref="K6:AJ50">
    <cfRule type="expression" dxfId="16" priority="2" stopIfTrue="1">
      <formula>AND(WEEKDAY(K$5,2)&gt;5,$B6&lt;&gt;"")</formula>
    </cfRule>
    <cfRule type="expression" dxfId="15" priority="5">
      <formula>AND(K$5&gt;=$D6,WORKDAY.INTL($D6,$G6,1)-1&gt;=K$5)</formula>
    </cfRule>
    <cfRule type="expression" dxfId="14" priority="4">
      <formula>AND(K$5&gt;=WORKDAY.INTL($D6,$G6,1),$H6&lt;&gt;1,K$5&lt;=$E6)</formula>
    </cfRule>
    <cfRule type="expression" dxfId="13" priority="3" stopIfTrue="1">
      <formula>AND(K$5&gt;=WORKDAY.INTL($D6,$G6,1),$H6=0,$K$5&lt;=$E6)</formula>
    </cfRule>
    <cfRule type="expression" dxfId="12" priority="1">
      <formula>$A6="Grand Total"</formula>
    </cfRule>
  </conditionalFormatting>
  <pageMargins left="0.7" right="0.7" top="0.75" bottom="0.75" header="0.3" footer="0.3"/>
  <pageSetup paperSize="9"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2050" r:id="rId5" name="Scroll Bar 2">
              <controlPr defaultSize="0" autoPict="0">
                <anchor moveWithCells="1">
                  <from>
                    <xdr:col>7</xdr:col>
                    <xdr:colOff>409651</xdr:colOff>
                    <xdr:row>0</xdr:row>
                    <xdr:rowOff>124358</xdr:rowOff>
                  </from>
                  <to>
                    <xdr:col>9</xdr:col>
                    <xdr:colOff>658368</xdr:colOff>
                    <xdr:row>0</xdr:row>
                    <xdr:rowOff>504749</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E00645AC-11C8-49B2-A9ED-017CA5B58925}">
            <x14:dataBar minLength="0" maxLength="100" gradient="0">
              <x14:cfvo type="autoMin"/>
              <x14:cfvo type="autoMax"/>
              <x14:negativeFillColor rgb="FFFF0000"/>
              <x14:axisColor rgb="FF000000"/>
            </x14:dataBar>
          </x14:cfRule>
          <xm:sqref>H6:H56</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B7F00-E443-46DB-9F73-87150F9433D6}">
  <dimension ref="A2:N6"/>
  <sheetViews>
    <sheetView topLeftCell="C1" workbookViewId="0">
      <selection activeCell="D26" sqref="D26"/>
    </sheetView>
  </sheetViews>
  <sheetFormatPr defaultRowHeight="17.850000000000001" x14ac:dyDescent="0.35"/>
  <cols>
    <col min="1" max="1" width="10.25" customWidth="1"/>
    <col min="4" max="4" width="20.1640625" bestFit="1" customWidth="1"/>
    <col min="5" max="5" width="3.75" bestFit="1" customWidth="1"/>
    <col min="7" max="7" width="13.83203125" customWidth="1"/>
    <col min="10" max="10" width="13.58203125" customWidth="1"/>
    <col min="11" max="11" width="6.5" bestFit="1" customWidth="1"/>
    <col min="12" max="12" width="7" bestFit="1" customWidth="1"/>
  </cols>
  <sheetData>
    <row r="2" spans="1:14" x14ac:dyDescent="0.35">
      <c r="A2" s="9" t="s">
        <v>34</v>
      </c>
      <c r="B2" s="14">
        <f>COUNTIF(Dashboard!H6:H55,"="&amp;0)</f>
        <v>4</v>
      </c>
      <c r="D2" s="8" t="s">
        <v>41</v>
      </c>
      <c r="K2" t="s">
        <v>43</v>
      </c>
      <c r="L2" t="s">
        <v>44</v>
      </c>
      <c r="N2" t="s">
        <v>47</v>
      </c>
    </row>
    <row r="3" spans="1:14" x14ac:dyDescent="0.35">
      <c r="A3" s="9" t="s">
        <v>35</v>
      </c>
      <c r="B3" s="14">
        <f>COUNTIFS(Dashboard!H6:H55,"&lt;&gt;"&amp;0,Dashboard!H6:H55,"&lt;"&amp;1)</f>
        <v>33</v>
      </c>
      <c r="D3" s="9" t="s">
        <v>39</v>
      </c>
      <c r="E3" s="10">
        <v>112</v>
      </c>
      <c r="G3" t="s">
        <v>7</v>
      </c>
      <c r="H3" s="6">
        <f>GETPIVOTDATA("Sum of Days completed",$D$2)/GETPIVOTDATA("Sum of Duration",$D$2)</f>
        <v>0.42105263157894735</v>
      </c>
      <c r="I3" s="6"/>
      <c r="J3" t="s">
        <v>45</v>
      </c>
      <c r="K3" s="16">
        <v>8340291</v>
      </c>
      <c r="L3" s="16">
        <v>19695000</v>
      </c>
      <c r="N3">
        <v>0</v>
      </c>
    </row>
    <row r="4" spans="1:14" x14ac:dyDescent="0.35">
      <c r="A4" t="s">
        <v>36</v>
      </c>
      <c r="B4" s="14">
        <f>COUNTIF(Dashboard!H6:H55,"="&amp;1)</f>
        <v>3</v>
      </c>
      <c r="D4" s="9" t="s">
        <v>40</v>
      </c>
      <c r="E4" s="10">
        <v>266</v>
      </c>
      <c r="G4" t="s">
        <v>42</v>
      </c>
      <c r="H4" s="6">
        <f>1-H3</f>
        <v>0.57894736842105265</v>
      </c>
      <c r="I4" s="6"/>
      <c r="J4" t="s">
        <v>46</v>
      </c>
      <c r="K4" s="6">
        <f>GETPIVOTDATA("Actual ",$K$2)/GETPIVOTDATA("Budget ",$K$2)</f>
        <v>0.42347250571210965</v>
      </c>
      <c r="L4" s="6">
        <f>1-K4</f>
        <v>0.57652749428789041</v>
      </c>
    </row>
    <row r="5" spans="1:14" x14ac:dyDescent="0.35">
      <c r="A5" t="s">
        <v>37</v>
      </c>
      <c r="B5" s="15">
        <f>B3+B2</f>
        <v>37</v>
      </c>
    </row>
    <row r="6" spans="1:14" x14ac:dyDescent="0.35">
      <c r="A6" t="s">
        <v>38</v>
      </c>
      <c r="B6" s="14">
        <f>COUNTA(Dashboard!B6:B54)</f>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74E14-C306-4926-810A-7CA36FFF67E1}">
  <dimension ref="A1:J41"/>
  <sheetViews>
    <sheetView topLeftCell="A2" workbookViewId="0">
      <selection activeCell="H5" sqref="H5"/>
    </sheetView>
  </sheetViews>
  <sheetFormatPr defaultRowHeight="17.850000000000001" x14ac:dyDescent="0.35"/>
  <cols>
    <col min="4" max="4" width="11.75" customWidth="1"/>
    <col min="6" max="6" width="10.83203125" customWidth="1"/>
  </cols>
  <sheetData>
    <row r="1" spans="1:10" x14ac:dyDescent="0.35">
      <c r="A1" t="s">
        <v>1</v>
      </c>
      <c r="B1" t="s">
        <v>2</v>
      </c>
      <c r="C1" t="s">
        <v>3</v>
      </c>
      <c r="D1" s="3" t="s">
        <v>4</v>
      </c>
      <c r="E1" t="s">
        <v>5</v>
      </c>
      <c r="F1" s="4" t="s">
        <v>6</v>
      </c>
      <c r="G1" s="5" t="s">
        <v>7</v>
      </c>
      <c r="H1" t="s">
        <v>8</v>
      </c>
      <c r="I1" t="s">
        <v>9</v>
      </c>
      <c r="J1" t="s">
        <v>10</v>
      </c>
    </row>
    <row r="2" spans="1:10" x14ac:dyDescent="0.35">
      <c r="A2" t="s">
        <v>11</v>
      </c>
      <c r="B2" t="s">
        <v>12</v>
      </c>
      <c r="C2" t="s">
        <v>13</v>
      </c>
      <c r="D2" s="7">
        <v>43878</v>
      </c>
      <c r="E2">
        <v>5</v>
      </c>
      <c r="F2" s="7">
        <f>WORKDAY.INTL(Table1[[#This Row],[Start Date]]-1,Table1[[#This Row],[Duration]],1)</f>
        <v>43882</v>
      </c>
      <c r="G2" s="5">
        <v>2</v>
      </c>
      <c r="H2" s="6">
        <f>Table1[[#This Row],[Days completed]]/Table1[[#This Row],[Duration]]</f>
        <v>0.4</v>
      </c>
      <c r="I2" s="5">
        <v>218000</v>
      </c>
      <c r="J2" s="5">
        <v>97337</v>
      </c>
    </row>
    <row r="3" spans="1:10" x14ac:dyDescent="0.35">
      <c r="A3" t="s">
        <v>11</v>
      </c>
      <c r="B3" t="s">
        <v>14</v>
      </c>
      <c r="C3" t="s">
        <v>15</v>
      </c>
      <c r="D3" s="7">
        <v>43878</v>
      </c>
      <c r="E3">
        <v>6</v>
      </c>
      <c r="F3" s="7">
        <f>WORKDAY.INTL(Table1[[#This Row],[Start Date]]-1,Table1[[#This Row],[Duration]],1)</f>
        <v>43885</v>
      </c>
      <c r="G3" s="5">
        <v>3</v>
      </c>
      <c r="H3" s="6">
        <f>Table1[[#This Row],[Days completed]]/Table1[[#This Row],[Duration]]</f>
        <v>0.5</v>
      </c>
      <c r="I3" s="5">
        <v>393000</v>
      </c>
      <c r="J3" s="5">
        <v>177440</v>
      </c>
    </row>
    <row r="4" spans="1:10" x14ac:dyDescent="0.35">
      <c r="A4" t="s">
        <v>11</v>
      </c>
      <c r="B4" t="s">
        <v>16</v>
      </c>
      <c r="C4" t="s">
        <v>17</v>
      </c>
      <c r="D4" s="7">
        <v>43879</v>
      </c>
      <c r="E4">
        <v>10</v>
      </c>
      <c r="F4" s="7">
        <f>WORKDAY.INTL(Table1[[#This Row],[Start Date]]-1,Table1[[#This Row],[Duration]],1)</f>
        <v>43892</v>
      </c>
      <c r="G4" s="5">
        <v>4</v>
      </c>
      <c r="H4" s="6">
        <f>Table1[[#This Row],[Days completed]]/Table1[[#This Row],[Duration]]</f>
        <v>0.4</v>
      </c>
      <c r="I4" s="5">
        <v>86000</v>
      </c>
      <c r="J4" s="5">
        <v>31046</v>
      </c>
    </row>
    <row r="5" spans="1:10" x14ac:dyDescent="0.35">
      <c r="A5" t="s">
        <v>11</v>
      </c>
      <c r="B5" t="s">
        <v>18</v>
      </c>
      <c r="C5" t="s">
        <v>19</v>
      </c>
      <c r="D5" s="7">
        <v>43882</v>
      </c>
      <c r="E5">
        <v>9</v>
      </c>
      <c r="F5" s="7">
        <f>WORKDAY.INTL(Table1[[#This Row],[Start Date]]-1,Table1[[#This Row],[Duration]],1)</f>
        <v>43894</v>
      </c>
      <c r="G5" s="5">
        <v>3</v>
      </c>
      <c r="H5" s="6">
        <f>Table1[[#This Row],[Days completed]]/Table1[[#This Row],[Duration]]</f>
        <v>0.33333333333333331</v>
      </c>
      <c r="I5" s="5">
        <v>732000</v>
      </c>
      <c r="J5" s="5">
        <v>261324</v>
      </c>
    </row>
    <row r="6" spans="1:10" x14ac:dyDescent="0.35">
      <c r="A6" t="s">
        <v>11</v>
      </c>
      <c r="B6" t="s">
        <v>20</v>
      </c>
      <c r="C6" t="s">
        <v>21</v>
      </c>
      <c r="D6" s="7">
        <v>43878</v>
      </c>
      <c r="E6">
        <v>4</v>
      </c>
      <c r="F6" s="7">
        <f>WORKDAY.INTL(Table1[[#This Row],[Start Date]]-1,Table1[[#This Row],[Duration]],1)</f>
        <v>43881</v>
      </c>
      <c r="G6" s="5">
        <v>1</v>
      </c>
      <c r="H6" s="6">
        <f>Table1[[#This Row],[Days completed]]/Table1[[#This Row],[Duration]]</f>
        <v>0.25</v>
      </c>
      <c r="I6" s="5">
        <v>492000</v>
      </c>
      <c r="J6" s="5">
        <v>116850</v>
      </c>
    </row>
    <row r="7" spans="1:10" x14ac:dyDescent="0.35">
      <c r="A7" t="s">
        <v>11</v>
      </c>
      <c r="B7" t="s">
        <v>22</v>
      </c>
      <c r="C7" t="s">
        <v>13</v>
      </c>
      <c r="D7" s="7">
        <v>43881</v>
      </c>
      <c r="E7">
        <v>6</v>
      </c>
      <c r="F7" s="7">
        <f>WORKDAY.INTL(Table1[[#This Row],[Start Date]]-1,Table1[[#This Row],[Duration]],1)</f>
        <v>43888</v>
      </c>
      <c r="G7" s="5">
        <v>0</v>
      </c>
      <c r="H7" s="6">
        <f>Table1[[#This Row],[Days completed]]/Table1[[#This Row],[Duration]]</f>
        <v>0</v>
      </c>
      <c r="I7" s="5">
        <v>188000</v>
      </c>
      <c r="J7" s="5">
        <v>0</v>
      </c>
    </row>
    <row r="8" spans="1:10" x14ac:dyDescent="0.35">
      <c r="A8" t="s">
        <v>11</v>
      </c>
      <c r="B8" t="s">
        <v>23</v>
      </c>
      <c r="C8" t="s">
        <v>15</v>
      </c>
      <c r="D8" s="7">
        <v>43881</v>
      </c>
      <c r="E8">
        <v>7</v>
      </c>
      <c r="F8" s="7">
        <f>WORKDAY.INTL(Table1[[#This Row],[Start Date]]-1,Table1[[#This Row],[Duration]],1)</f>
        <v>43889</v>
      </c>
      <c r="G8" s="5">
        <v>3</v>
      </c>
      <c r="H8" s="6">
        <f>Table1[[#This Row],[Days completed]]/Table1[[#This Row],[Duration]]</f>
        <v>0.42857142857142855</v>
      </c>
      <c r="I8" s="5">
        <v>180000</v>
      </c>
      <c r="J8" s="5">
        <v>79380</v>
      </c>
    </row>
    <row r="9" spans="1:10" x14ac:dyDescent="0.35">
      <c r="A9" t="s">
        <v>11</v>
      </c>
      <c r="B9" t="s">
        <v>24</v>
      </c>
      <c r="C9" t="s">
        <v>17</v>
      </c>
      <c r="D9" s="7">
        <v>43885</v>
      </c>
      <c r="E9">
        <v>5</v>
      </c>
      <c r="F9" s="7">
        <f>WORKDAY.INTL(Table1[[#This Row],[Start Date]]-1,Table1[[#This Row],[Duration]],1)</f>
        <v>43889</v>
      </c>
      <c r="G9" s="5">
        <v>2</v>
      </c>
      <c r="H9" s="6">
        <f>Table1[[#This Row],[Days completed]]/Table1[[#This Row],[Duration]]</f>
        <v>0.4</v>
      </c>
      <c r="I9" s="5">
        <v>582000</v>
      </c>
      <c r="J9" s="5">
        <v>195231</v>
      </c>
    </row>
    <row r="10" spans="1:10" x14ac:dyDescent="0.35">
      <c r="A10" t="s">
        <v>11</v>
      </c>
      <c r="B10" t="s">
        <v>25</v>
      </c>
      <c r="C10" t="s">
        <v>19</v>
      </c>
      <c r="D10" s="7">
        <v>43885</v>
      </c>
      <c r="E10">
        <v>9</v>
      </c>
      <c r="F10" s="7">
        <f>WORKDAY.INTL(Table1[[#This Row],[Start Date]]-1,Table1[[#This Row],[Duration]],1)</f>
        <v>43895</v>
      </c>
      <c r="G10" s="5">
        <v>1</v>
      </c>
      <c r="H10" s="6">
        <f>Table1[[#This Row],[Days completed]]/Table1[[#This Row],[Duration]]</f>
        <v>0.1111111111111111</v>
      </c>
      <c r="I10" s="5">
        <v>562000</v>
      </c>
      <c r="J10" s="5">
        <v>74746</v>
      </c>
    </row>
    <row r="11" spans="1:10" x14ac:dyDescent="0.35">
      <c r="A11" t="s">
        <v>11</v>
      </c>
      <c r="B11" t="s">
        <v>26</v>
      </c>
      <c r="C11" t="s">
        <v>21</v>
      </c>
      <c r="D11" s="7">
        <v>43885</v>
      </c>
      <c r="E11">
        <v>6</v>
      </c>
      <c r="F11" s="7">
        <f>WORKDAY.INTL(Table1[[#This Row],[Start Date]]-1,Table1[[#This Row],[Duration]],1)</f>
        <v>43892</v>
      </c>
      <c r="G11" s="5">
        <v>3</v>
      </c>
      <c r="H11" s="6">
        <f>Table1[[#This Row],[Days completed]]/Table1[[#This Row],[Duration]]</f>
        <v>0.5</v>
      </c>
      <c r="I11" s="5">
        <v>416000</v>
      </c>
      <c r="J11" s="5">
        <v>175015</v>
      </c>
    </row>
    <row r="12" spans="1:10" x14ac:dyDescent="0.35">
      <c r="A12" t="s">
        <v>27</v>
      </c>
      <c r="B12" t="s">
        <v>12</v>
      </c>
      <c r="C12" t="s">
        <v>13</v>
      </c>
      <c r="D12" s="7">
        <v>43879</v>
      </c>
      <c r="E12">
        <v>7</v>
      </c>
      <c r="F12" s="7">
        <f>WORKDAY.INTL(Table1[[#This Row],[Start Date]]-1,Table1[[#This Row],[Duration]],1)</f>
        <v>43887</v>
      </c>
      <c r="G12" s="5">
        <v>7</v>
      </c>
      <c r="H12" s="6">
        <f>Table1[[#This Row],[Days completed]]/Table1[[#This Row],[Duration]]</f>
        <v>1</v>
      </c>
      <c r="I12" s="5">
        <v>293000</v>
      </c>
      <c r="J12" s="5">
        <v>273001</v>
      </c>
    </row>
    <row r="13" spans="1:10" x14ac:dyDescent="0.35">
      <c r="A13" t="s">
        <v>27</v>
      </c>
      <c r="B13" t="s">
        <v>14</v>
      </c>
      <c r="C13" t="s">
        <v>15</v>
      </c>
      <c r="D13" s="7">
        <v>43878</v>
      </c>
      <c r="E13">
        <v>9</v>
      </c>
      <c r="F13" s="7">
        <f>WORKDAY.INTL(Table1[[#This Row],[Start Date]]-1,Table1[[#This Row],[Duration]],1)</f>
        <v>43888</v>
      </c>
      <c r="G13" s="5">
        <v>4</v>
      </c>
      <c r="H13" s="6">
        <f>Table1[[#This Row],[Days completed]]/Table1[[#This Row],[Duration]]</f>
        <v>0.44444444444444442</v>
      </c>
      <c r="I13" s="5">
        <v>224000</v>
      </c>
      <c r="J13" s="5">
        <v>57910</v>
      </c>
    </row>
    <row r="14" spans="1:10" x14ac:dyDescent="0.35">
      <c r="A14" t="s">
        <v>27</v>
      </c>
      <c r="B14" t="s">
        <v>16</v>
      </c>
      <c r="C14" t="s">
        <v>17</v>
      </c>
      <c r="D14" s="7">
        <v>43879</v>
      </c>
      <c r="E14">
        <v>8</v>
      </c>
      <c r="F14" s="7">
        <f>WORKDAY.INTL(Table1[[#This Row],[Start Date]]-1,Table1[[#This Row],[Duration]],1)</f>
        <v>43888</v>
      </c>
      <c r="G14" s="5">
        <v>0</v>
      </c>
      <c r="H14" s="6">
        <f>Table1[[#This Row],[Days completed]]/Table1[[#This Row],[Duration]]</f>
        <v>0</v>
      </c>
      <c r="I14" s="5">
        <v>978000</v>
      </c>
      <c r="J14" s="5">
        <v>0</v>
      </c>
    </row>
    <row r="15" spans="1:10" x14ac:dyDescent="0.35">
      <c r="A15" t="s">
        <v>27</v>
      </c>
      <c r="B15" t="s">
        <v>18</v>
      </c>
      <c r="C15" t="s">
        <v>19</v>
      </c>
      <c r="D15" s="7">
        <v>43881</v>
      </c>
      <c r="E15">
        <v>7</v>
      </c>
      <c r="F15" s="7">
        <f>WORKDAY.INTL(Table1[[#This Row],[Start Date]]-1,Table1[[#This Row],[Duration]],1)</f>
        <v>43889</v>
      </c>
      <c r="G15" s="5">
        <v>3</v>
      </c>
      <c r="H15" s="6">
        <f>Table1[[#This Row],[Days completed]]/Table1[[#This Row],[Duration]]</f>
        <v>0.42857142857142855</v>
      </c>
      <c r="I15" s="5">
        <v>932000</v>
      </c>
      <c r="J15" s="5">
        <v>379157</v>
      </c>
    </row>
    <row r="16" spans="1:10" x14ac:dyDescent="0.35">
      <c r="A16" t="s">
        <v>27</v>
      </c>
      <c r="B16" t="s">
        <v>20</v>
      </c>
      <c r="C16" t="s">
        <v>21</v>
      </c>
      <c r="D16" s="7">
        <v>43882</v>
      </c>
      <c r="E16">
        <v>4</v>
      </c>
      <c r="F16" s="7">
        <f>WORKDAY.INTL(Table1[[#This Row],[Start Date]]-1,Table1[[#This Row],[Duration]],1)</f>
        <v>43887</v>
      </c>
      <c r="G16" s="5">
        <v>1</v>
      </c>
      <c r="H16" s="6">
        <f>Table1[[#This Row],[Days completed]]/Table1[[#This Row],[Duration]]</f>
        <v>0.25</v>
      </c>
      <c r="I16" s="5">
        <v>854000</v>
      </c>
      <c r="J16" s="5">
        <v>322812</v>
      </c>
    </row>
    <row r="17" spans="1:10" x14ac:dyDescent="0.35">
      <c r="A17" t="s">
        <v>27</v>
      </c>
      <c r="B17" t="s">
        <v>22</v>
      </c>
      <c r="C17" t="s">
        <v>13</v>
      </c>
      <c r="D17" s="7">
        <v>43882</v>
      </c>
      <c r="E17">
        <v>6</v>
      </c>
      <c r="F17" s="7">
        <f>WORKDAY.INTL(Table1[[#This Row],[Start Date]]-1,Table1[[#This Row],[Duration]],1)</f>
        <v>43889</v>
      </c>
      <c r="G17" s="5">
        <v>3</v>
      </c>
      <c r="H17" s="6">
        <f>Table1[[#This Row],[Days completed]]/Table1[[#This Row],[Duration]]</f>
        <v>0.5</v>
      </c>
      <c r="I17" s="5">
        <v>81000</v>
      </c>
      <c r="J17" s="5">
        <v>38461</v>
      </c>
    </row>
    <row r="18" spans="1:10" x14ac:dyDescent="0.35">
      <c r="A18" t="s">
        <v>27</v>
      </c>
      <c r="B18" t="s">
        <v>23</v>
      </c>
      <c r="C18" t="s">
        <v>15</v>
      </c>
      <c r="D18" s="7">
        <v>43885</v>
      </c>
      <c r="E18">
        <v>6</v>
      </c>
      <c r="F18" s="7">
        <f>WORKDAY.INTL(Table1[[#This Row],[Start Date]]-1,Table1[[#This Row],[Duration]],1)</f>
        <v>43892</v>
      </c>
      <c r="G18" s="5">
        <v>5</v>
      </c>
      <c r="H18" s="6">
        <f>Table1[[#This Row],[Days completed]]/Table1[[#This Row],[Duration]]</f>
        <v>0.83333333333333337</v>
      </c>
      <c r="I18" s="5">
        <v>169000</v>
      </c>
      <c r="J18" s="5">
        <v>136468</v>
      </c>
    </row>
    <row r="19" spans="1:10" x14ac:dyDescent="0.35">
      <c r="A19" t="s">
        <v>27</v>
      </c>
      <c r="B19" t="s">
        <v>24</v>
      </c>
      <c r="C19" t="s">
        <v>17</v>
      </c>
      <c r="D19" s="7">
        <v>43886</v>
      </c>
      <c r="E19">
        <v>4</v>
      </c>
      <c r="F19" s="7">
        <f>WORKDAY.INTL(Table1[[#This Row],[Start Date]]-1,Table1[[#This Row],[Duration]],1)</f>
        <v>43889</v>
      </c>
      <c r="G19" s="5">
        <v>1</v>
      </c>
      <c r="H19" s="6">
        <f>Table1[[#This Row],[Days completed]]/Table1[[#This Row],[Duration]]</f>
        <v>0.25</v>
      </c>
      <c r="I19" s="5">
        <v>61000</v>
      </c>
      <c r="J19" s="5">
        <v>12078</v>
      </c>
    </row>
    <row r="20" spans="1:10" x14ac:dyDescent="0.35">
      <c r="A20" t="s">
        <v>27</v>
      </c>
      <c r="B20" t="s">
        <v>25</v>
      </c>
      <c r="C20" t="s">
        <v>19</v>
      </c>
      <c r="D20" s="7">
        <v>43888</v>
      </c>
      <c r="E20">
        <v>7</v>
      </c>
      <c r="F20" s="7">
        <f>WORKDAY.INTL(Table1[[#This Row],[Start Date]]-1,Table1[[#This Row],[Duration]],1)</f>
        <v>43896</v>
      </c>
      <c r="G20" s="5">
        <v>3</v>
      </c>
      <c r="H20" s="6">
        <f>Table1[[#This Row],[Days completed]]/Table1[[#This Row],[Duration]]</f>
        <v>0.42857142857142855</v>
      </c>
      <c r="I20" s="5">
        <v>645000</v>
      </c>
      <c r="J20" s="5">
        <v>273048</v>
      </c>
    </row>
    <row r="21" spans="1:10" x14ac:dyDescent="0.35">
      <c r="A21" t="s">
        <v>27</v>
      </c>
      <c r="B21" t="s">
        <v>26</v>
      </c>
      <c r="C21" t="s">
        <v>21</v>
      </c>
      <c r="D21" s="7">
        <v>43878</v>
      </c>
      <c r="E21">
        <v>3</v>
      </c>
      <c r="F21" s="7">
        <f>WORKDAY.INTL(Table1[[#This Row],[Start Date]]-1,Table1[[#This Row],[Duration]],1)</f>
        <v>43880</v>
      </c>
      <c r="G21" s="5">
        <v>3</v>
      </c>
      <c r="H21" s="6">
        <f>Table1[[#This Row],[Days completed]]/Table1[[#This Row],[Duration]]</f>
        <v>1</v>
      </c>
      <c r="I21" s="5">
        <v>68000</v>
      </c>
      <c r="J21" s="5">
        <v>64987</v>
      </c>
    </row>
    <row r="22" spans="1:10" x14ac:dyDescent="0.35">
      <c r="A22" t="s">
        <v>28</v>
      </c>
      <c r="B22" t="s">
        <v>12</v>
      </c>
      <c r="C22" t="s">
        <v>13</v>
      </c>
      <c r="D22" s="7">
        <v>43878</v>
      </c>
      <c r="E22">
        <v>10</v>
      </c>
      <c r="F22" s="7">
        <f>WORKDAY.INTL(Table1[[#This Row],[Start Date]]-1,Table1[[#This Row],[Duration]],1)</f>
        <v>43889</v>
      </c>
      <c r="G22" s="5">
        <v>5</v>
      </c>
      <c r="H22" s="6">
        <f>Table1[[#This Row],[Days completed]]/Table1[[#This Row],[Duration]]</f>
        <v>0.5</v>
      </c>
      <c r="I22" s="5">
        <v>839000</v>
      </c>
      <c r="J22" s="5">
        <v>406974</v>
      </c>
    </row>
    <row r="23" spans="1:10" x14ac:dyDescent="0.35">
      <c r="A23" t="s">
        <v>28</v>
      </c>
      <c r="B23" t="s">
        <v>14</v>
      </c>
      <c r="C23" t="s">
        <v>15</v>
      </c>
      <c r="D23" s="7">
        <v>43882</v>
      </c>
      <c r="E23">
        <v>5</v>
      </c>
      <c r="F23" s="7">
        <f>WORKDAY.INTL(Table1[[#This Row],[Start Date]]-1,Table1[[#This Row],[Duration]],1)</f>
        <v>43888</v>
      </c>
      <c r="G23" s="5">
        <v>4</v>
      </c>
      <c r="H23" s="6">
        <f>Table1[[#This Row],[Days completed]]/Table1[[#This Row],[Duration]]</f>
        <v>0.8</v>
      </c>
      <c r="I23" s="5">
        <v>729000</v>
      </c>
      <c r="J23" s="5">
        <v>487139</v>
      </c>
    </row>
    <row r="24" spans="1:10" x14ac:dyDescent="0.35">
      <c r="A24" t="s">
        <v>28</v>
      </c>
      <c r="B24" t="s">
        <v>16</v>
      </c>
      <c r="C24" t="s">
        <v>17</v>
      </c>
      <c r="D24" s="7">
        <v>43885</v>
      </c>
      <c r="E24">
        <v>7</v>
      </c>
      <c r="F24" s="7">
        <f>WORKDAY.INTL(Table1[[#This Row],[Start Date]]-1,Table1[[#This Row],[Duration]],1)</f>
        <v>43893</v>
      </c>
      <c r="G24" s="5">
        <v>3</v>
      </c>
      <c r="H24" s="6">
        <f>Table1[[#This Row],[Days completed]]/Table1[[#This Row],[Duration]]</f>
        <v>0.42857142857142855</v>
      </c>
      <c r="I24" s="5">
        <v>826000</v>
      </c>
      <c r="J24" s="5">
        <v>298186</v>
      </c>
    </row>
    <row r="25" spans="1:10" x14ac:dyDescent="0.35">
      <c r="A25" t="s">
        <v>28</v>
      </c>
      <c r="B25" t="s">
        <v>18</v>
      </c>
      <c r="C25" t="s">
        <v>19</v>
      </c>
      <c r="D25" s="7">
        <v>43887</v>
      </c>
      <c r="E25">
        <v>7</v>
      </c>
      <c r="F25" s="7">
        <f>WORKDAY.INTL(Table1[[#This Row],[Start Date]]-1,Table1[[#This Row],[Duration]],1)</f>
        <v>43895</v>
      </c>
      <c r="G25" s="5">
        <v>2</v>
      </c>
      <c r="H25" s="6">
        <f>Table1[[#This Row],[Days completed]]/Table1[[#This Row],[Duration]]</f>
        <v>0.2857142857142857</v>
      </c>
      <c r="I25" s="5">
        <v>895000</v>
      </c>
      <c r="J25" s="5">
        <v>280583</v>
      </c>
    </row>
    <row r="26" spans="1:10" x14ac:dyDescent="0.35">
      <c r="A26" t="s">
        <v>28</v>
      </c>
      <c r="B26" t="s">
        <v>20</v>
      </c>
      <c r="C26" t="s">
        <v>21</v>
      </c>
      <c r="D26" s="7">
        <v>43889</v>
      </c>
      <c r="E26">
        <v>3</v>
      </c>
      <c r="F26" s="7">
        <f>WORKDAY.INTL(Table1[[#This Row],[Start Date]]-1,Table1[[#This Row],[Duration]],1)</f>
        <v>43893</v>
      </c>
      <c r="G26" s="5">
        <v>2</v>
      </c>
      <c r="H26" s="6">
        <f>Table1[[#This Row],[Days completed]]/Table1[[#This Row],[Duration]]</f>
        <v>0.66666666666666663</v>
      </c>
      <c r="I26" s="5">
        <v>341000</v>
      </c>
      <c r="J26" s="5">
        <v>129785</v>
      </c>
    </row>
    <row r="27" spans="1:10" x14ac:dyDescent="0.35">
      <c r="A27" t="s">
        <v>29</v>
      </c>
      <c r="B27" t="s">
        <v>12</v>
      </c>
      <c r="C27" t="s">
        <v>13</v>
      </c>
      <c r="D27" s="7">
        <v>43892</v>
      </c>
      <c r="E27">
        <v>9</v>
      </c>
      <c r="F27" s="7">
        <f>WORKDAY.INTL(Table1[[#This Row],[Start Date]]-1,Table1[[#This Row],[Duration]],1)</f>
        <v>43902</v>
      </c>
      <c r="G27" s="5">
        <v>8</v>
      </c>
      <c r="H27" s="6">
        <f>Table1[[#This Row],[Days completed]]/Table1[[#This Row],[Duration]]</f>
        <v>0.88888888888888884</v>
      </c>
      <c r="I27" s="5">
        <v>787000</v>
      </c>
      <c r="J27" s="5">
        <v>727188</v>
      </c>
    </row>
    <row r="28" spans="1:10" x14ac:dyDescent="0.35">
      <c r="A28" t="s">
        <v>29</v>
      </c>
      <c r="B28" t="s">
        <v>14</v>
      </c>
      <c r="C28" t="s">
        <v>15</v>
      </c>
      <c r="D28" s="7">
        <v>43892</v>
      </c>
      <c r="E28">
        <v>10</v>
      </c>
      <c r="F28" s="7">
        <f>WORKDAY.INTL(Table1[[#This Row],[Start Date]]-1,Table1[[#This Row],[Duration]],1)</f>
        <v>43903</v>
      </c>
      <c r="G28" s="5">
        <v>2</v>
      </c>
      <c r="H28" s="6">
        <f>Table1[[#This Row],[Days completed]]/Table1[[#This Row],[Duration]]</f>
        <v>0.2</v>
      </c>
      <c r="I28" s="5">
        <v>228000</v>
      </c>
      <c r="J28" s="5">
        <v>47880</v>
      </c>
    </row>
    <row r="29" spans="1:10" x14ac:dyDescent="0.35">
      <c r="A29" t="s">
        <v>29</v>
      </c>
      <c r="B29" t="s">
        <v>16</v>
      </c>
      <c r="C29" t="s">
        <v>17</v>
      </c>
      <c r="D29" s="7">
        <v>43878</v>
      </c>
      <c r="E29">
        <v>4</v>
      </c>
      <c r="F29" s="7">
        <f>WORKDAY.INTL(Table1[[#This Row],[Start Date]]-1,Table1[[#This Row],[Duration]],1)</f>
        <v>43881</v>
      </c>
      <c r="G29" s="5">
        <v>0</v>
      </c>
      <c r="H29" s="6">
        <f>Table1[[#This Row],[Days completed]]/Table1[[#This Row],[Duration]]</f>
        <v>0</v>
      </c>
      <c r="I29" s="5">
        <v>147000</v>
      </c>
      <c r="J29" s="5">
        <v>0</v>
      </c>
    </row>
    <row r="30" spans="1:10" x14ac:dyDescent="0.35">
      <c r="A30" t="s">
        <v>29</v>
      </c>
      <c r="B30" t="s">
        <v>18</v>
      </c>
      <c r="C30" t="s">
        <v>19</v>
      </c>
      <c r="D30" s="7">
        <v>43880</v>
      </c>
      <c r="E30">
        <v>8</v>
      </c>
      <c r="F30" s="7">
        <f>WORKDAY.INTL(Table1[[#This Row],[Start Date]]-1,Table1[[#This Row],[Duration]],1)</f>
        <v>43889</v>
      </c>
      <c r="G30" s="5">
        <v>5</v>
      </c>
      <c r="H30" s="6">
        <f>Table1[[#This Row],[Days completed]]/Table1[[#This Row],[Duration]]</f>
        <v>0.625</v>
      </c>
      <c r="I30" s="5">
        <v>338000</v>
      </c>
      <c r="J30" s="5">
        <v>205123</v>
      </c>
    </row>
    <row r="31" spans="1:10" x14ac:dyDescent="0.35">
      <c r="A31" t="s">
        <v>29</v>
      </c>
      <c r="B31" t="s">
        <v>20</v>
      </c>
      <c r="C31" t="s">
        <v>21</v>
      </c>
      <c r="D31" s="7">
        <v>43885</v>
      </c>
      <c r="E31">
        <v>10</v>
      </c>
      <c r="F31" s="7">
        <f>WORKDAY.INTL(Table1[[#This Row],[Start Date]]-1,Table1[[#This Row],[Duration]],1)</f>
        <v>43896</v>
      </c>
      <c r="G31" s="5">
        <v>3</v>
      </c>
      <c r="H31" s="6">
        <f>Table1[[#This Row],[Days completed]]/Table1[[#This Row],[Duration]]</f>
        <v>0.3</v>
      </c>
      <c r="I31" s="5">
        <v>857000</v>
      </c>
      <c r="J31" s="5">
        <v>305949</v>
      </c>
    </row>
    <row r="32" spans="1:10" x14ac:dyDescent="0.35">
      <c r="A32" t="s">
        <v>29</v>
      </c>
      <c r="B32" t="s">
        <v>22</v>
      </c>
      <c r="C32" t="s">
        <v>13</v>
      </c>
      <c r="D32" s="7">
        <v>43886</v>
      </c>
      <c r="E32">
        <v>6</v>
      </c>
      <c r="F32" s="7">
        <f>WORKDAY.INTL(Table1[[#This Row],[Start Date]]-1,Table1[[#This Row],[Duration]],1)</f>
        <v>43893</v>
      </c>
      <c r="G32" s="5">
        <v>3</v>
      </c>
      <c r="H32" s="6">
        <f>Table1[[#This Row],[Days completed]]/Table1[[#This Row],[Duration]]</f>
        <v>0.5</v>
      </c>
      <c r="I32" s="5">
        <v>602000</v>
      </c>
      <c r="J32" s="5">
        <v>322371</v>
      </c>
    </row>
    <row r="33" spans="1:10" x14ac:dyDescent="0.35">
      <c r="A33" t="s">
        <v>29</v>
      </c>
      <c r="B33" t="s">
        <v>23</v>
      </c>
      <c r="C33" t="s">
        <v>15</v>
      </c>
      <c r="D33" s="7">
        <v>43886</v>
      </c>
      <c r="E33">
        <v>4</v>
      </c>
      <c r="F33" s="7">
        <f>WORKDAY.INTL(Table1[[#This Row],[Start Date]]-1,Table1[[#This Row],[Duration]],1)</f>
        <v>43889</v>
      </c>
      <c r="G33" s="5">
        <v>2</v>
      </c>
      <c r="H33" s="6">
        <f>Table1[[#This Row],[Days completed]]/Table1[[#This Row],[Duration]]</f>
        <v>0.5</v>
      </c>
      <c r="I33" s="5">
        <v>990000</v>
      </c>
      <c r="J33" s="5">
        <v>451440</v>
      </c>
    </row>
    <row r="34" spans="1:10" x14ac:dyDescent="0.35">
      <c r="A34" t="s">
        <v>30</v>
      </c>
      <c r="B34" t="s">
        <v>12</v>
      </c>
      <c r="C34" t="s">
        <v>17</v>
      </c>
      <c r="D34" s="7">
        <v>43889</v>
      </c>
      <c r="E34">
        <v>8</v>
      </c>
      <c r="F34" s="7">
        <f>WORKDAY.INTL(Table1[[#This Row],[Start Date]]-1,Table1[[#This Row],[Duration]],1)</f>
        <v>43900</v>
      </c>
      <c r="G34" s="5">
        <v>3</v>
      </c>
      <c r="H34" s="6">
        <f>Table1[[#This Row],[Days completed]]/Table1[[#This Row],[Duration]]</f>
        <v>0.375</v>
      </c>
      <c r="I34" s="5">
        <v>96000</v>
      </c>
      <c r="J34" s="5">
        <v>32256</v>
      </c>
    </row>
    <row r="35" spans="1:10" x14ac:dyDescent="0.35">
      <c r="A35" t="s">
        <v>30</v>
      </c>
      <c r="B35" t="s">
        <v>14</v>
      </c>
      <c r="C35" t="s">
        <v>19</v>
      </c>
      <c r="D35" s="7">
        <v>43892</v>
      </c>
      <c r="E35">
        <v>9</v>
      </c>
      <c r="F35" s="7">
        <f>WORKDAY.INTL(Table1[[#This Row],[Start Date]]-1,Table1[[#This Row],[Duration]],1)</f>
        <v>43902</v>
      </c>
      <c r="G35" s="5">
        <v>4</v>
      </c>
      <c r="H35" s="6">
        <f>Table1[[#This Row],[Days completed]]/Table1[[#This Row],[Duration]]</f>
        <v>0.44444444444444442</v>
      </c>
      <c r="I35" s="5">
        <v>513000</v>
      </c>
      <c r="J35" s="5">
        <v>226233</v>
      </c>
    </row>
    <row r="36" spans="1:10" x14ac:dyDescent="0.35">
      <c r="A36" t="s">
        <v>30</v>
      </c>
      <c r="B36" t="s">
        <v>16</v>
      </c>
      <c r="C36" t="s">
        <v>21</v>
      </c>
      <c r="D36" s="7">
        <v>43881</v>
      </c>
      <c r="E36">
        <v>5</v>
      </c>
      <c r="F36" s="7">
        <f>WORKDAY.INTL(Table1[[#This Row],[Start Date]]-1,Table1[[#This Row],[Duration]],1)</f>
        <v>43887</v>
      </c>
      <c r="G36" s="5">
        <v>3</v>
      </c>
      <c r="H36" s="6">
        <f>Table1[[#This Row],[Days completed]]/Table1[[#This Row],[Duration]]</f>
        <v>0.6</v>
      </c>
      <c r="I36" s="5">
        <v>616000</v>
      </c>
      <c r="J36" s="5">
        <v>401579</v>
      </c>
    </row>
    <row r="37" spans="1:10" x14ac:dyDescent="0.35">
      <c r="A37" t="s">
        <v>30</v>
      </c>
      <c r="B37" t="s">
        <v>18</v>
      </c>
      <c r="C37" t="s">
        <v>13</v>
      </c>
      <c r="D37" s="7">
        <v>43880</v>
      </c>
      <c r="E37">
        <v>3</v>
      </c>
      <c r="F37" s="7">
        <f>WORKDAY.INTL(Table1[[#This Row],[Start Date]]-1,Table1[[#This Row],[Duration]],1)</f>
        <v>43882</v>
      </c>
      <c r="G37" s="5">
        <v>3</v>
      </c>
      <c r="H37" s="6">
        <f>Table1[[#This Row],[Days completed]]/Table1[[#This Row],[Duration]]</f>
        <v>1</v>
      </c>
      <c r="I37" s="5">
        <v>817000</v>
      </c>
      <c r="J37" s="5">
        <v>807069</v>
      </c>
    </row>
    <row r="38" spans="1:10" x14ac:dyDescent="0.35">
      <c r="A38" t="s">
        <v>30</v>
      </c>
      <c r="B38" t="s">
        <v>20</v>
      </c>
      <c r="C38" t="s">
        <v>15</v>
      </c>
      <c r="D38" s="7">
        <v>43882</v>
      </c>
      <c r="E38">
        <v>7</v>
      </c>
      <c r="F38" s="7">
        <f>WORKDAY.INTL(Table1[[#This Row],[Start Date]]-1,Table1[[#This Row],[Duration]],1)</f>
        <v>43892</v>
      </c>
      <c r="G38" s="5">
        <v>3</v>
      </c>
      <c r="H38" s="6">
        <f>Table1[[#This Row],[Days completed]]/Table1[[#This Row],[Duration]]</f>
        <v>0.42857142857142855</v>
      </c>
      <c r="I38" s="5">
        <v>372000</v>
      </c>
      <c r="J38" s="5">
        <v>173166</v>
      </c>
    </row>
    <row r="39" spans="1:10" x14ac:dyDescent="0.35">
      <c r="A39" t="s">
        <v>30</v>
      </c>
      <c r="B39" t="s">
        <v>22</v>
      </c>
      <c r="C39" t="s">
        <v>17</v>
      </c>
      <c r="D39" s="7">
        <v>43885</v>
      </c>
      <c r="E39">
        <v>10</v>
      </c>
      <c r="F39" s="7">
        <f>WORKDAY.INTL(Table1[[#This Row],[Start Date]]-1,Table1[[#This Row],[Duration]],1)</f>
        <v>43896</v>
      </c>
      <c r="G39" s="5">
        <v>2</v>
      </c>
      <c r="H39" s="6">
        <f>Table1[[#This Row],[Days completed]]/Table1[[#This Row],[Duration]]</f>
        <v>0.2</v>
      </c>
      <c r="I39" s="5">
        <v>50000</v>
      </c>
      <c r="J39" s="5">
        <v>8400</v>
      </c>
    </row>
    <row r="40" spans="1:10" x14ac:dyDescent="0.35">
      <c r="A40" t="s">
        <v>30</v>
      </c>
      <c r="B40" t="s">
        <v>23</v>
      </c>
      <c r="C40" t="s">
        <v>19</v>
      </c>
      <c r="D40" s="7">
        <v>43885</v>
      </c>
      <c r="E40">
        <v>10</v>
      </c>
      <c r="F40" s="7">
        <f>WORKDAY.INTL(Table1[[#This Row],[Start Date]]-1,Table1[[#This Row],[Duration]],1)</f>
        <v>43896</v>
      </c>
      <c r="G40" s="5">
        <v>3</v>
      </c>
      <c r="H40" s="6">
        <f>Table1[[#This Row],[Days completed]]/Table1[[#This Row],[Duration]]</f>
        <v>0.3</v>
      </c>
      <c r="I40" s="5">
        <v>807000</v>
      </c>
      <c r="J40" s="5">
        <v>262679</v>
      </c>
    </row>
    <row r="41" spans="1:10" x14ac:dyDescent="0.35">
      <c r="A41" t="s">
        <v>30</v>
      </c>
      <c r="B41" t="s">
        <v>24</v>
      </c>
      <c r="C41" t="s">
        <v>21</v>
      </c>
      <c r="D41" s="7">
        <v>43885</v>
      </c>
      <c r="E41">
        <v>3</v>
      </c>
      <c r="F41" s="7">
        <f>WORKDAY.INTL(Table1[[#This Row],[Start Date]]-1,Table1[[#This Row],[Duration]],1)</f>
        <v>43887</v>
      </c>
      <c r="G41" s="5">
        <v>0</v>
      </c>
      <c r="H41" s="6">
        <f>Table1[[#This Row],[Days completed]]/Table1[[#This Row],[Duration]]</f>
        <v>0</v>
      </c>
      <c r="I41" s="5">
        <v>691000</v>
      </c>
      <c r="J41" s="5">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محمد ال سليم</dc:creator>
  <cp:lastModifiedBy>محمد ال سليم</cp:lastModifiedBy>
  <dcterms:created xsi:type="dcterms:W3CDTF">2020-06-30T15:35:01Z</dcterms:created>
  <dcterms:modified xsi:type="dcterms:W3CDTF">2020-06-30T19:41:05Z</dcterms:modified>
</cp:coreProperties>
</file>