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Xmnsh\OneDrive\سطح المكتب\Case Study+Project\"/>
    </mc:Choice>
  </mc:AlternateContent>
  <xr:revisionPtr revIDLastSave="0" documentId="13_ncr:1_{03CF5348-0749-480C-A407-C3FC0062FD50}" xr6:coauthVersionLast="45" xr6:coauthVersionMax="45" xr10:uidLastSave="{00000000-0000-0000-0000-000000000000}"/>
  <bookViews>
    <workbookView xWindow="-104" yWindow="-104" windowWidth="23801" windowHeight="13479" activeTab="1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3" i="3" l="1"/>
  <c r="S4" i="3"/>
  <c r="S5" i="3"/>
  <c r="S6" i="3"/>
  <c r="O3" i="3"/>
  <c r="O8" i="3" s="1"/>
  <c r="P3" i="3"/>
  <c r="P7" i="3" s="1"/>
  <c r="Q3" i="3"/>
  <c r="Q7" i="3" s="1"/>
  <c r="R3" i="3"/>
  <c r="O4" i="3"/>
  <c r="P4" i="3"/>
  <c r="Q4" i="3"/>
  <c r="R4" i="3"/>
  <c r="O5" i="3"/>
  <c r="P5" i="3"/>
  <c r="Q5" i="3"/>
  <c r="R5" i="3"/>
  <c r="O6" i="3"/>
  <c r="P6" i="3"/>
  <c r="Q6" i="3"/>
  <c r="R6" i="3"/>
  <c r="N3" i="3"/>
  <c r="N8" i="3" s="1"/>
  <c r="M3" i="3"/>
  <c r="M8" i="3" s="1"/>
  <c r="M4" i="3"/>
  <c r="N4" i="3"/>
  <c r="M5" i="3"/>
  <c r="N5" i="3"/>
  <c r="M6" i="3"/>
  <c r="N6" i="3"/>
  <c r="L5" i="3"/>
  <c r="L4" i="3"/>
  <c r="L6" i="3"/>
  <c r="L3" i="3"/>
  <c r="O7" i="3" l="1"/>
  <c r="M7" i="3"/>
  <c r="Q8" i="3"/>
  <c r="U6" i="3" s="1"/>
  <c r="N7" i="3"/>
  <c r="R7" i="3"/>
  <c r="S8" i="3"/>
  <c r="P8" i="3"/>
  <c r="L7" i="3"/>
  <c r="T6" i="3" s="1"/>
  <c r="L8" i="3"/>
  <c r="U3" i="3" s="1"/>
  <c r="R8" i="3"/>
  <c r="S7" i="3"/>
  <c r="V6" i="3" l="1"/>
  <c r="U5" i="3"/>
  <c r="T4" i="3"/>
  <c r="T3" i="3"/>
  <c r="V3" i="3" s="1"/>
  <c r="U4" i="3"/>
  <c r="T5" i="3"/>
  <c r="V5" i="3"/>
  <c r="V4" i="3"/>
  <c r="XFD1048572" i="2" a="1"/>
  <c r="XFD1048572" i="2" s="1"/>
  <c r="XFD1048573" i="2" a="1"/>
  <c r="XFD1048573" i="2" s="1"/>
  <c r="A19" i="3" l="1" a="1"/>
  <c r="I23" i="3" s="1"/>
  <c r="A10" i="3" a="1"/>
  <c r="A10" i="3" s="1"/>
  <c r="A19" i="3" l="1"/>
  <c r="I22" i="3"/>
  <c r="I24" i="3"/>
  <c r="I25" i="3"/>
  <c r="I21" i="3"/>
  <c r="I26" i="3"/>
  <c r="I20" i="3"/>
  <c r="A29" i="3" l="1" a="1"/>
  <c r="I19" i="3"/>
  <c r="J21" i="3" s="1"/>
  <c r="J22" i="3" l="1"/>
  <c r="I30" i="3"/>
  <c r="I32" i="3"/>
  <c r="A29" i="3"/>
  <c r="I29" i="3" s="1"/>
  <c r="I34" i="3"/>
  <c r="I36" i="3"/>
  <c r="I31" i="3"/>
  <c r="I33" i="3"/>
  <c r="I35" i="3"/>
  <c r="J26" i="3"/>
  <c r="J19" i="3"/>
  <c r="J23" i="3"/>
  <c r="J25" i="3"/>
  <c r="J24" i="3"/>
  <c r="J20" i="3"/>
  <c r="J35" i="3" l="1"/>
  <c r="K35" i="3" s="1"/>
  <c r="J34" i="3"/>
  <c r="K34" i="3" s="1"/>
  <c r="J33" i="3"/>
  <c r="K33" i="3" s="1"/>
  <c r="J29" i="3"/>
  <c r="K29" i="3" s="1"/>
  <c r="J31" i="3"/>
  <c r="K31" i="3" s="1"/>
  <c r="J32" i="3"/>
  <c r="K32" i="3" s="1"/>
  <c r="J36" i="3"/>
  <c r="K36" i="3" s="1"/>
  <c r="J30" i="3"/>
  <c r="K30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<sst xmlns="http://schemas.openxmlformats.org/spreadsheetml/2006/main" count="138" uniqueCount="56">
  <si>
    <t>HOUSE1</t>
  </si>
  <si>
    <t>HOUSE2</t>
  </si>
  <si>
    <t>HOUSE3</t>
  </si>
  <si>
    <t>HOUSE4</t>
  </si>
  <si>
    <t>HOUSE5</t>
  </si>
  <si>
    <t>HOUSE6</t>
  </si>
  <si>
    <t>HOUSE7</t>
  </si>
  <si>
    <t>HOUSE8</t>
  </si>
  <si>
    <t>HOUSE9</t>
  </si>
  <si>
    <t>HOUSE10</t>
  </si>
  <si>
    <t>PRICE</t>
  </si>
  <si>
    <t># OF ROOMS</t>
  </si>
  <si>
    <t># OF BATHROOMS</t>
  </si>
  <si>
    <t>SPACE</t>
  </si>
  <si>
    <t>LOCATION</t>
  </si>
  <si>
    <t>alearid</t>
  </si>
  <si>
    <t>almunsia</t>
  </si>
  <si>
    <t>alghurub</t>
  </si>
  <si>
    <t>alnarjus</t>
  </si>
  <si>
    <t>tawiq</t>
  </si>
  <si>
    <t>alyasimin</t>
  </si>
  <si>
    <t>alqirwan</t>
  </si>
  <si>
    <t>PRICE UNDER 1900000</t>
  </si>
  <si>
    <t>SPCACE ABOVE 300</t>
  </si>
  <si>
    <t>NORTH RIYADH</t>
  </si>
  <si>
    <t xml:space="preserve">ROOMS ABOVE 5 </t>
  </si>
  <si>
    <t>BATHIES ABOVE 4</t>
  </si>
  <si>
    <t>Final set</t>
  </si>
  <si>
    <t>Eo</t>
  </si>
  <si>
    <t>Row Sums</t>
  </si>
  <si>
    <t>(A^2)^2</t>
  </si>
  <si>
    <t>A^2</t>
  </si>
  <si>
    <t>Cost</t>
  </si>
  <si>
    <t>Size</t>
  </si>
  <si>
    <t>No. bathrooms</t>
  </si>
  <si>
    <t>No. bedrooms</t>
  </si>
  <si>
    <t>Quality</t>
  </si>
  <si>
    <t>Auto traffic</t>
  </si>
  <si>
    <t>Noise</t>
  </si>
  <si>
    <t>Safety</t>
  </si>
  <si>
    <t>weights</t>
  </si>
  <si>
    <t>House 9</t>
  </si>
  <si>
    <t>House 7</t>
  </si>
  <si>
    <t>House 2</t>
  </si>
  <si>
    <t>House 1</t>
  </si>
  <si>
    <t>House structure</t>
  </si>
  <si>
    <t>Location</t>
  </si>
  <si>
    <t>D</t>
  </si>
  <si>
    <t>E1=X=Weight</t>
  </si>
  <si>
    <t>A'</t>
  </si>
  <si>
    <t>A*</t>
  </si>
  <si>
    <t>C*</t>
  </si>
  <si>
    <t>S'</t>
  </si>
  <si>
    <t>S*</t>
  </si>
  <si>
    <t>Vij</t>
  </si>
  <si>
    <t>The rank from the best to the worst is: House 1,House 7,House 2,House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</si>
</sst>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7" formatCode="0.00000"/>
    <numFmt numFmtId="168" formatCode="0.0000"/>
    <numFmt numFmtId="169" formatCode="0.000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52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3" borderId="2" xfId="0" applyFill="1" applyBorder="1"/>
    <xf numFmtId="2" fontId="0" fillId="3" borderId="2" xfId="0" applyNumberFormat="1" applyFill="1" applyBorder="1"/>
    <xf numFmtId="0" fontId="0" fillId="4" borderId="2" xfId="0" applyFill="1" applyBorder="1"/>
    <xf numFmtId="2" fontId="0" fillId="0" borderId="0" xfId="0" applyNumberFormat="1"/>
    <xf numFmtId="2" fontId="0" fillId="5" borderId="1" xfId="0" applyNumberFormat="1" applyFill="1" applyBorder="1"/>
    <xf numFmtId="0" fontId="0" fillId="6" borderId="1" xfId="0" applyFill="1" applyBorder="1"/>
    <xf numFmtId="0" fontId="0" fillId="7" borderId="1" xfId="0" applyFill="1" applyBorder="1"/>
    <xf numFmtId="0" fontId="2" fillId="3" borderId="1" xfId="0" applyFont="1" applyFill="1" applyBorder="1"/>
    <xf numFmtId="0" fontId="0" fillId="5" borderId="1" xfId="0" applyFill="1" applyBorder="1"/>
    <xf numFmtId="0" fontId="2" fillId="0" borderId="1" xfId="0" applyFont="1" applyBorder="1"/>
    <xf numFmtId="0" fontId="0" fillId="8" borderId="1" xfId="0" applyFill="1" applyBorder="1"/>
    <xf numFmtId="0" fontId="0" fillId="7" borderId="3" xfId="0" applyFill="1" applyBorder="1"/>
    <xf numFmtId="0" fontId="5" fillId="11" borderId="2" xfId="0" applyFont="1" applyFill="1" applyBorder="1" applyAlignment="1">
      <alignment vertical="center"/>
    </xf>
    <xf numFmtId="0" fontId="5" fillId="11" borderId="1" xfId="0" applyFont="1" applyFill="1" applyBorder="1" applyAlignment="1">
      <alignment vertical="center"/>
    </xf>
    <xf numFmtId="0" fontId="0" fillId="7" borderId="2" xfId="0" applyFill="1" applyBorder="1"/>
    <xf numFmtId="0" fontId="4" fillId="13" borderId="1" xfId="0" applyFont="1" applyFill="1" applyBorder="1"/>
    <xf numFmtId="0" fontId="0" fillId="0" borderId="0" xfId="0" applyAlignment="1"/>
    <xf numFmtId="0" fontId="2" fillId="3" borderId="3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0" fillId="0" borderId="1" xfId="0" applyBorder="1"/>
    <xf numFmtId="169" fontId="0" fillId="4" borderId="1" xfId="0" applyNumberFormat="1" applyFill="1" applyBorder="1"/>
    <xf numFmtId="167" fontId="0" fillId="3" borderId="1" xfId="0" applyNumberFormat="1" applyFill="1" applyBorder="1"/>
    <xf numFmtId="169" fontId="0" fillId="3" borderId="1" xfId="0" applyNumberFormat="1" applyFill="1" applyBorder="1"/>
    <xf numFmtId="167" fontId="0" fillId="7" borderId="1" xfId="0" applyNumberFormat="1" applyFill="1" applyBorder="1"/>
    <xf numFmtId="168" fontId="0" fillId="10" borderId="1" xfId="0" applyNumberFormat="1" applyFill="1" applyBorder="1"/>
    <xf numFmtId="168" fontId="4" fillId="13" borderId="1" xfId="0" applyNumberFormat="1" applyFont="1" applyFill="1" applyBorder="1"/>
    <xf numFmtId="168" fontId="0" fillId="11" borderId="1" xfId="0" applyNumberFormat="1" applyFill="1" applyBorder="1"/>
    <xf numFmtId="168" fontId="0" fillId="11" borderId="2" xfId="0" applyNumberFormat="1" applyFill="1" applyBorder="1"/>
    <xf numFmtId="0" fontId="5" fillId="12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168" fontId="0" fillId="12" borderId="1" xfId="0" applyNumberFormat="1" applyFill="1" applyBorder="1"/>
    <xf numFmtId="168" fontId="0" fillId="14" borderId="1" xfId="0" applyNumberFormat="1" applyFill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5F20FC2-A8AD-45EF-9611-816FF3DCDEB9}">
  <we:reference id="wa104376997" version="1.0.0.0" store="en-US" storeType="OMEX"/>
  <we:alternateReferences>
    <we:reference id="wa104376997" version="1.0.0.0" store="wa104376997" storeType="OMEX"/>
  </we:alternateReferences>
  <we:properties>
    <we:property name="RandomGenerator" value="&quot;CMRG&quot;"/>
    <we:property name="RandomSeed" value="0"/>
    <we:property name="RandomStreams" value="&quot;Single&quot;"/>
    <we:property name="SamplingMethod" value="&quot;LatinHyperCube&quot;"/>
    <we:property name="Trials" value="1000"/>
    <we:property name="UniqueID" value="&quot;20203241587677290213&quot;"/>
    <we:property name="dist0" value="&quot;$B$7:PsiNormal(10,2.5)&quot;"/>
    <we:property name="dist1" value="&quot;$C$7:PsiNormal(8,2.5)&quot;"/>
    <we:property name="dist2" value="&quot;$D$7:PsiNormal(12,2.5)&quot;"/>
    <we:property name="dist3" value="&quot;$E$7:PsiNormal(14,2.5)&quot;"/>
    <we:property name="dist4" value="&quot;$F$7:PsiNormal(7,2.5)&quot;"/>
    <we:property name="dist5" value="&quot;$G$7:PsiNormal(16,2.5)&quot;"/>
    <we:property name="dist6" value="&quot;$H$7:PsiNormal(18,2.5)&quot;"/>
    <we:property name="dist7" value="&quot;$I$7:PsiNormal(11,2.5)&quot;"/>
    <we:property name="dist8" value="&quot;$J$7:PsiNormal(4,2.5)&quot;"/>
    <we:property name="dist9" value="&quot;$K$7:PsiNormal(16,2.5)&quot;"/>
    <we:property name="numDists" value="10"/>
    <we:property name="numOutputs" value="10"/>
    <we:property name="output0" value="&quot;$B$7&quot;"/>
    <we:property name="output1" value="&quot;$C$7&quot;"/>
    <we:property name="output2" value="&quot;$D$7&quot;"/>
    <we:property name="output3" value="&quot;$E$7&quot;"/>
    <we:property name="output4" value="&quot;$F$7&quot;"/>
    <we:property name="output5" value="&quot;$G$7&quot;"/>
    <we:property name="output6" value="&quot;$H$7&quot;"/>
    <we:property name="output7" value="&quot;$I$7&quot;"/>
    <we:property name="output8" value="&quot;$J$7&quot;"/>
    <we:property name="output9" value="&quot;$K$7&quot;"/>
  </we:properties>
  <we:bindings>
    <we:binding id="SolverID" type="matrix" appref="{C3CF5120-8F9D-4B8F-803C-0530DADB769A}"/>
    <we:binding id="Worker" type="matrix" appref="{B3628F35-F6E7-46EB-B5D3-1D06A213D232}"/>
    <we:binding id="cellSelection" type="matrix" appref="{84C8A0F4-2792-44C5-B0F7-96C7121260B4}"/>
    <we:binding id="UnnamedBinding_0_1587677378733" type="matrix" appref="{4F461A47-EF5C-48D7-BAF3-C248D74ED711}"/>
    <we:binding id="UnnamedBinding_0_1587677695605" type="matrix" appref="{4C55CBFD-7763-4874-B01B-582405389B33}"/>
    <we:binding id="UnnamedBinding_0_1587677780858" type="matrix" appref="{6E50CFF1-27CD-46D6-AB5A-320013AB1254}"/>
    <we:binding id="UnnamedBinding_1_1587677821206" type="matrix" appref="{65E88809-F253-4C83-B74E-D20A11ABE405}"/>
    <we:binding id="UnnamedBinding_0_1587682751261" type="matrix" appref="{9EC04D91-EBA4-4A66-A299-273A7059460B}"/>
    <we:binding id="UnnamedBinding_1_1587682751263" type="matrix" appref="{A6C40F74-7238-41E4-82D5-E47A1E4C087D}"/>
    <we:binding id="UnnamedBinding_2_1587682751265" type="matrix" appref="{1D3EC9FA-2CCF-47C5-9F67-F4FD37C222C4}"/>
    <we:binding id="UnnamedBinding_3_1587682751267" type="matrix" appref="{63793AA8-E7D4-4F1C-B0A6-99E8D5D204B8}"/>
    <we:binding id="UnnamedBinding_4_1587682751271" type="matrix" appref="{0554EF89-F7DF-4251-B427-BF9C0F0569FF}"/>
    <we:binding id="UnnamedBinding_5_1587682751273" type="matrix" appref="{C409F11E-B0E8-41F5-A564-23B3E26D9649}"/>
    <we:binding id="UnnamedBinding_6_1587682751276" type="matrix" appref="{DDBD4A8C-832A-47BC-9C55-363684319389}"/>
    <we:binding id="UnnamedBinding_7_1587682751277" type="matrix" appref="{8157B7DC-AB8E-4C43-B71B-5F2F08A648F7}"/>
    <we:binding id="UnnamedBinding_8_1587682751280" type="matrix" appref="{E7D91A65-A7DF-471D-A30C-30FE9ACE96E4}"/>
    <we:binding id="UnnamedBinding_9_1587682751281" type="matrix" appref="{DD59D65B-7741-4638-9330-80F849316164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56B10-6A81-48C3-8731-70696F948B98}">
  <dimension ref="B5:XFD1048573"/>
  <sheetViews>
    <sheetView topLeftCell="A13" zoomScale="115" zoomScaleNormal="115" workbookViewId="0">
      <selection activeCell="J28" sqref="J28"/>
    </sheetView>
  </sheetViews>
  <sheetFormatPr defaultRowHeight="14.4" x14ac:dyDescent="0.3"/>
  <cols>
    <col min="2" max="2" width="16.09765625" bestFit="1" customWidth="1"/>
    <col min="10" max="10" width="16.796875" bestFit="1" customWidth="1"/>
    <col min="14" max="14" width="19.5" bestFit="1" customWidth="1"/>
  </cols>
  <sheetData>
    <row r="5" spans="2:14" x14ac:dyDescent="0.3">
      <c r="B5" s="33"/>
      <c r="C5" s="33" t="s">
        <v>0</v>
      </c>
      <c r="D5" s="33" t="s">
        <v>1</v>
      </c>
      <c r="E5" s="33" t="s">
        <v>2</v>
      </c>
      <c r="F5" s="33" t="s">
        <v>3</v>
      </c>
      <c r="G5" s="33" t="s">
        <v>4</v>
      </c>
      <c r="H5" s="33" t="s">
        <v>5</v>
      </c>
      <c r="I5" s="33" t="s">
        <v>6</v>
      </c>
      <c r="J5" s="33" t="s">
        <v>7</v>
      </c>
      <c r="K5" s="33" t="s">
        <v>8</v>
      </c>
      <c r="L5" s="33" t="s">
        <v>9</v>
      </c>
    </row>
    <row r="6" spans="2:14" x14ac:dyDescent="0.3">
      <c r="B6" s="33" t="s">
        <v>10</v>
      </c>
      <c r="C6" s="33">
        <v>1500000</v>
      </c>
      <c r="D6" s="33">
        <v>1750000</v>
      </c>
      <c r="E6" s="33">
        <v>1390000</v>
      </c>
      <c r="F6" s="33">
        <v>2200000</v>
      </c>
      <c r="G6" s="33">
        <v>1990000</v>
      </c>
      <c r="H6" s="33">
        <v>2100000</v>
      </c>
      <c r="I6" s="33">
        <v>1790000</v>
      </c>
      <c r="J6" s="33">
        <v>1580000</v>
      </c>
      <c r="K6" s="33">
        <v>1850000</v>
      </c>
      <c r="L6" s="33">
        <v>2150000</v>
      </c>
    </row>
    <row r="7" spans="2:14" x14ac:dyDescent="0.3">
      <c r="B7" s="33" t="s">
        <v>11</v>
      </c>
      <c r="C7" s="33">
        <v>5</v>
      </c>
      <c r="D7" s="33">
        <v>6</v>
      </c>
      <c r="E7" s="33">
        <v>4</v>
      </c>
      <c r="F7" s="33">
        <v>9</v>
      </c>
      <c r="G7" s="33">
        <v>7</v>
      </c>
      <c r="H7" s="33">
        <v>8</v>
      </c>
      <c r="I7" s="33">
        <v>7</v>
      </c>
      <c r="J7" s="33">
        <v>5</v>
      </c>
      <c r="K7" s="33">
        <v>6</v>
      </c>
      <c r="L7" s="33">
        <v>8</v>
      </c>
    </row>
    <row r="8" spans="2:14" x14ac:dyDescent="0.3">
      <c r="B8" s="33" t="s">
        <v>12</v>
      </c>
      <c r="C8" s="33">
        <v>4</v>
      </c>
      <c r="D8" s="33">
        <v>4</v>
      </c>
      <c r="E8" s="33">
        <v>3</v>
      </c>
      <c r="F8" s="33">
        <v>7</v>
      </c>
      <c r="G8" s="33">
        <v>5</v>
      </c>
      <c r="H8" s="33">
        <v>6</v>
      </c>
      <c r="I8" s="33">
        <v>5</v>
      </c>
      <c r="J8" s="33">
        <v>4</v>
      </c>
      <c r="K8" s="33">
        <v>6</v>
      </c>
      <c r="L8" s="33">
        <v>8</v>
      </c>
    </row>
    <row r="9" spans="2:14" x14ac:dyDescent="0.3">
      <c r="B9" s="33" t="s">
        <v>13</v>
      </c>
      <c r="C9" s="33">
        <v>337</v>
      </c>
      <c r="D9" s="33">
        <v>360</v>
      </c>
      <c r="E9" s="33">
        <v>280</v>
      </c>
      <c r="F9" s="33">
        <v>640</v>
      </c>
      <c r="G9" s="33">
        <v>558</v>
      </c>
      <c r="H9" s="33">
        <v>620</v>
      </c>
      <c r="I9" s="33">
        <v>510</v>
      </c>
      <c r="J9" s="33">
        <v>412</v>
      </c>
      <c r="K9" s="33">
        <v>570</v>
      </c>
      <c r="L9" s="33">
        <v>688</v>
      </c>
    </row>
    <row r="10" spans="2:14" x14ac:dyDescent="0.3">
      <c r="B10" s="33" t="s">
        <v>14</v>
      </c>
      <c r="C10" s="34" t="s">
        <v>15</v>
      </c>
      <c r="D10" s="34" t="s">
        <v>16</v>
      </c>
      <c r="E10" s="34" t="s">
        <v>15</v>
      </c>
      <c r="F10" s="34" t="s">
        <v>17</v>
      </c>
      <c r="G10" s="34" t="s">
        <v>18</v>
      </c>
      <c r="H10" s="34" t="s">
        <v>18</v>
      </c>
      <c r="I10" s="34" t="s">
        <v>20</v>
      </c>
      <c r="J10" s="34" t="s">
        <v>19</v>
      </c>
      <c r="K10" s="34" t="s">
        <v>21</v>
      </c>
      <c r="L10" s="34" t="s">
        <v>15</v>
      </c>
    </row>
    <row r="13" spans="2:14" x14ac:dyDescent="0.3">
      <c r="B13" s="33"/>
      <c r="C13" s="33" t="s">
        <v>2</v>
      </c>
      <c r="D13" s="33" t="s">
        <v>0</v>
      </c>
      <c r="E13" s="33" t="s">
        <v>7</v>
      </c>
      <c r="F13" s="33" t="s">
        <v>1</v>
      </c>
      <c r="G13" s="33" t="s">
        <v>6</v>
      </c>
      <c r="H13" s="33" t="s">
        <v>8</v>
      </c>
      <c r="I13" s="35" t="s">
        <v>4</v>
      </c>
      <c r="J13" s="35" t="s">
        <v>5</v>
      </c>
      <c r="K13" s="35" t="s">
        <v>9</v>
      </c>
      <c r="L13" s="35" t="s">
        <v>3</v>
      </c>
      <c r="N13" s="35" t="s">
        <v>22</v>
      </c>
    </row>
    <row r="14" spans="2:14" x14ac:dyDescent="0.3">
      <c r="B14" s="33" t="s">
        <v>10</v>
      </c>
      <c r="C14" s="33">
        <v>1390000</v>
      </c>
      <c r="D14" s="33">
        <v>1500000</v>
      </c>
      <c r="E14" s="33">
        <v>1580000</v>
      </c>
      <c r="F14" s="33">
        <v>1750000</v>
      </c>
      <c r="G14" s="33">
        <v>1790000</v>
      </c>
      <c r="H14" s="33">
        <v>1850000</v>
      </c>
      <c r="I14" s="35">
        <v>1990000</v>
      </c>
      <c r="J14" s="35">
        <v>2100000</v>
      </c>
      <c r="K14" s="35">
        <v>2150000</v>
      </c>
      <c r="L14" s="35">
        <v>2200000</v>
      </c>
      <c r="N14" s="33" t="s">
        <v>23</v>
      </c>
    </row>
    <row r="15" spans="2:14" x14ac:dyDescent="0.3">
      <c r="B15" s="33" t="s">
        <v>11</v>
      </c>
      <c r="C15" s="33">
        <v>4</v>
      </c>
      <c r="D15" s="33">
        <v>5</v>
      </c>
      <c r="E15" s="33">
        <v>5</v>
      </c>
      <c r="F15" s="33">
        <v>6</v>
      </c>
      <c r="G15" s="33">
        <v>7</v>
      </c>
      <c r="H15" s="33">
        <v>6</v>
      </c>
      <c r="I15" s="35">
        <v>7</v>
      </c>
      <c r="J15" s="35">
        <v>8</v>
      </c>
      <c r="K15" s="35">
        <v>8</v>
      </c>
      <c r="L15" s="35">
        <v>9</v>
      </c>
      <c r="N15" s="36" t="s">
        <v>24</v>
      </c>
    </row>
    <row r="16" spans="2:14" x14ac:dyDescent="0.3">
      <c r="B16" s="33" t="s">
        <v>12</v>
      </c>
      <c r="C16" s="33">
        <v>3</v>
      </c>
      <c r="D16" s="33">
        <v>4</v>
      </c>
      <c r="E16" s="33">
        <v>4</v>
      </c>
      <c r="F16" s="33">
        <v>4</v>
      </c>
      <c r="G16" s="33">
        <v>5</v>
      </c>
      <c r="H16" s="33">
        <v>6</v>
      </c>
      <c r="I16" s="35">
        <v>5</v>
      </c>
      <c r="J16" s="35">
        <v>6</v>
      </c>
      <c r="K16" s="35">
        <v>8</v>
      </c>
      <c r="L16" s="35">
        <v>7</v>
      </c>
      <c r="N16" s="36" t="s">
        <v>25</v>
      </c>
    </row>
    <row r="17" spans="2:14" x14ac:dyDescent="0.3">
      <c r="B17" s="33" t="s">
        <v>13</v>
      </c>
      <c r="C17" s="33">
        <v>280</v>
      </c>
      <c r="D17" s="33">
        <v>337</v>
      </c>
      <c r="E17" s="33">
        <v>412</v>
      </c>
      <c r="F17" s="33">
        <v>360</v>
      </c>
      <c r="G17" s="33">
        <v>510</v>
      </c>
      <c r="H17" s="33">
        <v>570</v>
      </c>
      <c r="I17" s="35">
        <v>558</v>
      </c>
      <c r="J17" s="35">
        <v>620</v>
      </c>
      <c r="K17" s="35">
        <v>688</v>
      </c>
      <c r="L17" s="35">
        <v>640</v>
      </c>
      <c r="N17" s="36" t="s">
        <v>26</v>
      </c>
    </row>
    <row r="18" spans="2:14" x14ac:dyDescent="0.3">
      <c r="B18" s="33" t="s">
        <v>14</v>
      </c>
      <c r="C18" s="34" t="s">
        <v>15</v>
      </c>
      <c r="D18" s="34" t="s">
        <v>15</v>
      </c>
      <c r="E18" s="34" t="s">
        <v>19</v>
      </c>
      <c r="F18" s="34" t="s">
        <v>16</v>
      </c>
      <c r="G18" s="34" t="s">
        <v>20</v>
      </c>
      <c r="H18" s="34" t="s">
        <v>21</v>
      </c>
      <c r="I18" s="35" t="s">
        <v>18</v>
      </c>
      <c r="J18" s="35" t="s">
        <v>18</v>
      </c>
      <c r="K18" s="35" t="s">
        <v>15</v>
      </c>
      <c r="L18" s="35" t="s">
        <v>17</v>
      </c>
    </row>
    <row r="21" spans="2:14" x14ac:dyDescent="0.3">
      <c r="B21" s="33"/>
      <c r="C21" s="33" t="s">
        <v>8</v>
      </c>
      <c r="D21" s="33" t="s">
        <v>6</v>
      </c>
      <c r="E21" s="33" t="s">
        <v>7</v>
      </c>
      <c r="F21" s="33" t="s">
        <v>1</v>
      </c>
      <c r="G21" s="33" t="s">
        <v>0</v>
      </c>
      <c r="H21" s="35" t="s">
        <v>2</v>
      </c>
      <c r="J21" s="33" t="s">
        <v>23</v>
      </c>
    </row>
    <row r="22" spans="2:14" x14ac:dyDescent="0.3">
      <c r="B22" s="33" t="s">
        <v>10</v>
      </c>
      <c r="C22" s="33">
        <v>1850000</v>
      </c>
      <c r="D22" s="33">
        <v>1790000</v>
      </c>
      <c r="E22" s="33">
        <v>1580000</v>
      </c>
      <c r="F22" s="33">
        <v>1750000</v>
      </c>
      <c r="G22" s="33">
        <v>1500000</v>
      </c>
      <c r="H22" s="35">
        <v>1390000</v>
      </c>
    </row>
    <row r="23" spans="2:14" x14ac:dyDescent="0.3">
      <c r="B23" s="33" t="s">
        <v>11</v>
      </c>
      <c r="C23" s="33">
        <v>6</v>
      </c>
      <c r="D23" s="33">
        <v>7</v>
      </c>
      <c r="E23" s="33">
        <v>5</v>
      </c>
      <c r="F23" s="33">
        <v>6</v>
      </c>
      <c r="G23" s="33">
        <v>5</v>
      </c>
      <c r="H23" s="35">
        <v>4</v>
      </c>
    </row>
    <row r="24" spans="2:14" x14ac:dyDescent="0.3">
      <c r="B24" s="33" t="s">
        <v>12</v>
      </c>
      <c r="C24" s="33">
        <v>6</v>
      </c>
      <c r="D24" s="33">
        <v>5</v>
      </c>
      <c r="E24" s="33">
        <v>4</v>
      </c>
      <c r="F24" s="33">
        <v>4</v>
      </c>
      <c r="G24" s="33">
        <v>4</v>
      </c>
      <c r="H24" s="35">
        <v>3</v>
      </c>
    </row>
    <row r="25" spans="2:14" x14ac:dyDescent="0.3">
      <c r="B25" s="33" t="s">
        <v>13</v>
      </c>
      <c r="C25" s="33">
        <v>570</v>
      </c>
      <c r="D25" s="33">
        <v>510</v>
      </c>
      <c r="E25" s="33">
        <v>412</v>
      </c>
      <c r="F25" s="33">
        <v>360</v>
      </c>
      <c r="G25" s="33">
        <v>337</v>
      </c>
      <c r="H25" s="35">
        <v>280</v>
      </c>
    </row>
    <row r="26" spans="2:14" x14ac:dyDescent="0.3">
      <c r="B26" s="33" t="s">
        <v>14</v>
      </c>
      <c r="C26" s="34" t="s">
        <v>21</v>
      </c>
      <c r="D26" s="34" t="s">
        <v>20</v>
      </c>
      <c r="E26" s="34" t="s">
        <v>19</v>
      </c>
      <c r="F26" s="34" t="s">
        <v>16</v>
      </c>
      <c r="G26" s="34" t="s">
        <v>15</v>
      </c>
      <c r="H26" s="35" t="s">
        <v>15</v>
      </c>
    </row>
    <row r="28" spans="2:14" x14ac:dyDescent="0.3">
      <c r="B28" s="33"/>
      <c r="C28" s="33" t="s">
        <v>8</v>
      </c>
      <c r="D28" s="33" t="s">
        <v>6</v>
      </c>
      <c r="E28" s="33" t="s">
        <v>1</v>
      </c>
      <c r="F28" s="33" t="s">
        <v>0</v>
      </c>
    </row>
    <row r="29" spans="2:14" x14ac:dyDescent="0.3">
      <c r="B29" s="33" t="s">
        <v>10</v>
      </c>
      <c r="C29" s="33">
        <v>1850000</v>
      </c>
      <c r="D29" s="33">
        <v>1790000</v>
      </c>
      <c r="E29" s="33">
        <v>1750000</v>
      </c>
      <c r="F29" s="33">
        <v>1500000</v>
      </c>
    </row>
    <row r="30" spans="2:14" x14ac:dyDescent="0.3">
      <c r="B30" s="33" t="s">
        <v>11</v>
      </c>
      <c r="C30" s="33">
        <v>6</v>
      </c>
      <c r="D30" s="33">
        <v>7</v>
      </c>
      <c r="E30" s="33">
        <v>6</v>
      </c>
      <c r="F30" s="33">
        <v>5</v>
      </c>
      <c r="H30" s="36" t="s">
        <v>27</v>
      </c>
    </row>
    <row r="31" spans="2:14" x14ac:dyDescent="0.3">
      <c r="B31" s="33" t="s">
        <v>12</v>
      </c>
      <c r="C31" s="33">
        <v>6</v>
      </c>
      <c r="D31" s="33">
        <v>5</v>
      </c>
      <c r="E31" s="33">
        <v>4</v>
      </c>
      <c r="F31" s="33">
        <v>4</v>
      </c>
    </row>
    <row r="32" spans="2:14" x14ac:dyDescent="0.3">
      <c r="B32" s="33" t="s">
        <v>13</v>
      </c>
      <c r="C32" s="33">
        <v>570</v>
      </c>
      <c r="D32" s="33">
        <v>510</v>
      </c>
      <c r="E32" s="33">
        <v>360</v>
      </c>
      <c r="F32" s="33">
        <v>337</v>
      </c>
    </row>
    <row r="33" spans="2:6" x14ac:dyDescent="0.3">
      <c r="B33" s="33" t="s">
        <v>14</v>
      </c>
      <c r="C33" s="34" t="s">
        <v>21</v>
      </c>
      <c r="D33" s="34" t="s">
        <v>20</v>
      </c>
      <c r="E33" s="34" t="s">
        <v>16</v>
      </c>
      <c r="F33" s="34" t="s">
        <v>15</v>
      </c>
    </row>
    <row r="1048572" spans="16384:16384" x14ac:dyDescent="0.3">
      <c r="XFD1048572" t="e" cm="1">
        <f t="array" ref="XFD1048572">rsadistcount</f>
        <v>#NAME?</v>
      </c>
    </row>
    <row r="1048573" spans="16384:16384" x14ac:dyDescent="0.3">
      <c r="XFD1048573" t="e" cm="1">
        <f t="array" ref="XFD1048573">rsaoutcount</f>
        <v>#NAME?</v>
      </c>
    </row>
  </sheetData>
  <sortState xmlns:xlrd2="http://schemas.microsoft.com/office/spreadsheetml/2017/richdata2" columnSort="1" ref="C21:H26">
    <sortCondition descending="1" ref="C25:H25"/>
  </sortState>
  <phoneticPr fontId="1" type="noConversion"/>
  <pageMargins left="0.7" right="0.7" top="0.75" bottom="0.75" header="0.3" footer="0.3"/>
  <pageSetup orientation="portrait"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C3CF5120-8F9D-4B8F-803C-0530DADB769A}">
          <xm:f>Sheet1!XFD1048571:XFD1048571</xm:f>
        </x15:webExtension>
        <x15:webExtension appRef="{B3628F35-F6E7-46EB-B5D3-1D06A213D232}">
          <xm:f>Sheet1!XFD1048572:XFD1048575</xm:f>
        </x15:webExtension>
        <x15:webExtension appRef="{84C8A0F4-2792-44C5-B0F7-96C7121260B4}">
          <xm:f>Sheet1!1:1048576</xm:f>
        </x15:webExtension>
        <x15:webExtension appRef="{4F461A47-EF5C-48D7-BAF3-C248D74ED711}">
          <xm:f>Sheet1!$A$1</xm:f>
        </x15:webExtension>
        <x15:webExtension appRef="{4C55CBFD-7763-4874-B01B-582405389B33}">
          <xm:f>Sheet1!$B$7</xm:f>
        </x15:webExtension>
        <x15:webExtension appRef="{6E50CFF1-27CD-46D6-AB5A-320013AB1254}">
          <xm:f>Sheet1!$B$7</xm:f>
        </x15:webExtension>
        <x15:webExtension appRef="{65E88809-F253-4C83-B74E-D20A11ABE405}">
          <xm:f>Sheet1!$B$7</xm:f>
        </x15:webExtension>
        <x15:webExtension appRef="{9EC04D91-EBA4-4A66-A299-273A7059460B}">
          <xm:f>Sheet1!$B$7</xm:f>
        </x15:webExtension>
        <x15:webExtension appRef="{A6C40F74-7238-41E4-82D5-E47A1E4C087D}">
          <xm:f>Sheet1!$C$7</xm:f>
        </x15:webExtension>
        <x15:webExtension appRef="{1D3EC9FA-2CCF-47C5-9F67-F4FD37C222C4}">
          <xm:f>Sheet1!$D$7</xm:f>
        </x15:webExtension>
        <x15:webExtension appRef="{63793AA8-E7D4-4F1C-B0A6-99E8D5D204B8}">
          <xm:f>Sheet1!$E$7</xm:f>
        </x15:webExtension>
        <x15:webExtension appRef="{0554EF89-F7DF-4251-B427-BF9C0F0569FF}">
          <xm:f>Sheet1!$F$7</xm:f>
        </x15:webExtension>
        <x15:webExtension appRef="{C409F11E-B0E8-41F5-A564-23B3E26D9649}">
          <xm:f>Sheet1!$G$7</xm:f>
        </x15:webExtension>
        <x15:webExtension appRef="{DDBD4A8C-832A-47BC-9C55-363684319389}">
          <xm:f>Sheet1!$H$7</xm:f>
        </x15:webExtension>
        <x15:webExtension appRef="{8157B7DC-AB8E-4C43-B71B-5F2F08A648F7}">
          <xm:f>Sheet1!$I$7</xm:f>
        </x15:webExtension>
        <x15:webExtension appRef="{E7D91A65-A7DF-471D-A30C-30FE9ACE96E4}">
          <xm:f>Sheet1!$J$7</xm:f>
        </x15:webExtension>
        <x15:webExtension appRef="{DD59D65B-7741-4638-9330-80F849316164}">
          <xm:f>Sheet1!$K$7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AA46E-44CE-4275-8BDB-09D6B93C95C9}">
  <dimension ref="A1:V36"/>
  <sheetViews>
    <sheetView tabSelected="1" topLeftCell="I1" zoomScale="130" zoomScaleNormal="130" workbookViewId="0">
      <selection activeCell="W8" sqref="W8"/>
    </sheetView>
  </sheetViews>
  <sheetFormatPr defaultRowHeight="14.4" x14ac:dyDescent="0.3"/>
  <cols>
    <col min="1" max="1" width="12.296875" customWidth="1"/>
    <col min="2" max="3" width="11.3984375" bestFit="1" customWidth="1"/>
    <col min="4" max="4" width="10" customWidth="1"/>
    <col min="5" max="5" width="11.3984375" bestFit="1" customWidth="1"/>
    <col min="6" max="6" width="12" customWidth="1"/>
    <col min="7" max="7" width="12.69921875" customWidth="1"/>
    <col min="8" max="8" width="10.3984375" bestFit="1" customWidth="1"/>
    <col min="10" max="10" width="11.09765625" customWidth="1"/>
    <col min="11" max="11" width="8.19921875" customWidth="1"/>
    <col min="12" max="12" width="7.3984375" customWidth="1"/>
    <col min="13" max="13" width="7.19921875" customWidth="1"/>
    <col min="14" max="14" width="10" customWidth="1"/>
    <col min="15" max="15" width="7.59765625" customWidth="1"/>
    <col min="16" max="16" width="12.19921875" customWidth="1"/>
    <col min="17" max="17" width="12.59765625" customWidth="1"/>
    <col min="18" max="18" width="7" customWidth="1"/>
    <col min="19" max="19" width="7.296875" customWidth="1"/>
    <col min="20" max="20" width="6.8984375" customWidth="1"/>
    <col min="21" max="21" width="6.69921875" customWidth="1"/>
    <col min="22" max="22" width="7.59765625" customWidth="1"/>
  </cols>
  <sheetData>
    <row r="1" spans="1:22" x14ac:dyDescent="0.3">
      <c r="A1" s="31"/>
      <c r="B1" s="20" t="s">
        <v>46</v>
      </c>
      <c r="C1" s="21"/>
      <c r="D1" s="22"/>
      <c r="E1" s="23" t="s">
        <v>45</v>
      </c>
      <c r="F1" s="24"/>
      <c r="G1" s="24"/>
      <c r="H1" s="25"/>
      <c r="I1" s="30" t="s">
        <v>32</v>
      </c>
      <c r="K1" s="47" t="s">
        <v>54</v>
      </c>
      <c r="L1" s="20" t="s">
        <v>46</v>
      </c>
      <c r="M1" s="21"/>
      <c r="N1" s="22"/>
      <c r="O1" s="23" t="s">
        <v>45</v>
      </c>
      <c r="P1" s="24"/>
      <c r="Q1" s="24"/>
      <c r="R1" s="25"/>
      <c r="S1" s="26" t="s">
        <v>32</v>
      </c>
      <c r="T1" s="46" t="s">
        <v>53</v>
      </c>
      <c r="U1" s="45" t="s">
        <v>52</v>
      </c>
      <c r="V1" s="49" t="s">
        <v>51</v>
      </c>
    </row>
    <row r="2" spans="1:22" x14ac:dyDescent="0.3">
      <c r="A2" s="32"/>
      <c r="B2" s="10" t="s">
        <v>39</v>
      </c>
      <c r="C2" s="10" t="s">
        <v>38</v>
      </c>
      <c r="D2" s="10" t="s">
        <v>37</v>
      </c>
      <c r="E2" s="9" t="s">
        <v>36</v>
      </c>
      <c r="F2" s="9" t="s">
        <v>35</v>
      </c>
      <c r="G2" s="9" t="s">
        <v>34</v>
      </c>
      <c r="H2" s="14" t="s">
        <v>33</v>
      </c>
      <c r="I2" s="30"/>
      <c r="K2" s="48"/>
      <c r="L2" s="10" t="s">
        <v>39</v>
      </c>
      <c r="M2" s="10" t="s">
        <v>38</v>
      </c>
      <c r="N2" s="10" t="s">
        <v>37</v>
      </c>
      <c r="O2" s="9" t="s">
        <v>36</v>
      </c>
      <c r="P2" s="9" t="s">
        <v>35</v>
      </c>
      <c r="Q2" s="9" t="s">
        <v>34</v>
      </c>
      <c r="R2" s="14" t="s">
        <v>33</v>
      </c>
      <c r="S2" s="26"/>
      <c r="T2" s="46"/>
      <c r="U2" s="45"/>
      <c r="V2" s="49"/>
    </row>
    <row r="3" spans="1:22" x14ac:dyDescent="0.3">
      <c r="A3" s="13" t="s">
        <v>44</v>
      </c>
      <c r="B3" s="12">
        <v>8</v>
      </c>
      <c r="C3" s="18">
        <v>4</v>
      </c>
      <c r="D3" s="18">
        <v>4</v>
      </c>
      <c r="E3" s="12">
        <v>5</v>
      </c>
      <c r="F3" s="12">
        <v>5</v>
      </c>
      <c r="G3" s="12">
        <v>4</v>
      </c>
      <c r="H3" s="12">
        <v>3</v>
      </c>
      <c r="I3" s="18">
        <v>3</v>
      </c>
      <c r="K3" s="13" t="s">
        <v>44</v>
      </c>
      <c r="L3" s="41">
        <f>B$7*B3/SQRT(SUMSQ(B$3:B$6))</f>
        <v>9.373596961679119E-2</v>
      </c>
      <c r="M3" s="42">
        <f t="shared" ref="M3:N6" si="0">C$7*C3/SQRT(SUMSQ(C$3:C$6))</f>
        <v>9.9777530313971772E-3</v>
      </c>
      <c r="N3" s="42">
        <f>D$7*D3/SQRT(SUMSQ(D$3:D$6))</f>
        <v>1.1613858980980763E-2</v>
      </c>
      <c r="O3" s="41">
        <f t="shared" ref="O3:S6" si="1">E$7*E3/SQRT(SUMSQ(E$3:E$6))</f>
        <v>9.8239355015118088E-2</v>
      </c>
      <c r="P3" s="41">
        <f t="shared" si="1"/>
        <v>2.4414373713769852E-2</v>
      </c>
      <c r="Q3" s="41">
        <f t="shared" si="1"/>
        <v>2.4472059995638035E-2</v>
      </c>
      <c r="R3" s="41">
        <f t="shared" si="1"/>
        <v>3.3454381658818824E-2</v>
      </c>
      <c r="S3" s="42">
        <f t="shared" si="1"/>
        <v>7.308326880418306E-2</v>
      </c>
      <c r="T3" s="50">
        <f>SQRT(SUM((L3-L$7)^2,(M3-M$7)^2,(N3-N$7)^2,(O3-O$7)^2,(P3-P$7)^2,(Q3-Q$7)^2,(R3-R$7)^2,(S3-S$7)^2))</f>
        <v>9.762473284951273E-2</v>
      </c>
      <c r="U3" s="50">
        <f>SQRT(SUM((L3-L$8)^2,(M3-M$8)^2,(N3-N$8)^2,(O3-O$8)^2,(P3-P$8)^2,(Q3-Q$8)^2,(R3-R$8)^2,(S3-S$8)^2))</f>
        <v>0.13549349650181233</v>
      </c>
      <c r="V3" s="51">
        <f>U3/(T3+U3)</f>
        <v>0.58122222736006801</v>
      </c>
    </row>
    <row r="4" spans="1:22" x14ac:dyDescent="0.3">
      <c r="A4" s="13" t="s">
        <v>43</v>
      </c>
      <c r="B4" s="12">
        <v>6</v>
      </c>
      <c r="C4" s="18">
        <v>5</v>
      </c>
      <c r="D4" s="18">
        <v>4</v>
      </c>
      <c r="E4" s="12">
        <v>6</v>
      </c>
      <c r="F4" s="12">
        <v>6</v>
      </c>
      <c r="G4" s="12">
        <v>4</v>
      </c>
      <c r="H4" s="12">
        <v>4</v>
      </c>
      <c r="I4" s="18">
        <v>5</v>
      </c>
      <c r="K4" s="13" t="s">
        <v>43</v>
      </c>
      <c r="L4" s="41">
        <f t="shared" ref="L4:L6" si="2">B$7*B4/SQRT(SUMSQ(B$3:B$6))</f>
        <v>7.0301977212593389E-2</v>
      </c>
      <c r="M4" s="42">
        <f t="shared" si="0"/>
        <v>1.2472191289246473E-2</v>
      </c>
      <c r="N4" s="42">
        <f t="shared" si="0"/>
        <v>1.1613858980980763E-2</v>
      </c>
      <c r="O4" s="41">
        <f t="shared" si="1"/>
        <v>0.11788722601814169</v>
      </c>
      <c r="P4" s="41">
        <f t="shared" si="1"/>
        <v>2.9297248456523824E-2</v>
      </c>
      <c r="Q4" s="41">
        <f t="shared" si="1"/>
        <v>2.4472059995638035E-2</v>
      </c>
      <c r="R4" s="41">
        <f t="shared" si="1"/>
        <v>4.460584221175843E-2</v>
      </c>
      <c r="S4" s="42">
        <f t="shared" si="1"/>
        <v>0.12180544800697177</v>
      </c>
      <c r="T4" s="50">
        <f>SQRT(SUM((L4-L$7)^2,(M4-M$7)^2,(N4-N$7)^2,(O4-O$7)^2,(P4-P$7)^2,(Q4-Q$7)^2,(R4-R$7)^2,(S4-S$7)^2))</f>
        <v>9.2557109604477328E-2</v>
      </c>
      <c r="U4" s="50">
        <f>SQRT(SUM((L4-L$8)^2,(M4-M$8)^2,(N4-N$8)^2,(O4-O$8)^2,(P4-P$8)^2,(Q4-Q$8)^2,(R4-R$8)^2,(S4-S$8)^2))</f>
        <v>8.4673501588569858E-2</v>
      </c>
      <c r="V4" s="51">
        <f>U4/(T4+U4)</f>
        <v>0.47775889852537862</v>
      </c>
    </row>
    <row r="5" spans="1:22" x14ac:dyDescent="0.3">
      <c r="A5" s="13" t="s">
        <v>42</v>
      </c>
      <c r="B5" s="12">
        <v>4</v>
      </c>
      <c r="C5" s="18">
        <v>6</v>
      </c>
      <c r="D5" s="18">
        <v>5</v>
      </c>
      <c r="E5" s="12">
        <v>9</v>
      </c>
      <c r="F5" s="12">
        <v>7</v>
      </c>
      <c r="G5" s="12">
        <v>5</v>
      </c>
      <c r="H5" s="12">
        <v>7</v>
      </c>
      <c r="I5" s="18">
        <v>6</v>
      </c>
      <c r="K5" s="13" t="s">
        <v>42</v>
      </c>
      <c r="L5" s="41">
        <f>B$7*B5/SQRT(SUMSQ(B$3:B$6))</f>
        <v>4.6867984808395595E-2</v>
      </c>
      <c r="M5" s="42">
        <f t="shared" si="0"/>
        <v>1.4966629547095767E-2</v>
      </c>
      <c r="N5" s="42">
        <f t="shared" si="0"/>
        <v>1.4517323726225955E-2</v>
      </c>
      <c r="O5" s="41">
        <f t="shared" si="1"/>
        <v>0.17683083902721256</v>
      </c>
      <c r="P5" s="41">
        <f t="shared" si="1"/>
        <v>3.4180123199277795E-2</v>
      </c>
      <c r="Q5" s="41">
        <f t="shared" si="1"/>
        <v>3.0590074994547543E-2</v>
      </c>
      <c r="R5" s="41">
        <f t="shared" si="1"/>
        <v>7.8060223870577247E-2</v>
      </c>
      <c r="S5" s="42">
        <f t="shared" si="1"/>
        <v>0.14616653760836612</v>
      </c>
      <c r="T5" s="50">
        <f>SQRT(SUM((L5-L$7)^2,(M5-M$7)^2,(N5-N$7)^2,(O5-O$7)^2,(P5-P$7)^2,(Q5-Q$7)^2,(R5-R$7)^2,(S5-S$7)^2))</f>
        <v>8.7936774761819061E-2</v>
      </c>
      <c r="U5" s="50">
        <f>SQRT(SUM((L5-L$8)^2,(M5-M$8)^2,(N5-N$8)^2,(O5-O$8)^2,(P5-P$8)^2,(Q5-Q$8)^2,(R5-R$8)^2,(S5-S$8)^2))</f>
        <v>0.10404274873916938</v>
      </c>
      <c r="V5" s="51">
        <f>U5/(T5+U5)</f>
        <v>0.54194711415998331</v>
      </c>
    </row>
    <row r="6" spans="1:22" x14ac:dyDescent="0.3">
      <c r="A6" s="13" t="s">
        <v>41</v>
      </c>
      <c r="B6" s="12">
        <v>3</v>
      </c>
      <c r="C6" s="18">
        <v>7</v>
      </c>
      <c r="D6" s="18">
        <v>6</v>
      </c>
      <c r="E6" s="12">
        <v>8</v>
      </c>
      <c r="F6" s="12">
        <v>6</v>
      </c>
      <c r="G6" s="12">
        <v>6</v>
      </c>
      <c r="H6" s="12">
        <v>8</v>
      </c>
      <c r="I6" s="18">
        <v>8</v>
      </c>
      <c r="K6" s="13" t="s">
        <v>41</v>
      </c>
      <c r="L6" s="41">
        <f t="shared" si="2"/>
        <v>3.5150988606296694E-2</v>
      </c>
      <c r="M6" s="42">
        <f t="shared" si="0"/>
        <v>1.7461067804945059E-2</v>
      </c>
      <c r="N6" s="42">
        <f t="shared" si="0"/>
        <v>1.7420788471471146E-2</v>
      </c>
      <c r="O6" s="41">
        <f t="shared" si="1"/>
        <v>0.15718296802418893</v>
      </c>
      <c r="P6" s="41">
        <f t="shared" si="1"/>
        <v>2.9297248456523824E-2</v>
      </c>
      <c r="Q6" s="41">
        <f t="shared" si="1"/>
        <v>3.6708089993457052E-2</v>
      </c>
      <c r="R6" s="41">
        <f t="shared" si="1"/>
        <v>8.921168442351686E-2</v>
      </c>
      <c r="S6" s="42">
        <f t="shared" si="1"/>
        <v>0.19488871681115483</v>
      </c>
      <c r="T6" s="50">
        <f>SQRT(SUM((L6-L$7)^2,(M6-M$7)^2,(N6-N$7)^2,(O6-O$7)^2,(P6-P$7)^2,(Q6-Q$7)^2,(R6-R$7)^2,(S6-S$7)^2))</f>
        <v>0.13699769667768694</v>
      </c>
      <c r="U6" s="50">
        <f>SQRT(SUM((L6-L$8)^2,(M6-M$8)^2,(N6-N$8)^2,(O6-O$8)^2,(P6-P$8)^2,(Q6-Q$8)^2,(R6-R$8)^2,(S6-S$8)^2))</f>
        <v>8.2199691130917643E-2</v>
      </c>
      <c r="V6" s="51">
        <f>U6/(T6+U6)</f>
        <v>0.37500305981151338</v>
      </c>
    </row>
    <row r="7" spans="1:22" x14ac:dyDescent="0.3">
      <c r="A7" s="2" t="s">
        <v>40</v>
      </c>
      <c r="B7" s="2">
        <v>0.13100000000000001</v>
      </c>
      <c r="C7" s="2">
        <v>2.8000000000000001E-2</v>
      </c>
      <c r="D7" s="2">
        <v>2.8000000000000001E-2</v>
      </c>
      <c r="E7" s="2">
        <v>0.28199999999999997</v>
      </c>
      <c r="F7" s="2">
        <v>5.8999999999999997E-2</v>
      </c>
      <c r="G7" s="2">
        <v>5.8999999999999997E-2</v>
      </c>
      <c r="H7" s="2">
        <v>0.13100000000000001</v>
      </c>
      <c r="I7" s="2">
        <v>0.28199999999999997</v>
      </c>
      <c r="J7" s="19"/>
      <c r="K7" s="16" t="s">
        <v>50</v>
      </c>
      <c r="L7" s="43">
        <f>MAX(L3:L6)</f>
        <v>9.373596961679119E-2</v>
      </c>
      <c r="M7" s="43">
        <f>MIN(M3:M6)</f>
        <v>9.9777530313971772E-3</v>
      </c>
      <c r="N7" s="43">
        <f>MIN(N3:N6)</f>
        <v>1.1613858980980763E-2</v>
      </c>
      <c r="O7" s="43">
        <f t="shared" ref="O7:Q7" si="3">MAX(O3:O6)</f>
        <v>0.17683083902721256</v>
      </c>
      <c r="P7" s="43">
        <f t="shared" si="3"/>
        <v>3.4180123199277795E-2</v>
      </c>
      <c r="Q7" s="43">
        <f t="shared" si="3"/>
        <v>3.6708089993457052E-2</v>
      </c>
      <c r="R7" s="43">
        <f>MAX(R3:R6)</f>
        <v>8.921168442351686E-2</v>
      </c>
      <c r="S7" s="43">
        <f>MIN(S3:S6)</f>
        <v>7.308326880418306E-2</v>
      </c>
    </row>
    <row r="8" spans="1:22" x14ac:dyDescent="0.3">
      <c r="K8" s="15" t="s">
        <v>49</v>
      </c>
      <c r="L8" s="44">
        <f>MIN(L3:L6)</f>
        <v>3.5150988606296694E-2</v>
      </c>
      <c r="M8" s="44">
        <f>MAX(M3:M6)</f>
        <v>1.7461067804945059E-2</v>
      </c>
      <c r="N8" s="44">
        <f>MAX(N3:N6)</f>
        <v>1.7420788471471146E-2</v>
      </c>
      <c r="O8" s="44">
        <f t="shared" ref="O8:Q8" si="4">MIN(O3:O6)</f>
        <v>9.8239355015118088E-2</v>
      </c>
      <c r="P8" s="44">
        <f t="shared" si="4"/>
        <v>2.4414373713769852E-2</v>
      </c>
      <c r="Q8" s="44">
        <f t="shared" si="4"/>
        <v>2.4472059995638035E-2</v>
      </c>
      <c r="R8" s="44">
        <f>MIN(R3:R6)</f>
        <v>3.3454381658818824E-2</v>
      </c>
      <c r="S8" s="44">
        <f>MAX(S3:S6)</f>
        <v>0.19488871681115483</v>
      </c>
    </row>
    <row r="9" spans="1:22" x14ac:dyDescent="0.3">
      <c r="A9" s="11"/>
      <c r="B9" s="10" t="s">
        <v>39</v>
      </c>
      <c r="C9" s="10" t="s">
        <v>38</v>
      </c>
      <c r="D9" s="10" t="s">
        <v>37</v>
      </c>
      <c r="E9" s="9" t="s">
        <v>36</v>
      </c>
      <c r="F9" s="9" t="s">
        <v>35</v>
      </c>
      <c r="G9" s="9" t="s">
        <v>34</v>
      </c>
      <c r="H9" s="9" t="s">
        <v>33</v>
      </c>
      <c r="I9" s="8" t="s">
        <v>32</v>
      </c>
      <c r="K9" s="27" t="s">
        <v>55</v>
      </c>
      <c r="L9" s="28"/>
      <c r="M9" s="28"/>
      <c r="N9" s="28"/>
      <c r="O9" s="28"/>
      <c r="P9" s="28"/>
      <c r="Q9" s="28"/>
      <c r="R9" s="28"/>
      <c r="S9" s="29"/>
    </row>
    <row r="10" spans="1:22" x14ac:dyDescent="0.3">
      <c r="A10" s="10" t="str" cm="1">
        <f t="array" ref="A10:A17">TRANSPOSE(B9:I9)</f>
        <v>Safety</v>
      </c>
      <c r="B10" s="7">
        <v>1</v>
      </c>
      <c r="C10" s="7">
        <v>5</v>
      </c>
      <c r="D10" s="7">
        <v>5</v>
      </c>
      <c r="E10" s="7">
        <v>0.33333333333333331</v>
      </c>
      <c r="F10" s="7">
        <v>3</v>
      </c>
      <c r="G10" s="7">
        <v>3</v>
      </c>
      <c r="H10" s="7">
        <v>1</v>
      </c>
      <c r="I10" s="7">
        <v>0.33333333333333331</v>
      </c>
    </row>
    <row r="11" spans="1:22" x14ac:dyDescent="0.3">
      <c r="A11" s="10" t="str">
        <v>Noise</v>
      </c>
      <c r="B11" s="7">
        <v>0.2</v>
      </c>
      <c r="C11" s="7">
        <v>1</v>
      </c>
      <c r="D11" s="7">
        <v>1</v>
      </c>
      <c r="E11" s="7">
        <v>0.14285714285714285</v>
      </c>
      <c r="F11" s="7">
        <v>0.33333333333333331</v>
      </c>
      <c r="G11" s="7">
        <v>0.33333333333333331</v>
      </c>
      <c r="H11" s="7">
        <v>0.2</v>
      </c>
      <c r="I11" s="7">
        <v>0.14285714285714285</v>
      </c>
    </row>
    <row r="12" spans="1:22" x14ac:dyDescent="0.3">
      <c r="A12" s="10" t="str">
        <v>Auto traffic</v>
      </c>
      <c r="B12" s="7">
        <v>0.2</v>
      </c>
      <c r="C12" s="7">
        <v>1</v>
      </c>
      <c r="D12" s="7">
        <v>1</v>
      </c>
      <c r="E12" s="7">
        <v>0.14285714285714285</v>
      </c>
      <c r="F12" s="7">
        <v>0.33333333333333331</v>
      </c>
      <c r="G12" s="7">
        <v>0.33333333333333331</v>
      </c>
      <c r="H12" s="7">
        <v>0.2</v>
      </c>
      <c r="I12" s="7">
        <v>0.14285714285714285</v>
      </c>
    </row>
    <row r="13" spans="1:22" x14ac:dyDescent="0.3">
      <c r="A13" s="9" t="str">
        <v>Quality</v>
      </c>
      <c r="B13" s="7">
        <v>3</v>
      </c>
      <c r="C13" s="7">
        <v>7</v>
      </c>
      <c r="D13" s="7">
        <v>7</v>
      </c>
      <c r="E13" s="7">
        <v>1</v>
      </c>
      <c r="F13" s="7">
        <v>5</v>
      </c>
      <c r="G13" s="7">
        <v>5</v>
      </c>
      <c r="H13" s="7">
        <v>3</v>
      </c>
      <c r="I13" s="7">
        <v>1</v>
      </c>
    </row>
    <row r="14" spans="1:22" x14ac:dyDescent="0.3">
      <c r="A14" s="9" t="str">
        <v>No. bedrooms</v>
      </c>
      <c r="B14" s="7">
        <v>0.33333333333333331</v>
      </c>
      <c r="C14" s="7">
        <v>3</v>
      </c>
      <c r="D14" s="7">
        <v>3</v>
      </c>
      <c r="E14" s="7">
        <v>0.2</v>
      </c>
      <c r="F14" s="7">
        <v>1</v>
      </c>
      <c r="G14" s="7">
        <v>1</v>
      </c>
      <c r="H14" s="7">
        <v>0.33333333333333331</v>
      </c>
      <c r="I14" s="7">
        <v>0.2</v>
      </c>
    </row>
    <row r="15" spans="1:22" x14ac:dyDescent="0.3">
      <c r="A15" s="9" t="str">
        <v>No. bathrooms</v>
      </c>
      <c r="B15" s="7">
        <v>0.33333333333333331</v>
      </c>
      <c r="C15" s="7">
        <v>3</v>
      </c>
      <c r="D15" s="7">
        <v>3</v>
      </c>
      <c r="E15" s="7">
        <v>0.2</v>
      </c>
      <c r="F15" s="7">
        <v>1</v>
      </c>
      <c r="G15" s="7">
        <v>1</v>
      </c>
      <c r="H15" s="7">
        <v>0.33333333333333331</v>
      </c>
      <c r="I15" s="7">
        <v>0.2</v>
      </c>
    </row>
    <row r="16" spans="1:22" x14ac:dyDescent="0.3">
      <c r="A16" s="9" t="str">
        <v>Size</v>
      </c>
      <c r="B16" s="7">
        <v>1</v>
      </c>
      <c r="C16" s="7">
        <v>5</v>
      </c>
      <c r="D16" s="7">
        <v>5</v>
      </c>
      <c r="E16" s="7">
        <v>0.33333333333333331</v>
      </c>
      <c r="F16" s="7">
        <v>3</v>
      </c>
      <c r="G16" s="7">
        <v>3</v>
      </c>
      <c r="H16" s="7">
        <v>1</v>
      </c>
      <c r="I16" s="7">
        <v>0.33333333333333331</v>
      </c>
    </row>
    <row r="17" spans="1:11" x14ac:dyDescent="0.3">
      <c r="A17" s="8" t="str">
        <v>Cost</v>
      </c>
      <c r="B17" s="7">
        <v>3</v>
      </c>
      <c r="C17" s="7">
        <v>7</v>
      </c>
      <c r="D17" s="7">
        <v>7</v>
      </c>
      <c r="E17" s="7">
        <v>1</v>
      </c>
      <c r="F17" s="7">
        <v>5</v>
      </c>
      <c r="G17" s="7">
        <v>5</v>
      </c>
      <c r="H17" s="7">
        <v>3</v>
      </c>
      <c r="I17" s="7">
        <v>1</v>
      </c>
    </row>
    <row r="18" spans="1:11" x14ac:dyDescent="0.3">
      <c r="A18" s="5" t="s">
        <v>31</v>
      </c>
      <c r="B18" s="6"/>
      <c r="C18" s="6"/>
      <c r="I18" s="4" t="s">
        <v>29</v>
      </c>
      <c r="J18" s="3" t="s">
        <v>28</v>
      </c>
    </row>
    <row r="19" spans="1:11" x14ac:dyDescent="0.3">
      <c r="A19" s="37" cm="1">
        <f t="array" ref="A19:H26">MMULT(B10:I17,B10:I17)</f>
        <v>8</v>
      </c>
      <c r="B19" s="37">
        <v>42.666666666666664</v>
      </c>
      <c r="C19" s="37">
        <v>42.666666666666664</v>
      </c>
      <c r="D19" s="37">
        <v>3.961904761904762</v>
      </c>
      <c r="E19" s="37">
        <v>18.666666666666668</v>
      </c>
      <c r="F19" s="37">
        <v>18.666666666666668</v>
      </c>
      <c r="G19" s="37">
        <v>8</v>
      </c>
      <c r="H19" s="37">
        <v>3.961904761904762</v>
      </c>
      <c r="I19" s="39">
        <f t="shared" ref="I19:I26" si="5">SUM(A19:H19)</f>
        <v>146.59047619047618</v>
      </c>
      <c r="J19" s="38">
        <f t="shared" ref="J19:J26" si="6">I19/SUM(I$19:I$26)</f>
        <v>0.13253122703894196</v>
      </c>
    </row>
    <row r="20" spans="1:11" x14ac:dyDescent="0.3">
      <c r="A20" s="37">
        <v>1.8793650793650796</v>
      </c>
      <c r="B20" s="37">
        <v>8</v>
      </c>
      <c r="C20" s="37">
        <v>8</v>
      </c>
      <c r="D20" s="37">
        <v>0.838095238095238</v>
      </c>
      <c r="E20" s="37">
        <v>3.961904761904762</v>
      </c>
      <c r="F20" s="37">
        <v>3.961904761904762</v>
      </c>
      <c r="G20" s="37">
        <v>1.8793650793650796</v>
      </c>
      <c r="H20" s="37">
        <v>0.838095238095238</v>
      </c>
      <c r="I20" s="39">
        <f t="shared" si="5"/>
        <v>29.358730158730161</v>
      </c>
      <c r="J20" s="38">
        <f t="shared" si="6"/>
        <v>2.6542983100661281E-2</v>
      </c>
    </row>
    <row r="21" spans="1:11" x14ac:dyDescent="0.3">
      <c r="A21" s="37">
        <v>1.8793650793650796</v>
      </c>
      <c r="B21" s="37">
        <v>8</v>
      </c>
      <c r="C21" s="37">
        <v>8</v>
      </c>
      <c r="D21" s="37">
        <v>0.838095238095238</v>
      </c>
      <c r="E21" s="37">
        <v>3.961904761904762</v>
      </c>
      <c r="F21" s="37">
        <v>3.961904761904762</v>
      </c>
      <c r="G21" s="37">
        <v>1.8793650793650796</v>
      </c>
      <c r="H21" s="37">
        <v>0.838095238095238</v>
      </c>
      <c r="I21" s="39">
        <f t="shared" si="5"/>
        <v>29.358730158730161</v>
      </c>
      <c r="J21" s="38">
        <f t="shared" si="6"/>
        <v>2.6542983100661281E-2</v>
      </c>
    </row>
    <row r="22" spans="1:11" x14ac:dyDescent="0.3">
      <c r="A22" s="37">
        <v>18.133333333333333</v>
      </c>
      <c r="B22" s="37">
        <v>88</v>
      </c>
      <c r="C22" s="37">
        <v>88</v>
      </c>
      <c r="D22" s="37">
        <v>8</v>
      </c>
      <c r="E22" s="37">
        <v>42.666666666666664</v>
      </c>
      <c r="F22" s="37">
        <v>42.666666666666664</v>
      </c>
      <c r="G22" s="37">
        <v>18.133333333333333</v>
      </c>
      <c r="H22" s="37">
        <v>8</v>
      </c>
      <c r="I22" s="39">
        <f t="shared" si="5"/>
        <v>313.59999999999997</v>
      </c>
      <c r="J22" s="38">
        <f t="shared" si="6"/>
        <v>0.28352314474650991</v>
      </c>
    </row>
    <row r="23" spans="1:11" x14ac:dyDescent="0.3">
      <c r="A23" s="37">
        <v>3.7333333333333343</v>
      </c>
      <c r="B23" s="37">
        <v>18.133333333333333</v>
      </c>
      <c r="C23" s="37">
        <v>18.133333333333333</v>
      </c>
      <c r="D23" s="37">
        <v>1.8793650793650791</v>
      </c>
      <c r="E23" s="37">
        <v>8</v>
      </c>
      <c r="F23" s="37">
        <v>8</v>
      </c>
      <c r="G23" s="37">
        <v>3.7333333333333343</v>
      </c>
      <c r="H23" s="37">
        <v>1.8793650793650791</v>
      </c>
      <c r="I23" s="39">
        <f t="shared" si="5"/>
        <v>63.492063492063494</v>
      </c>
      <c r="J23" s="38">
        <f t="shared" si="6"/>
        <v>5.7402645113886853E-2</v>
      </c>
    </row>
    <row r="24" spans="1:11" x14ac:dyDescent="0.3">
      <c r="A24" s="37">
        <v>3.7333333333333343</v>
      </c>
      <c r="B24" s="37">
        <v>18.133333333333333</v>
      </c>
      <c r="C24" s="37">
        <v>18.133333333333333</v>
      </c>
      <c r="D24" s="37">
        <v>1.8793650793650791</v>
      </c>
      <c r="E24" s="37">
        <v>8</v>
      </c>
      <c r="F24" s="37">
        <v>8</v>
      </c>
      <c r="G24" s="37">
        <v>3.7333333333333343</v>
      </c>
      <c r="H24" s="37">
        <v>1.8793650793650791</v>
      </c>
      <c r="I24" s="39">
        <f t="shared" si="5"/>
        <v>63.492063492063494</v>
      </c>
      <c r="J24" s="38">
        <f t="shared" si="6"/>
        <v>5.7402645113886853E-2</v>
      </c>
    </row>
    <row r="25" spans="1:11" x14ac:dyDescent="0.3">
      <c r="A25" s="37">
        <v>8</v>
      </c>
      <c r="B25" s="37">
        <v>42.666666666666664</v>
      </c>
      <c r="C25" s="37">
        <v>42.666666666666664</v>
      </c>
      <c r="D25" s="37">
        <v>3.961904761904762</v>
      </c>
      <c r="E25" s="37">
        <v>18.666666666666668</v>
      </c>
      <c r="F25" s="37">
        <v>18.666666666666668</v>
      </c>
      <c r="G25" s="37">
        <v>8</v>
      </c>
      <c r="H25" s="37">
        <v>3.961904761904762</v>
      </c>
      <c r="I25" s="39">
        <f t="shared" si="5"/>
        <v>146.59047619047618</v>
      </c>
      <c r="J25" s="38">
        <f t="shared" si="6"/>
        <v>0.13253122703894196</v>
      </c>
    </row>
    <row r="26" spans="1:11" x14ac:dyDescent="0.3">
      <c r="A26" s="37">
        <v>18.133333333333333</v>
      </c>
      <c r="B26" s="37">
        <v>88</v>
      </c>
      <c r="C26" s="37">
        <v>88</v>
      </c>
      <c r="D26" s="37">
        <v>8</v>
      </c>
      <c r="E26" s="37">
        <v>42.666666666666664</v>
      </c>
      <c r="F26" s="37">
        <v>42.666666666666664</v>
      </c>
      <c r="G26" s="37">
        <v>18.133333333333333</v>
      </c>
      <c r="H26" s="37">
        <v>8</v>
      </c>
      <c r="I26" s="39">
        <f t="shared" si="5"/>
        <v>313.59999999999997</v>
      </c>
      <c r="J26" s="38">
        <f t="shared" si="6"/>
        <v>0.28352314474650991</v>
      </c>
    </row>
    <row r="28" spans="1:11" x14ac:dyDescent="0.3">
      <c r="A28" s="5" t="s">
        <v>30</v>
      </c>
      <c r="I28" s="4" t="s">
        <v>29</v>
      </c>
      <c r="J28" s="17" t="s">
        <v>48</v>
      </c>
      <c r="K28" s="3" t="s">
        <v>47</v>
      </c>
    </row>
    <row r="29" spans="1:11" x14ac:dyDescent="0.3">
      <c r="A29" s="37" cm="1">
        <f t="array" ref="A29:H36">MMULT(_xlfn.ANCHORARRAY(A19),_xlfn.ANCHORARRAY(A19))</f>
        <v>571.43534391534399</v>
      </c>
      <c r="B29" s="37">
        <v>2739.6063492063495</v>
      </c>
      <c r="C29" s="37">
        <v>2739.6063492063495</v>
      </c>
      <c r="D29" s="37">
        <v>268.46137566137565</v>
      </c>
      <c r="E29" s="37">
        <v>1273.4984126984127</v>
      </c>
      <c r="F29" s="37">
        <v>1273.4984126984127</v>
      </c>
      <c r="G29" s="37">
        <v>571.43534391534399</v>
      </c>
      <c r="H29" s="37">
        <v>268.46137566137565</v>
      </c>
      <c r="I29" s="1">
        <f t="shared" ref="I29:I36" si="7">SUM(A29:H29)</f>
        <v>9706.0029629629626</v>
      </c>
      <c r="J29" s="40">
        <f t="shared" ref="J29:J36" si="8">I29/SUM(I$29:I$36)</f>
        <v>0.13106139403283579</v>
      </c>
      <c r="K29" s="39">
        <f>J29-J19</f>
        <v>-1.4698330061061748E-3</v>
      </c>
    </row>
    <row r="30" spans="1:11" x14ac:dyDescent="0.3">
      <c r="A30" s="37">
        <v>120.11682539682542</v>
      </c>
      <c r="B30" s="37">
        <v>579.56232804232798</v>
      </c>
      <c r="C30" s="37">
        <v>579.56232804232798</v>
      </c>
      <c r="D30" s="37">
        <v>56.602509448223721</v>
      </c>
      <c r="E30" s="37">
        <v>268.46137566137565</v>
      </c>
      <c r="F30" s="37">
        <v>268.46137566137565</v>
      </c>
      <c r="G30" s="37">
        <v>120.11682539682542</v>
      </c>
      <c r="H30" s="37">
        <v>56.602509448223721</v>
      </c>
      <c r="I30" s="1">
        <f t="shared" si="7"/>
        <v>2049.486077097506</v>
      </c>
      <c r="J30" s="40">
        <f t="shared" si="8"/>
        <v>2.7674471493597062E-2</v>
      </c>
      <c r="K30" s="39">
        <f t="shared" ref="K30:K36" si="9">J30-J20</f>
        <v>1.1314883929357811E-3</v>
      </c>
    </row>
    <row r="31" spans="1:11" x14ac:dyDescent="0.3">
      <c r="A31" s="37">
        <v>120.11682539682542</v>
      </c>
      <c r="B31" s="37">
        <v>579.56232804232798</v>
      </c>
      <c r="C31" s="37">
        <v>579.56232804232798</v>
      </c>
      <c r="D31" s="37">
        <v>56.602509448223721</v>
      </c>
      <c r="E31" s="37">
        <v>268.46137566137565</v>
      </c>
      <c r="F31" s="37">
        <v>268.46137566137565</v>
      </c>
      <c r="G31" s="37">
        <v>120.11682539682542</v>
      </c>
      <c r="H31" s="37">
        <v>56.602509448223721</v>
      </c>
      <c r="I31" s="1">
        <f t="shared" si="7"/>
        <v>2049.486077097506</v>
      </c>
      <c r="J31" s="40">
        <f t="shared" si="8"/>
        <v>2.7674471493597062E-2</v>
      </c>
      <c r="K31" s="39">
        <f t="shared" si="9"/>
        <v>1.1314883929357811E-3</v>
      </c>
    </row>
    <row r="32" spans="1:11" x14ac:dyDescent="0.3">
      <c r="A32" s="37">
        <v>1229.6126984126984</v>
      </c>
      <c r="B32" s="37">
        <v>5910.7555555555555</v>
      </c>
      <c r="C32" s="37">
        <v>5910.7555555555555</v>
      </c>
      <c r="D32" s="37">
        <v>579.56232804232809</v>
      </c>
      <c r="E32" s="37">
        <v>2739.6063492063495</v>
      </c>
      <c r="F32" s="37">
        <v>2739.6063492063495</v>
      </c>
      <c r="G32" s="37">
        <v>1229.6126984126984</v>
      </c>
      <c r="H32" s="37">
        <v>579.56232804232809</v>
      </c>
      <c r="I32" s="1">
        <f t="shared" si="7"/>
        <v>20919.073862433859</v>
      </c>
      <c r="J32" s="40">
        <f t="shared" si="8"/>
        <v>0.28247291833192306</v>
      </c>
      <c r="K32" s="39">
        <f t="shared" si="9"/>
        <v>-1.0502264145868523E-3</v>
      </c>
    </row>
    <row r="33" spans="1:11" x14ac:dyDescent="0.3">
      <c r="A33" s="37">
        <v>255.78328042328044</v>
      </c>
      <c r="B33" s="37">
        <v>1229.6126984126986</v>
      </c>
      <c r="C33" s="37">
        <v>1229.6126984126986</v>
      </c>
      <c r="D33" s="37">
        <v>120.1168253968254</v>
      </c>
      <c r="E33" s="37">
        <v>571.43534391534388</v>
      </c>
      <c r="F33" s="37">
        <v>571.43534391534388</v>
      </c>
      <c r="G33" s="37">
        <v>255.78328042328044</v>
      </c>
      <c r="H33" s="37">
        <v>120.1168253968254</v>
      </c>
      <c r="I33" s="1">
        <f t="shared" si="7"/>
        <v>4353.896296296296</v>
      </c>
      <c r="J33" s="40">
        <f t="shared" si="8"/>
        <v>5.8791216141644065E-2</v>
      </c>
      <c r="K33" s="39">
        <f t="shared" si="9"/>
        <v>1.3885710277572114E-3</v>
      </c>
    </row>
    <row r="34" spans="1:11" x14ac:dyDescent="0.3">
      <c r="A34" s="37">
        <v>255.78328042328044</v>
      </c>
      <c r="B34" s="37">
        <v>1229.6126984126986</v>
      </c>
      <c r="C34" s="37">
        <v>1229.6126984126986</v>
      </c>
      <c r="D34" s="37">
        <v>120.1168253968254</v>
      </c>
      <c r="E34" s="37">
        <v>571.43534391534388</v>
      </c>
      <c r="F34" s="37">
        <v>571.43534391534388</v>
      </c>
      <c r="G34" s="37">
        <v>255.78328042328044</v>
      </c>
      <c r="H34" s="37">
        <v>120.1168253968254</v>
      </c>
      <c r="I34" s="1">
        <f t="shared" si="7"/>
        <v>4353.896296296296</v>
      </c>
      <c r="J34" s="40">
        <f t="shared" si="8"/>
        <v>5.8791216141644065E-2</v>
      </c>
      <c r="K34" s="39">
        <f t="shared" si="9"/>
        <v>1.3885710277572114E-3</v>
      </c>
    </row>
    <row r="35" spans="1:11" x14ac:dyDescent="0.3">
      <c r="A35" s="37">
        <v>571.43534391534399</v>
      </c>
      <c r="B35" s="37">
        <v>2739.6063492063495</v>
      </c>
      <c r="C35" s="37">
        <v>2739.6063492063495</v>
      </c>
      <c r="D35" s="37">
        <v>268.46137566137565</v>
      </c>
      <c r="E35" s="37">
        <v>1273.4984126984127</v>
      </c>
      <c r="F35" s="37">
        <v>1273.4984126984127</v>
      </c>
      <c r="G35" s="37">
        <v>571.43534391534399</v>
      </c>
      <c r="H35" s="37">
        <v>268.46137566137565</v>
      </c>
      <c r="I35" s="1">
        <f t="shared" si="7"/>
        <v>9706.0029629629626</v>
      </c>
      <c r="J35" s="40">
        <f t="shared" si="8"/>
        <v>0.13106139403283579</v>
      </c>
      <c r="K35" s="39">
        <f t="shared" si="9"/>
        <v>-1.4698330061061748E-3</v>
      </c>
    </row>
    <row r="36" spans="1:11" x14ac:dyDescent="0.3">
      <c r="A36" s="37">
        <v>1229.6126984126984</v>
      </c>
      <c r="B36" s="37">
        <v>5910.7555555555555</v>
      </c>
      <c r="C36" s="37">
        <v>5910.7555555555555</v>
      </c>
      <c r="D36" s="37">
        <v>579.56232804232809</v>
      </c>
      <c r="E36" s="37">
        <v>2739.6063492063495</v>
      </c>
      <c r="F36" s="37">
        <v>2739.6063492063495</v>
      </c>
      <c r="G36" s="37">
        <v>1229.6126984126984</v>
      </c>
      <c r="H36" s="37">
        <v>579.56232804232809</v>
      </c>
      <c r="I36" s="1">
        <f t="shared" si="7"/>
        <v>20919.073862433859</v>
      </c>
      <c r="J36" s="40">
        <f t="shared" si="8"/>
        <v>0.28247291833192306</v>
      </c>
      <c r="K36" s="39">
        <f t="shared" si="9"/>
        <v>-1.0502264145868523E-3</v>
      </c>
    </row>
  </sheetData>
  <mergeCells count="12">
    <mergeCell ref="T1:T2"/>
    <mergeCell ref="U1:U2"/>
    <mergeCell ref="V1:V2"/>
    <mergeCell ref="K1:K2"/>
    <mergeCell ref="L1:N1"/>
    <mergeCell ref="O1:R1"/>
    <mergeCell ref="S1:S2"/>
    <mergeCell ref="K9:S9"/>
    <mergeCell ref="B1:D1"/>
    <mergeCell ref="E1:H1"/>
    <mergeCell ref="I1:I2"/>
    <mergeCell ref="A1:A2"/>
  </mergeCells>
  <conditionalFormatting sqref="V3:V6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{4F81F0D9-A554-4CBB-B172-0E13E46B6C75}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F81F0D9-A554-4CBB-B172-0E13E46B6C7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V3:V6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</dc:creator>
  <cp:lastModifiedBy>محمد ال سليم</cp:lastModifiedBy>
  <dcterms:created xsi:type="dcterms:W3CDTF">2015-06-05T18:17:20Z</dcterms:created>
  <dcterms:modified xsi:type="dcterms:W3CDTF">2020-05-02T22:50:23Z</dcterms:modified>
</cp:coreProperties>
</file>