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20" windowWidth="15270" windowHeight="8115"/>
  </bookViews>
  <sheets>
    <sheet name="الحالات المتوقعة و المكتشفة" sheetId="4" r:id="rId1"/>
    <sheet name="الحالات المكتشفة" sheetId="21" r:id="rId2"/>
    <sheet name="localaty - Q1" sheetId="16" r:id="rId3"/>
    <sheet name="نتائج العلاج 2019م" sheetId="22" r:id="rId4"/>
    <sheet name="الاثيوبيين" sheetId="23" r:id="rId5"/>
  </sheets>
  <definedNames>
    <definedName name="_xlnm._FilterDatabase" localSheetId="2" hidden="1">'localaty - Q1'!$A$5:$H$20</definedName>
    <definedName name="_xlnm._FilterDatabase" localSheetId="1" hidden="1">'الحالات المكتشفة'!$A$3:$L$105</definedName>
    <definedName name="_xlnm._FilterDatabase" localSheetId="3" hidden="1">'نتائج العلاج 2019م'!$A$4:$AG$29</definedName>
    <definedName name="_xlnm.Print_Area" localSheetId="0">'الحالات المتوقعة و المكتشفة'!$A$1:$Q$126</definedName>
  </definedNames>
  <calcPr calcId="162913" concurrentCalc="0"/>
</workbook>
</file>

<file path=xl/calcChain.xml><?xml version="1.0" encoding="utf-8"?>
<calcChain xmlns="http://schemas.openxmlformats.org/spreadsheetml/2006/main">
  <c r="AE44" i="22" l="1"/>
  <c r="AE43" i="22"/>
  <c r="AD42" i="22"/>
  <c r="AE42" i="22"/>
  <c r="AF42" i="22"/>
  <c r="E6" i="4"/>
  <c r="E7" i="4"/>
  <c r="E8" i="4"/>
  <c r="E9" i="4"/>
  <c r="E10" i="4"/>
  <c r="E11" i="4"/>
  <c r="E12" i="4"/>
  <c r="E13" i="4"/>
  <c r="H14" i="4"/>
  <c r="H15" i="4"/>
  <c r="H16" i="4"/>
  <c r="H17" i="4"/>
  <c r="E14" i="4"/>
  <c r="E15" i="4"/>
  <c r="E16" i="4"/>
  <c r="E17" i="4"/>
  <c r="E24" i="4"/>
  <c r="E25" i="4"/>
  <c r="E26" i="4"/>
  <c r="E27" i="4"/>
  <c r="E28" i="4"/>
  <c r="E29" i="4"/>
  <c r="E30" i="4"/>
  <c r="E31" i="4"/>
  <c r="E32" i="4"/>
  <c r="E33" i="4"/>
  <c r="E34" i="4"/>
  <c r="E35" i="4"/>
  <c r="E42" i="4"/>
  <c r="E43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0" i="4"/>
  <c r="E71" i="4"/>
  <c r="E78" i="4"/>
  <c r="E79" i="4"/>
  <c r="E80" i="4"/>
  <c r="E81" i="4"/>
  <c r="E82" i="4"/>
  <c r="E83" i="4"/>
  <c r="E84" i="4"/>
  <c r="E85" i="4"/>
  <c r="E86" i="4"/>
  <c r="E87" i="4"/>
  <c r="E88" i="4"/>
  <c r="E89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AI83" i="22"/>
  <c r="AI84" i="22"/>
  <c r="AJ83" i="22"/>
  <c r="AJ84" i="22"/>
  <c r="E106" i="21"/>
  <c r="F106" i="21"/>
  <c r="G106" i="21"/>
  <c r="H106" i="21"/>
  <c r="I106" i="21"/>
  <c r="J106" i="21"/>
  <c r="K106" i="21"/>
  <c r="AI29" i="22"/>
  <c r="AH29" i="22"/>
  <c r="AI7" i="22"/>
  <c r="AH7" i="22"/>
  <c r="AI6" i="22"/>
  <c r="AH6" i="22"/>
  <c r="H63" i="22"/>
  <c r="M63" i="22"/>
  <c r="R63" i="22"/>
  <c r="X63" i="22"/>
  <c r="T64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S64" i="22"/>
  <c r="E63" i="22"/>
  <c r="J63" i="22"/>
  <c r="O63" i="22"/>
  <c r="U63" i="22"/>
  <c r="N64" i="22"/>
  <c r="M64" i="22"/>
  <c r="G63" i="22"/>
  <c r="L63" i="22"/>
  <c r="Q63" i="22"/>
  <c r="W63" i="22"/>
  <c r="J64" i="22"/>
  <c r="I64" i="22"/>
  <c r="C63" i="22"/>
  <c r="D63" i="22"/>
  <c r="I63" i="22"/>
  <c r="N63" i="22"/>
  <c r="S63" i="22"/>
  <c r="T63" i="22"/>
  <c r="F64" i="22"/>
  <c r="E64" i="22"/>
  <c r="R49" i="4"/>
  <c r="O49" i="4"/>
  <c r="R14" i="4"/>
  <c r="O14" i="4"/>
  <c r="R17" i="4"/>
  <c r="R30" i="4"/>
  <c r="O30" i="4"/>
  <c r="R34" i="4"/>
  <c r="R27" i="4"/>
  <c r="O27" i="4"/>
  <c r="T19" i="4"/>
  <c r="F8" i="4"/>
  <c r="I6" i="4"/>
  <c r="L34" i="23"/>
  <c r="K34" i="23"/>
  <c r="J34" i="23"/>
  <c r="I34" i="23"/>
  <c r="H34" i="23"/>
  <c r="F34" i="23"/>
  <c r="E34" i="23"/>
  <c r="D34" i="23"/>
  <c r="M33" i="23"/>
  <c r="G33" i="23"/>
  <c r="M32" i="23"/>
  <c r="G32" i="23"/>
  <c r="M31" i="23"/>
  <c r="G31" i="23"/>
  <c r="M30" i="23"/>
  <c r="G30" i="23"/>
  <c r="M29" i="23"/>
  <c r="G29" i="23"/>
  <c r="M28" i="23"/>
  <c r="G28" i="23"/>
  <c r="M27" i="23"/>
  <c r="G27" i="23"/>
  <c r="M26" i="23"/>
  <c r="G26" i="23"/>
  <c r="G34" i="23"/>
  <c r="M7" i="23"/>
  <c r="M8" i="23"/>
  <c r="M9" i="23"/>
  <c r="M10" i="23"/>
  <c r="M11" i="23"/>
  <c r="M12" i="23"/>
  <c r="M13" i="23"/>
  <c r="M14" i="23"/>
  <c r="M15" i="23"/>
  <c r="M34" i="23"/>
  <c r="E15" i="23"/>
  <c r="F15" i="23"/>
  <c r="H15" i="23"/>
  <c r="I15" i="23"/>
  <c r="J15" i="23"/>
  <c r="K15" i="23"/>
  <c r="L15" i="23"/>
  <c r="D15" i="23"/>
  <c r="G8" i="23"/>
  <c r="G9" i="23"/>
  <c r="G10" i="23"/>
  <c r="G11" i="23"/>
  <c r="G12" i="23"/>
  <c r="G13" i="23"/>
  <c r="G14" i="23"/>
  <c r="G7" i="23"/>
  <c r="J97" i="4"/>
  <c r="J98" i="4"/>
  <c r="J99" i="4"/>
  <c r="J100" i="4"/>
  <c r="J118" i="4"/>
  <c r="J101" i="4"/>
  <c r="J102" i="4"/>
  <c r="J103" i="4"/>
  <c r="J121" i="4"/>
  <c r="J104" i="4"/>
  <c r="J105" i="4"/>
  <c r="J106" i="4"/>
  <c r="J107" i="4"/>
  <c r="J96" i="4"/>
  <c r="K97" i="4"/>
  <c r="K98" i="4"/>
  <c r="K99" i="4"/>
  <c r="K100" i="4"/>
  <c r="K101" i="4"/>
  <c r="K102" i="4"/>
  <c r="K103" i="4"/>
  <c r="K104" i="4"/>
  <c r="K105" i="4"/>
  <c r="K106" i="4"/>
  <c r="K107" i="4"/>
  <c r="K96" i="4"/>
  <c r="K114" i="4"/>
  <c r="L97" i="4"/>
  <c r="L98" i="4"/>
  <c r="L99" i="4"/>
  <c r="L100" i="4"/>
  <c r="L118" i="4"/>
  <c r="L101" i="4"/>
  <c r="L102" i="4"/>
  <c r="L103" i="4"/>
  <c r="L104" i="4"/>
  <c r="L105" i="4"/>
  <c r="L106" i="4"/>
  <c r="L107" i="4"/>
  <c r="L96" i="4"/>
  <c r="L114" i="4"/>
  <c r="M97" i="4"/>
  <c r="M98" i="4"/>
  <c r="M99" i="4"/>
  <c r="M100" i="4"/>
  <c r="M101" i="4"/>
  <c r="M102" i="4"/>
  <c r="M103" i="4"/>
  <c r="M104" i="4"/>
  <c r="M105" i="4"/>
  <c r="M106" i="4"/>
  <c r="M107" i="4"/>
  <c r="M96" i="4"/>
  <c r="M114" i="4"/>
  <c r="J43" i="4"/>
  <c r="J44" i="4"/>
  <c r="J45" i="4"/>
  <c r="J46" i="4"/>
  <c r="J47" i="4"/>
  <c r="J48" i="4"/>
  <c r="J49" i="4"/>
  <c r="J50" i="4"/>
  <c r="J51" i="4"/>
  <c r="J52" i="4"/>
  <c r="J53" i="4"/>
  <c r="K43" i="4"/>
  <c r="K44" i="4"/>
  <c r="K45" i="4"/>
  <c r="K46" i="4"/>
  <c r="K47" i="4"/>
  <c r="K48" i="4"/>
  <c r="K49" i="4"/>
  <c r="K50" i="4"/>
  <c r="K51" i="4"/>
  <c r="K52" i="4"/>
  <c r="K53" i="4"/>
  <c r="L43" i="4"/>
  <c r="L44" i="4"/>
  <c r="L45" i="4"/>
  <c r="L46" i="4"/>
  <c r="L47" i="4"/>
  <c r="L48" i="4"/>
  <c r="L49" i="4"/>
  <c r="L50" i="4"/>
  <c r="L51" i="4"/>
  <c r="L52" i="4"/>
  <c r="L53" i="4"/>
  <c r="M43" i="4"/>
  <c r="M44" i="4"/>
  <c r="M45" i="4"/>
  <c r="M46" i="4"/>
  <c r="M47" i="4"/>
  <c r="M48" i="4"/>
  <c r="M49" i="4"/>
  <c r="M50" i="4"/>
  <c r="M51" i="4"/>
  <c r="M52" i="4"/>
  <c r="M53" i="4"/>
  <c r="S2" i="4"/>
  <c r="Y9" i="22"/>
  <c r="G15" i="23"/>
  <c r="N175" i="22"/>
  <c r="M175" i="22"/>
  <c r="L175" i="22"/>
  <c r="K175" i="22"/>
  <c r="J175" i="22"/>
  <c r="I175" i="22"/>
  <c r="H174" i="22"/>
  <c r="G174" i="22"/>
  <c r="H173" i="22"/>
  <c r="G173" i="22"/>
  <c r="J167" i="22"/>
  <c r="O167" i="22"/>
  <c r="O166" i="22"/>
  <c r="O165" i="22"/>
  <c r="X142" i="22"/>
  <c r="W142" i="22"/>
  <c r="V142" i="22"/>
  <c r="U142" i="22"/>
  <c r="T142" i="22"/>
  <c r="S142" i="22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D142" i="22"/>
  <c r="C142" i="22"/>
  <c r="B142" i="22"/>
  <c r="Y141" i="22"/>
  <c r="Z141" i="22"/>
  <c r="Y140" i="22"/>
  <c r="Z140" i="22"/>
  <c r="Y139" i="22"/>
  <c r="Z139" i="22"/>
  <c r="Y138" i="22"/>
  <c r="Z138" i="22"/>
  <c r="Y137" i="22"/>
  <c r="Z137" i="22"/>
  <c r="Y136" i="22"/>
  <c r="Z136" i="22"/>
  <c r="Y135" i="22"/>
  <c r="Z135" i="22"/>
  <c r="Y134" i="22"/>
  <c r="Z134" i="22"/>
  <c r="Y133" i="22"/>
  <c r="Z133" i="22"/>
  <c r="Y132" i="22"/>
  <c r="Z132" i="22"/>
  <c r="Y131" i="22"/>
  <c r="Z131" i="22"/>
  <c r="Y130" i="22"/>
  <c r="Z130" i="22"/>
  <c r="Y129" i="22"/>
  <c r="Z129" i="22"/>
  <c r="Y128" i="22"/>
  <c r="Z128" i="22"/>
  <c r="Y127" i="22"/>
  <c r="Z127" i="22"/>
  <c r="Y126" i="22"/>
  <c r="Z126" i="22"/>
  <c r="Y125" i="22"/>
  <c r="Z125" i="22"/>
  <c r="Y124" i="22"/>
  <c r="Z124" i="22"/>
  <c r="Y123" i="22"/>
  <c r="Z123" i="22"/>
  <c r="Y122" i="22"/>
  <c r="Z122" i="22"/>
  <c r="Y121" i="22"/>
  <c r="Z121" i="22"/>
  <c r="Y120" i="22"/>
  <c r="Z120" i="22"/>
  <c r="Y119" i="22"/>
  <c r="Z119" i="22"/>
  <c r="Y118" i="22"/>
  <c r="X100" i="22"/>
  <c r="W100" i="22"/>
  <c r="V100" i="22"/>
  <c r="U100" i="22"/>
  <c r="T100" i="22"/>
  <c r="S100" i="22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D100" i="22"/>
  <c r="C100" i="22"/>
  <c r="B100" i="22"/>
  <c r="U107" i="22"/>
  <c r="Y99" i="22"/>
  <c r="Z99" i="22"/>
  <c r="Y98" i="22"/>
  <c r="Z98" i="22"/>
  <c r="Y97" i="22"/>
  <c r="Z97" i="22"/>
  <c r="Y96" i="22"/>
  <c r="Z96" i="22"/>
  <c r="Y95" i="22"/>
  <c r="Z95" i="22"/>
  <c r="Y94" i="22"/>
  <c r="Z94" i="22"/>
  <c r="Y93" i="22"/>
  <c r="Z93" i="22"/>
  <c r="Y92" i="22"/>
  <c r="Z92" i="22"/>
  <c r="Y91" i="22"/>
  <c r="Z91" i="22"/>
  <c r="Y90" i="22"/>
  <c r="Z90" i="22"/>
  <c r="Y89" i="22"/>
  <c r="Z89" i="22"/>
  <c r="Y88" i="22"/>
  <c r="Z88" i="22"/>
  <c r="Y87" i="22"/>
  <c r="Z87" i="22"/>
  <c r="Y86" i="22"/>
  <c r="Z86" i="22"/>
  <c r="Y85" i="22"/>
  <c r="Z85" i="22"/>
  <c r="Y84" i="22"/>
  <c r="Z84" i="22"/>
  <c r="Y83" i="22"/>
  <c r="Z83" i="22"/>
  <c r="Y82" i="22"/>
  <c r="Z82" i="22"/>
  <c r="Y81" i="22"/>
  <c r="Z81" i="22"/>
  <c r="Y80" i="22"/>
  <c r="Z80" i="22"/>
  <c r="Y79" i="22"/>
  <c r="Z79" i="22"/>
  <c r="Y78" i="22"/>
  <c r="Z78" i="22"/>
  <c r="Y77" i="22"/>
  <c r="Z77" i="22"/>
  <c r="V63" i="22"/>
  <c r="P63" i="22"/>
  <c r="K63" i="22"/>
  <c r="F63" i="22"/>
  <c r="B63" i="22"/>
  <c r="Z62" i="22"/>
  <c r="Z61" i="22"/>
  <c r="Z60" i="22"/>
  <c r="Z59" i="22"/>
  <c r="Z58" i="22"/>
  <c r="Z57" i="22"/>
  <c r="Z56" i="22"/>
  <c r="Z55" i="22"/>
  <c r="Z54" i="22"/>
  <c r="Z53" i="22"/>
  <c r="Z52" i="22"/>
  <c r="Z51" i="22"/>
  <c r="Z50" i="22"/>
  <c r="Z49" i="22"/>
  <c r="Z48" i="22"/>
  <c r="Z47" i="22"/>
  <c r="Z46" i="22"/>
  <c r="Z45" i="22"/>
  <c r="Z44" i="22"/>
  <c r="Z43" i="22"/>
  <c r="Z42" i="22"/>
  <c r="Z41" i="22"/>
  <c r="X29" i="22"/>
  <c r="W29" i="22"/>
  <c r="V29" i="22"/>
  <c r="U29" i="22"/>
  <c r="T29" i="22"/>
  <c r="S29" i="22"/>
  <c r="R29" i="22"/>
  <c r="H29" i="22"/>
  <c r="M29" i="22"/>
  <c r="S31" i="22"/>
  <c r="B29" i="22"/>
  <c r="R31" i="22"/>
  <c r="Q29" i="22"/>
  <c r="P29" i="22"/>
  <c r="O29" i="22"/>
  <c r="N29" i="22"/>
  <c r="L29" i="22"/>
  <c r="K29" i="22"/>
  <c r="J29" i="22"/>
  <c r="I29" i="22"/>
  <c r="G29" i="22"/>
  <c r="F29" i="22"/>
  <c r="E29" i="22"/>
  <c r="M31" i="22"/>
  <c r="L31" i="22"/>
  <c r="D29" i="22"/>
  <c r="C29" i="22"/>
  <c r="E31" i="22"/>
  <c r="D31" i="22"/>
  <c r="Y28" i="22"/>
  <c r="Z28" i="22"/>
  <c r="Y27" i="22"/>
  <c r="Z27" i="22"/>
  <c r="Y26" i="22"/>
  <c r="Z26" i="22"/>
  <c r="Y25" i="22"/>
  <c r="Z25" i="22"/>
  <c r="Y24" i="22"/>
  <c r="Z24" i="22"/>
  <c r="Y23" i="22"/>
  <c r="Z23" i="22"/>
  <c r="Y22" i="22"/>
  <c r="Z22" i="22"/>
  <c r="Y21" i="22"/>
  <c r="Z21" i="22"/>
  <c r="Y20" i="22"/>
  <c r="Z20" i="22"/>
  <c r="Y19" i="22"/>
  <c r="Z19" i="22"/>
  <c r="Y18" i="22"/>
  <c r="Z18" i="22"/>
  <c r="Y17" i="22"/>
  <c r="Z17" i="22"/>
  <c r="Y16" i="22"/>
  <c r="Z16" i="22"/>
  <c r="Y15" i="22"/>
  <c r="Z15" i="22"/>
  <c r="Y14" i="22"/>
  <c r="Z14" i="22"/>
  <c r="Y13" i="22"/>
  <c r="Z13" i="22"/>
  <c r="Y12" i="22"/>
  <c r="Z12" i="22"/>
  <c r="Y11" i="22"/>
  <c r="Z11" i="22"/>
  <c r="Y10" i="22"/>
  <c r="Z10" i="22"/>
  <c r="Z9" i="22"/>
  <c r="Y8" i="22"/>
  <c r="Z8" i="22"/>
  <c r="Y7" i="22"/>
  <c r="Z7" i="22"/>
  <c r="Y6" i="22"/>
  <c r="Z6" i="22"/>
  <c r="Y5" i="22"/>
  <c r="Z5" i="22"/>
  <c r="I31" i="22"/>
  <c r="H31" i="22"/>
  <c r="H175" i="22"/>
  <c r="G175" i="22"/>
  <c r="AC64" i="22"/>
  <c r="AE64" i="22"/>
  <c r="AC63" i="22"/>
  <c r="AE65" i="22"/>
  <c r="AE66" i="22"/>
  <c r="Y142" i="22"/>
  <c r="Z63" i="22"/>
  <c r="Z118" i="22"/>
  <c r="Z142" i="22"/>
  <c r="AC67" i="22"/>
  <c r="AE63" i="22"/>
  <c r="C117" i="16"/>
  <c r="D117" i="16"/>
  <c r="G117" i="16"/>
  <c r="F117" i="16"/>
  <c r="H117" i="16"/>
  <c r="E117" i="16"/>
  <c r="G128" i="16"/>
  <c r="C118" i="16"/>
  <c r="H118" i="16"/>
  <c r="D118" i="16"/>
  <c r="E118" i="16"/>
  <c r="F118" i="16"/>
  <c r="G118" i="16"/>
  <c r="C119" i="16"/>
  <c r="D119" i="16"/>
  <c r="E119" i="16"/>
  <c r="F119" i="16"/>
  <c r="G119" i="16"/>
  <c r="C120" i="16"/>
  <c r="D120" i="16"/>
  <c r="E120" i="16"/>
  <c r="F120" i="16"/>
  <c r="G120" i="16"/>
  <c r="C121" i="16"/>
  <c r="H121" i="16"/>
  <c r="D121" i="16"/>
  <c r="E121" i="16"/>
  <c r="F121" i="16"/>
  <c r="G121" i="16"/>
  <c r="C122" i="16"/>
  <c r="D122" i="16"/>
  <c r="E122" i="16"/>
  <c r="F122" i="16"/>
  <c r="G122" i="16"/>
  <c r="C123" i="16"/>
  <c r="D123" i="16"/>
  <c r="E123" i="16"/>
  <c r="F123" i="16"/>
  <c r="F116" i="16"/>
  <c r="F128" i="16"/>
  <c r="G123" i="16"/>
  <c r="C124" i="16"/>
  <c r="D124" i="16"/>
  <c r="E124" i="16"/>
  <c r="F124" i="16"/>
  <c r="G124" i="16"/>
  <c r="C125" i="16"/>
  <c r="H125" i="16"/>
  <c r="D125" i="16"/>
  <c r="E125" i="16"/>
  <c r="F125" i="16"/>
  <c r="G125" i="16"/>
  <c r="C126" i="16"/>
  <c r="D126" i="16"/>
  <c r="E126" i="16"/>
  <c r="F126" i="16"/>
  <c r="G126" i="16"/>
  <c r="C127" i="16"/>
  <c r="D127" i="16"/>
  <c r="E127" i="16"/>
  <c r="F127" i="16"/>
  <c r="G127" i="16"/>
  <c r="D116" i="16"/>
  <c r="E116" i="16"/>
  <c r="G116" i="16"/>
  <c r="C116" i="16"/>
  <c r="G106" i="16"/>
  <c r="F106" i="16"/>
  <c r="E106" i="16"/>
  <c r="D106" i="16"/>
  <c r="C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F105" i="21"/>
  <c r="G105" i="21"/>
  <c r="H105" i="21"/>
  <c r="I105" i="21"/>
  <c r="J105" i="21"/>
  <c r="K105" i="21"/>
  <c r="E105" i="21"/>
  <c r="H126" i="16"/>
  <c r="H122" i="16"/>
  <c r="H127" i="16"/>
  <c r="H120" i="16"/>
  <c r="H119" i="16"/>
  <c r="E109" i="21"/>
  <c r="H106" i="16"/>
  <c r="F103" i="21"/>
  <c r="G103" i="21"/>
  <c r="H103" i="21"/>
  <c r="I103" i="21"/>
  <c r="J103" i="21"/>
  <c r="K103" i="21"/>
  <c r="E103" i="21"/>
  <c r="G85" i="16"/>
  <c r="F85" i="16"/>
  <c r="E85" i="16"/>
  <c r="D85" i="16"/>
  <c r="C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F102" i="21"/>
  <c r="G102" i="21"/>
  <c r="H102" i="21"/>
  <c r="I102" i="21"/>
  <c r="J102" i="21"/>
  <c r="K102" i="21"/>
  <c r="E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I17" i="4"/>
  <c r="I16" i="4"/>
  <c r="I15" i="4"/>
  <c r="I14" i="4"/>
  <c r="I13" i="4"/>
  <c r="I12" i="4"/>
  <c r="I11" i="4"/>
  <c r="I10" i="4"/>
  <c r="I9" i="4"/>
  <c r="I8" i="4"/>
  <c r="I7" i="4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C63" i="16"/>
  <c r="C62" i="16"/>
  <c r="C61" i="16"/>
  <c r="C60" i="16"/>
  <c r="C59" i="16"/>
  <c r="C58" i="16"/>
  <c r="C57" i="16"/>
  <c r="C56" i="16"/>
  <c r="C55" i="16"/>
  <c r="C54" i="16"/>
  <c r="C53" i="16"/>
  <c r="G63" i="16"/>
  <c r="F63" i="16"/>
  <c r="E63" i="16"/>
  <c r="D63" i="16"/>
  <c r="G62" i="16"/>
  <c r="F62" i="16"/>
  <c r="E62" i="16"/>
  <c r="D62" i="16"/>
  <c r="G61" i="16"/>
  <c r="F61" i="16"/>
  <c r="E61" i="16"/>
  <c r="D61" i="16"/>
  <c r="G60" i="16"/>
  <c r="F60" i="16"/>
  <c r="E60" i="16"/>
  <c r="D60" i="16"/>
  <c r="G59" i="16"/>
  <c r="F59" i="16"/>
  <c r="E59" i="16"/>
  <c r="D59" i="16"/>
  <c r="G58" i="16"/>
  <c r="F58" i="16"/>
  <c r="E58" i="16"/>
  <c r="D58" i="16"/>
  <c r="G57" i="16"/>
  <c r="F57" i="16"/>
  <c r="E57" i="16"/>
  <c r="D57" i="16"/>
  <c r="G56" i="16"/>
  <c r="F56" i="16"/>
  <c r="E56" i="16"/>
  <c r="D56" i="16"/>
  <c r="G55" i="16"/>
  <c r="F55" i="16"/>
  <c r="E55" i="16"/>
  <c r="D55" i="16"/>
  <c r="G54" i="16"/>
  <c r="F54" i="16"/>
  <c r="E54" i="16"/>
  <c r="D54" i="16"/>
  <c r="G53" i="16"/>
  <c r="G64" i="16"/>
  <c r="F53" i="16"/>
  <c r="E53" i="16"/>
  <c r="D53" i="16"/>
  <c r="G52" i="16"/>
  <c r="F52" i="16"/>
  <c r="E52" i="16"/>
  <c r="D52" i="16"/>
  <c r="D64" i="16"/>
  <c r="C52" i="16"/>
  <c r="E64" i="16"/>
  <c r="H30" i="16"/>
  <c r="G42" i="16"/>
  <c r="F42" i="16"/>
  <c r="E42" i="16"/>
  <c r="D42" i="16"/>
  <c r="C42" i="16"/>
  <c r="H41" i="16"/>
  <c r="H40" i="16"/>
  <c r="H39" i="16"/>
  <c r="H38" i="16"/>
  <c r="H37" i="16"/>
  <c r="H36" i="16"/>
  <c r="H35" i="16"/>
  <c r="H34" i="16"/>
  <c r="H33" i="16"/>
  <c r="H32" i="16"/>
  <c r="H31" i="16"/>
  <c r="F64" i="16"/>
  <c r="H56" i="16"/>
  <c r="H60" i="16"/>
  <c r="H52" i="16"/>
  <c r="H57" i="16"/>
  <c r="H61" i="16"/>
  <c r="H54" i="16"/>
  <c r="H58" i="16"/>
  <c r="H62" i="16"/>
  <c r="H55" i="16"/>
  <c r="H59" i="16"/>
  <c r="H63" i="16"/>
  <c r="H42" i="16"/>
  <c r="G20" i="16"/>
  <c r="F20" i="16"/>
  <c r="E20" i="16"/>
  <c r="D20" i="16"/>
  <c r="C20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J42" i="4"/>
  <c r="M124" i="4"/>
  <c r="L124" i="4"/>
  <c r="J124" i="4"/>
  <c r="M123" i="4"/>
  <c r="J123" i="4"/>
  <c r="O123" i="4"/>
  <c r="L122" i="4"/>
  <c r="K122" i="4"/>
  <c r="K121" i="4"/>
  <c r="M120" i="4"/>
  <c r="K120" i="4"/>
  <c r="J119" i="4"/>
  <c r="M117" i="4"/>
  <c r="L117" i="4"/>
  <c r="K117" i="4"/>
  <c r="J117" i="4"/>
  <c r="J115" i="4"/>
  <c r="M42" i="4"/>
  <c r="L42" i="4"/>
  <c r="K42" i="4"/>
  <c r="D126" i="4"/>
  <c r="C126" i="4"/>
  <c r="G125" i="4"/>
  <c r="R125" i="4"/>
  <c r="F124" i="4"/>
  <c r="G123" i="4"/>
  <c r="R123" i="4"/>
  <c r="F122" i="4"/>
  <c r="G121" i="4"/>
  <c r="R121" i="4"/>
  <c r="F120" i="4"/>
  <c r="G119" i="4"/>
  <c r="R119" i="4"/>
  <c r="F118" i="4"/>
  <c r="G117" i="4"/>
  <c r="R117" i="4"/>
  <c r="F116" i="4"/>
  <c r="G115" i="4"/>
  <c r="R115" i="4"/>
  <c r="F114" i="4"/>
  <c r="D108" i="4"/>
  <c r="C108" i="4"/>
  <c r="F107" i="4"/>
  <c r="H107" i="4"/>
  <c r="Q107" i="4"/>
  <c r="G106" i="4"/>
  <c r="R106" i="4"/>
  <c r="G105" i="4"/>
  <c r="G104" i="4"/>
  <c r="R104" i="4"/>
  <c r="G103" i="4"/>
  <c r="G102" i="4"/>
  <c r="R102" i="4"/>
  <c r="F101" i="4"/>
  <c r="H101" i="4"/>
  <c r="Q101" i="4"/>
  <c r="G100" i="4"/>
  <c r="R100" i="4"/>
  <c r="F99" i="4"/>
  <c r="H99" i="4"/>
  <c r="Q99" i="4"/>
  <c r="G98" i="4"/>
  <c r="G97" i="4"/>
  <c r="R97" i="4"/>
  <c r="E108" i="4"/>
  <c r="D90" i="4"/>
  <c r="C90" i="4"/>
  <c r="G89" i="4"/>
  <c r="F88" i="4"/>
  <c r="G87" i="4"/>
  <c r="F86" i="4"/>
  <c r="G85" i="4"/>
  <c r="F84" i="4"/>
  <c r="G83" i="4"/>
  <c r="F82" i="4"/>
  <c r="G81" i="4"/>
  <c r="F80" i="4"/>
  <c r="G79" i="4"/>
  <c r="M90" i="4"/>
  <c r="L90" i="4"/>
  <c r="K90" i="4"/>
  <c r="F78" i="4"/>
  <c r="D72" i="4"/>
  <c r="C72" i="4"/>
  <c r="F71" i="4"/>
  <c r="F70" i="4"/>
  <c r="F69" i="4"/>
  <c r="F68" i="4"/>
  <c r="F67" i="4"/>
  <c r="F66" i="4"/>
  <c r="F65" i="4"/>
  <c r="F64" i="4"/>
  <c r="F63" i="4"/>
  <c r="F62" i="4"/>
  <c r="F61" i="4"/>
  <c r="J72" i="4"/>
  <c r="F60" i="4"/>
  <c r="D54" i="4"/>
  <c r="C54" i="4"/>
  <c r="G53" i="4"/>
  <c r="R53" i="4"/>
  <c r="O53" i="4"/>
  <c r="F52" i="4"/>
  <c r="H52" i="4"/>
  <c r="G51" i="4"/>
  <c r="R51" i="4"/>
  <c r="O51" i="4"/>
  <c r="F50" i="4"/>
  <c r="H50" i="4"/>
  <c r="Q50" i="4"/>
  <c r="G49" i="4"/>
  <c r="F48" i="4"/>
  <c r="H48" i="4"/>
  <c r="Q48" i="4"/>
  <c r="G47" i="4"/>
  <c r="R47" i="4"/>
  <c r="O47" i="4"/>
  <c r="F46" i="4"/>
  <c r="H46" i="4"/>
  <c r="Q46" i="4"/>
  <c r="G45" i="4"/>
  <c r="R45" i="4"/>
  <c r="O45" i="4"/>
  <c r="F44" i="4"/>
  <c r="H44" i="4"/>
  <c r="Q44" i="4"/>
  <c r="G43" i="4"/>
  <c r="R43" i="4"/>
  <c r="O43" i="4"/>
  <c r="F42" i="4"/>
  <c r="H42" i="4"/>
  <c r="Q42" i="4"/>
  <c r="D36" i="4"/>
  <c r="C36" i="4"/>
  <c r="G35" i="4"/>
  <c r="R35" i="4"/>
  <c r="O35" i="4"/>
  <c r="F34" i="4"/>
  <c r="G33" i="4"/>
  <c r="R33" i="4"/>
  <c r="O33" i="4"/>
  <c r="F32" i="4"/>
  <c r="G31" i="4"/>
  <c r="R31" i="4"/>
  <c r="O31" i="4"/>
  <c r="F30" i="4"/>
  <c r="G29" i="4"/>
  <c r="P29" i="4"/>
  <c r="F28" i="4"/>
  <c r="G27" i="4"/>
  <c r="F26" i="4"/>
  <c r="G25" i="4"/>
  <c r="R25" i="4"/>
  <c r="O25" i="4"/>
  <c r="M36" i="4"/>
  <c r="L36" i="4"/>
  <c r="K36" i="4"/>
  <c r="F24" i="4"/>
  <c r="M18" i="4"/>
  <c r="F97" i="4"/>
  <c r="H97" i="4"/>
  <c r="Q97" i="4"/>
  <c r="M122" i="4"/>
  <c r="F105" i="4"/>
  <c r="H105" i="4"/>
  <c r="Q105" i="4"/>
  <c r="L123" i="4"/>
  <c r="M121" i="4"/>
  <c r="L120" i="4"/>
  <c r="K119" i="4"/>
  <c r="K118" i="4"/>
  <c r="K116" i="4"/>
  <c r="J116" i="4"/>
  <c r="L115" i="4"/>
  <c r="K115" i="4"/>
  <c r="M115" i="4"/>
  <c r="M118" i="4"/>
  <c r="M119" i="4"/>
  <c r="M125" i="4"/>
  <c r="K123" i="4"/>
  <c r="K124" i="4"/>
  <c r="L116" i="4"/>
  <c r="L119" i="4"/>
  <c r="L125" i="4"/>
  <c r="J120" i="4"/>
  <c r="J125" i="4"/>
  <c r="P125" i="4"/>
  <c r="M116" i="4"/>
  <c r="K125" i="4"/>
  <c r="K72" i="4"/>
  <c r="M72" i="4"/>
  <c r="L72" i="4"/>
  <c r="K108" i="4"/>
  <c r="L54" i="4"/>
  <c r="F103" i="4"/>
  <c r="H103" i="4"/>
  <c r="Q103" i="4"/>
  <c r="G42" i="4"/>
  <c r="R42" i="4"/>
  <c r="O42" i="4"/>
  <c r="G44" i="4"/>
  <c r="R44" i="4"/>
  <c r="O44" i="4"/>
  <c r="G46" i="4"/>
  <c r="R46" i="4"/>
  <c r="O46" i="4"/>
  <c r="G48" i="4"/>
  <c r="R48" i="4"/>
  <c r="O48" i="4"/>
  <c r="G50" i="4"/>
  <c r="R50" i="4"/>
  <c r="O50" i="4"/>
  <c r="G52" i="4"/>
  <c r="R52" i="4"/>
  <c r="O52" i="4"/>
  <c r="G99" i="4"/>
  <c r="R99" i="4"/>
  <c r="O99" i="4"/>
  <c r="G101" i="4"/>
  <c r="R101" i="4"/>
  <c r="O101" i="4"/>
  <c r="G107" i="4"/>
  <c r="R107" i="4"/>
  <c r="G96" i="4"/>
  <c r="R96" i="4"/>
  <c r="N79" i="4"/>
  <c r="N81" i="4"/>
  <c r="N83" i="4"/>
  <c r="N85" i="4"/>
  <c r="F98" i="4"/>
  <c r="H98" i="4"/>
  <c r="Q98" i="4"/>
  <c r="F102" i="4"/>
  <c r="H102" i="4"/>
  <c r="Q102" i="4"/>
  <c r="F106" i="4"/>
  <c r="H106" i="4"/>
  <c r="Q106" i="4"/>
  <c r="G88" i="4"/>
  <c r="R88" i="4"/>
  <c r="O88" i="4"/>
  <c r="M54" i="4"/>
  <c r="G61" i="4"/>
  <c r="G63" i="4"/>
  <c r="R63" i="4"/>
  <c r="H63" i="4"/>
  <c r="Q63" i="4"/>
  <c r="G65" i="4"/>
  <c r="R65" i="4"/>
  <c r="G67" i="4"/>
  <c r="R67" i="4"/>
  <c r="G69" i="4"/>
  <c r="R69" i="4"/>
  <c r="H69" i="4"/>
  <c r="Q69" i="4"/>
  <c r="G71" i="4"/>
  <c r="G86" i="4"/>
  <c r="R86" i="4"/>
  <c r="O86" i="4"/>
  <c r="N89" i="4"/>
  <c r="F96" i="4"/>
  <c r="H96" i="4"/>
  <c r="F100" i="4"/>
  <c r="F104" i="4"/>
  <c r="H104" i="4"/>
  <c r="Q104" i="4"/>
  <c r="P115" i="4"/>
  <c r="H115" i="4"/>
  <c r="O115" i="4"/>
  <c r="P117" i="4"/>
  <c r="H117" i="4"/>
  <c r="O117" i="4"/>
  <c r="P119" i="4"/>
  <c r="H119" i="4"/>
  <c r="Q119" i="4"/>
  <c r="O119" i="4"/>
  <c r="H121" i="4"/>
  <c r="Q121" i="4"/>
  <c r="H123" i="4"/>
  <c r="H125" i="4"/>
  <c r="F115" i="4"/>
  <c r="F117" i="4"/>
  <c r="F119" i="4"/>
  <c r="F121" i="4"/>
  <c r="F123" i="4"/>
  <c r="F125" i="4"/>
  <c r="G114" i="4"/>
  <c r="R114" i="4"/>
  <c r="G116" i="4"/>
  <c r="R116" i="4"/>
  <c r="G118" i="4"/>
  <c r="R118" i="4"/>
  <c r="G120" i="4"/>
  <c r="R120" i="4"/>
  <c r="G122" i="4"/>
  <c r="R122" i="4"/>
  <c r="G124" i="4"/>
  <c r="E126" i="4"/>
  <c r="P100" i="4"/>
  <c r="O97" i="4"/>
  <c r="P101" i="4"/>
  <c r="P105" i="4"/>
  <c r="O102" i="4"/>
  <c r="P102" i="4"/>
  <c r="O106" i="4"/>
  <c r="P106" i="4"/>
  <c r="P87" i="4"/>
  <c r="H87" i="4"/>
  <c r="Q87" i="4"/>
  <c r="R87" i="4"/>
  <c r="O87" i="4"/>
  <c r="P79" i="4"/>
  <c r="H79" i="4"/>
  <c r="Q79" i="4"/>
  <c r="R79" i="4"/>
  <c r="O79" i="4"/>
  <c r="P81" i="4"/>
  <c r="H81" i="4"/>
  <c r="Q81" i="4"/>
  <c r="R81" i="4"/>
  <c r="O81" i="4"/>
  <c r="P83" i="4"/>
  <c r="H83" i="4"/>
  <c r="Q83" i="4"/>
  <c r="R83" i="4"/>
  <c r="O83" i="4"/>
  <c r="P85" i="4"/>
  <c r="H85" i="4"/>
  <c r="Q85" i="4"/>
  <c r="R85" i="4"/>
  <c r="O85" i="4"/>
  <c r="P89" i="4"/>
  <c r="H89" i="4"/>
  <c r="Q89" i="4"/>
  <c r="R89" i="4"/>
  <c r="O89" i="4"/>
  <c r="N87" i="4"/>
  <c r="F79" i="4"/>
  <c r="F81" i="4"/>
  <c r="F83" i="4"/>
  <c r="F85" i="4"/>
  <c r="H86" i="4"/>
  <c r="Q86" i="4"/>
  <c r="F87" i="4"/>
  <c r="F89" i="4"/>
  <c r="J90" i="4"/>
  <c r="T91" i="4"/>
  <c r="G78" i="4"/>
  <c r="N78" i="4"/>
  <c r="G80" i="4"/>
  <c r="N80" i="4"/>
  <c r="G82" i="4"/>
  <c r="N82" i="4"/>
  <c r="G84" i="4"/>
  <c r="E90" i="4"/>
  <c r="I90" i="4"/>
  <c r="G60" i="4"/>
  <c r="R60" i="4"/>
  <c r="G62" i="4"/>
  <c r="R62" i="4"/>
  <c r="O62" i="4"/>
  <c r="G64" i="4"/>
  <c r="R64" i="4"/>
  <c r="O64" i="4"/>
  <c r="G66" i="4"/>
  <c r="G68" i="4"/>
  <c r="R68" i="4"/>
  <c r="G70" i="4"/>
  <c r="R70" i="4"/>
  <c r="O70" i="4"/>
  <c r="E72" i="4"/>
  <c r="H67" i="4"/>
  <c r="Q67" i="4"/>
  <c r="P43" i="4"/>
  <c r="P51" i="4"/>
  <c r="P49" i="4"/>
  <c r="P47" i="4"/>
  <c r="P45" i="4"/>
  <c r="P53" i="4"/>
  <c r="E54" i="4"/>
  <c r="F43" i="4"/>
  <c r="H43" i="4"/>
  <c r="Q43" i="4"/>
  <c r="P44" i="4"/>
  <c r="F45" i="4"/>
  <c r="H45" i="4"/>
  <c r="Q45" i="4"/>
  <c r="F47" i="4"/>
  <c r="H47" i="4"/>
  <c r="Q47" i="4"/>
  <c r="F49" i="4"/>
  <c r="H49" i="4"/>
  <c r="Q49" i="4"/>
  <c r="F51" i="4"/>
  <c r="H51" i="4"/>
  <c r="Q51" i="4"/>
  <c r="Q52" i="4"/>
  <c r="P52" i="4"/>
  <c r="F53" i="4"/>
  <c r="H53" i="4"/>
  <c r="P25" i="4"/>
  <c r="H25" i="4"/>
  <c r="Q25" i="4"/>
  <c r="P27" i="4"/>
  <c r="H27" i="4"/>
  <c r="Q27" i="4"/>
  <c r="P31" i="4"/>
  <c r="H31" i="4"/>
  <c r="Q31" i="4"/>
  <c r="P33" i="4"/>
  <c r="H33" i="4"/>
  <c r="Q33" i="4"/>
  <c r="P35" i="4"/>
  <c r="H35" i="4"/>
  <c r="Q35" i="4"/>
  <c r="F25" i="4"/>
  <c r="F27" i="4"/>
  <c r="F29" i="4"/>
  <c r="F36" i="4"/>
  <c r="F31" i="4"/>
  <c r="F33" i="4"/>
  <c r="F35" i="4"/>
  <c r="J36" i="4"/>
  <c r="T36" i="4"/>
  <c r="G24" i="4"/>
  <c r="R24" i="4"/>
  <c r="O24" i="4"/>
  <c r="G26" i="4"/>
  <c r="R26" i="4"/>
  <c r="O26" i="4"/>
  <c r="G28" i="4"/>
  <c r="N28" i="4"/>
  <c r="G30" i="4"/>
  <c r="G32" i="4"/>
  <c r="R32" i="4"/>
  <c r="O32" i="4"/>
  <c r="G34" i="4"/>
  <c r="E36" i="4"/>
  <c r="L18" i="4"/>
  <c r="I107" i="4"/>
  <c r="F6" i="4"/>
  <c r="P48" i="4"/>
  <c r="T89" i="4"/>
  <c r="P99" i="4"/>
  <c r="P86" i="4"/>
  <c r="Q123" i="4"/>
  <c r="Q117" i="4"/>
  <c r="O125" i="4"/>
  <c r="P107" i="4"/>
  <c r="Q125" i="4"/>
  <c r="N32" i="4"/>
  <c r="I46" i="4"/>
  <c r="N27" i="4"/>
  <c r="I49" i="4"/>
  <c r="N49" i="4"/>
  <c r="N35" i="4"/>
  <c r="I48" i="4"/>
  <c r="N48" i="4"/>
  <c r="I52" i="4"/>
  <c r="N52" i="4"/>
  <c r="N25" i="4"/>
  <c r="N29" i="4"/>
  <c r="N33" i="4"/>
  <c r="I53" i="4"/>
  <c r="I125" i="4"/>
  <c r="N125" i="4"/>
  <c r="I45" i="4"/>
  <c r="N45" i="4"/>
  <c r="N30" i="4"/>
  <c r="I100" i="4"/>
  <c r="N100" i="4"/>
  <c r="I98" i="4"/>
  <c r="I105" i="4"/>
  <c r="N105" i="4"/>
  <c r="I99" i="4"/>
  <c r="N99" i="4"/>
  <c r="I103" i="4"/>
  <c r="I97" i="4"/>
  <c r="I104" i="4"/>
  <c r="I102" i="4"/>
  <c r="N102" i="4"/>
  <c r="I106" i="4"/>
  <c r="N106" i="4"/>
  <c r="I18" i="4"/>
  <c r="J54" i="4"/>
  <c r="H100" i="4"/>
  <c r="Q100" i="4"/>
  <c r="O107" i="4"/>
  <c r="K18" i="4"/>
  <c r="H88" i="4"/>
  <c r="Q88" i="4"/>
  <c r="N107" i="4"/>
  <c r="P46" i="4"/>
  <c r="P88" i="4"/>
  <c r="P71" i="4"/>
  <c r="P69" i="4"/>
  <c r="O69" i="4"/>
  <c r="N71" i="4"/>
  <c r="P63" i="4"/>
  <c r="O63" i="4"/>
  <c r="P65" i="4"/>
  <c r="O65" i="4"/>
  <c r="P42" i="4"/>
  <c r="N86" i="4"/>
  <c r="P67" i="4"/>
  <c r="O67" i="4"/>
  <c r="N88" i="4"/>
  <c r="O120" i="4"/>
  <c r="P120" i="4"/>
  <c r="H120" i="4"/>
  <c r="Q120" i="4"/>
  <c r="H122" i="4"/>
  <c r="Q122" i="4"/>
  <c r="H114" i="4"/>
  <c r="P124" i="4"/>
  <c r="R84" i="4"/>
  <c r="O84" i="4"/>
  <c r="P84" i="4"/>
  <c r="H84" i="4"/>
  <c r="Q84" i="4"/>
  <c r="G90" i="4"/>
  <c r="R90" i="4"/>
  <c r="O90" i="4"/>
  <c r="R78" i="4"/>
  <c r="O78" i="4"/>
  <c r="P78" i="4"/>
  <c r="H78" i="4"/>
  <c r="R80" i="4"/>
  <c r="O80" i="4"/>
  <c r="P80" i="4"/>
  <c r="H80" i="4"/>
  <c r="Q80" i="4"/>
  <c r="R82" i="4"/>
  <c r="O82" i="4"/>
  <c r="P82" i="4"/>
  <c r="H82" i="4"/>
  <c r="Q82" i="4"/>
  <c r="N84" i="4"/>
  <c r="P68" i="4"/>
  <c r="H68" i="4"/>
  <c r="Q68" i="4"/>
  <c r="O68" i="4"/>
  <c r="P60" i="4"/>
  <c r="O60" i="4"/>
  <c r="H60" i="4"/>
  <c r="Q60" i="4"/>
  <c r="P70" i="4"/>
  <c r="P62" i="4"/>
  <c r="H64" i="4"/>
  <c r="Q64" i="4"/>
  <c r="N60" i="4"/>
  <c r="P34" i="4"/>
  <c r="H34" i="4"/>
  <c r="Q34" i="4"/>
  <c r="P32" i="4"/>
  <c r="H32" i="4"/>
  <c r="Q32" i="4"/>
  <c r="P24" i="4"/>
  <c r="H24" i="4"/>
  <c r="P30" i="4"/>
  <c r="H30" i="4"/>
  <c r="Q30" i="4"/>
  <c r="J18" i="4"/>
  <c r="I42" i="4"/>
  <c r="N42" i="4"/>
  <c r="N69" i="4"/>
  <c r="I118" i="4"/>
  <c r="O34" i="4"/>
  <c r="I44" i="4"/>
  <c r="N44" i="4"/>
  <c r="N53" i="4"/>
  <c r="I50" i="4"/>
  <c r="N46" i="4"/>
  <c r="N34" i="4"/>
  <c r="I36" i="4"/>
  <c r="I51" i="4"/>
  <c r="N51" i="4"/>
  <c r="N31" i="4"/>
  <c r="I43" i="4"/>
  <c r="I115" i="4"/>
  <c r="N115" i="4"/>
  <c r="I47" i="4"/>
  <c r="N47" i="4"/>
  <c r="I117" i="4"/>
  <c r="N117" i="4"/>
  <c r="N63" i="4"/>
  <c r="N67" i="4"/>
  <c r="N68" i="4"/>
  <c r="I124" i="4"/>
  <c r="N124" i="4"/>
  <c r="I101" i="4"/>
  <c r="N65" i="4"/>
  <c r="I120" i="4"/>
  <c r="N120" i="4"/>
  <c r="I96" i="4"/>
  <c r="I72" i="4"/>
  <c r="I121" i="4"/>
  <c r="N121" i="4"/>
  <c r="N70" i="4"/>
  <c r="K54" i="4"/>
  <c r="Q78" i="4"/>
  <c r="Q24" i="4"/>
  <c r="G6" i="4"/>
  <c r="R6" i="4"/>
  <c r="O6" i="4"/>
  <c r="I116" i="4"/>
  <c r="I122" i="4"/>
  <c r="N122" i="4"/>
  <c r="I123" i="4"/>
  <c r="N123" i="4"/>
  <c r="N43" i="4"/>
  <c r="I54" i="4"/>
  <c r="N101" i="4"/>
  <c r="I119" i="4"/>
  <c r="N119" i="4"/>
  <c r="I108" i="4"/>
  <c r="I114" i="4"/>
  <c r="I126" i="4"/>
  <c r="G7" i="4"/>
  <c r="N7" i="4"/>
  <c r="G9" i="4"/>
  <c r="R9" i="4"/>
  <c r="O9" i="4"/>
  <c r="N9" i="4"/>
  <c r="F10" i="4"/>
  <c r="G11" i="4"/>
  <c r="R11" i="4"/>
  <c r="O11" i="4"/>
  <c r="F12" i="4"/>
  <c r="G13" i="4"/>
  <c r="R13" i="4"/>
  <c r="O13" i="4"/>
  <c r="F14" i="4"/>
  <c r="G15" i="4"/>
  <c r="R15" i="4"/>
  <c r="O15" i="4"/>
  <c r="F16" i="4"/>
  <c r="G17" i="4"/>
  <c r="N17" i="4"/>
  <c r="D18" i="4"/>
  <c r="O17" i="4"/>
  <c r="G8" i="4"/>
  <c r="N8" i="4"/>
  <c r="E18" i="4"/>
  <c r="G16" i="4"/>
  <c r="R16" i="4"/>
  <c r="O16" i="4"/>
  <c r="G14" i="4"/>
  <c r="G10" i="4"/>
  <c r="R10" i="4"/>
  <c r="O10" i="4"/>
  <c r="G12" i="4"/>
  <c r="R12" i="4"/>
  <c r="O12" i="4"/>
  <c r="Q15" i="4"/>
  <c r="P15" i="4"/>
  <c r="H13" i="4"/>
  <c r="P13" i="4"/>
  <c r="Q17" i="4"/>
  <c r="P17" i="4"/>
  <c r="H9" i="4"/>
  <c r="Q9" i="4"/>
  <c r="P9" i="4"/>
  <c r="F17" i="4"/>
  <c r="F15" i="4"/>
  <c r="F13" i="4"/>
  <c r="F11" i="4"/>
  <c r="F9" i="4"/>
  <c r="F7" i="4"/>
  <c r="N10" i="4"/>
  <c r="N16" i="4"/>
  <c r="N14" i="4"/>
  <c r="Q14" i="4"/>
  <c r="P16" i="4"/>
  <c r="P14" i="4"/>
  <c r="Q16" i="4"/>
  <c r="P6" i="4"/>
  <c r="C18" i="4"/>
  <c r="H6" i="4"/>
  <c r="Q6" i="4"/>
  <c r="N13" i="4"/>
  <c r="Q13" i="4"/>
  <c r="H12" i="4"/>
  <c r="Q12" i="4"/>
  <c r="P12" i="4"/>
  <c r="P18" i="4"/>
  <c r="P11" i="4"/>
  <c r="H11" i="4"/>
  <c r="Q11" i="4"/>
  <c r="P10" i="4"/>
  <c r="H10" i="4"/>
  <c r="Q10" i="4"/>
  <c r="H7" i="4"/>
  <c r="Q7" i="4"/>
  <c r="P7" i="4"/>
  <c r="N6" i="4"/>
  <c r="R7" i="4"/>
  <c r="O7" i="4"/>
  <c r="H8" i="4"/>
  <c r="Q8" i="4"/>
  <c r="R8" i="4"/>
  <c r="O8" i="4"/>
  <c r="P8" i="4"/>
  <c r="N11" i="4"/>
  <c r="G18" i="4"/>
  <c r="R18" i="4"/>
  <c r="O18" i="4"/>
  <c r="N12" i="4"/>
  <c r="F18" i="4"/>
  <c r="N15" i="4"/>
  <c r="N24" i="4"/>
  <c r="H26" i="4"/>
  <c r="Q26" i="4"/>
  <c r="P26" i="4"/>
  <c r="N26" i="4"/>
  <c r="H28" i="4"/>
  <c r="Q28" i="4"/>
  <c r="R28" i="4"/>
  <c r="O28" i="4"/>
  <c r="P28" i="4"/>
  <c r="P36" i="4"/>
  <c r="R29" i="4"/>
  <c r="O29" i="4"/>
  <c r="G36" i="4"/>
  <c r="R36" i="4"/>
  <c r="O36" i="4"/>
  <c r="H29" i="4"/>
  <c r="Q29" i="4"/>
  <c r="H36" i="4"/>
  <c r="Q36" i="4"/>
  <c r="N50" i="4"/>
  <c r="P50" i="4"/>
  <c r="P54" i="4"/>
  <c r="G54" i="4"/>
  <c r="Q53" i="4"/>
  <c r="Q54" i="4"/>
  <c r="H54" i="4"/>
  <c r="F54" i="4"/>
  <c r="H61" i="4"/>
  <c r="R61" i="4"/>
  <c r="O61" i="4"/>
  <c r="N62" i="4"/>
  <c r="H62" i="4"/>
  <c r="Q62" i="4"/>
  <c r="F72" i="4"/>
  <c r="P64" i="4"/>
  <c r="N64" i="4"/>
  <c r="H65" i="4"/>
  <c r="Q65" i="4"/>
  <c r="H66" i="4"/>
  <c r="Q66" i="4"/>
  <c r="R66" i="4"/>
  <c r="H70" i="4"/>
  <c r="Q70" i="4"/>
  <c r="H71" i="4"/>
  <c r="Q71" i="4"/>
  <c r="R71" i="4"/>
  <c r="O71" i="4"/>
  <c r="N90" i="4"/>
  <c r="F90" i="4"/>
  <c r="H90" i="4"/>
  <c r="P90" i="4"/>
  <c r="Q90" i="4"/>
  <c r="P97" i="4"/>
  <c r="N97" i="4"/>
  <c r="P98" i="4"/>
  <c r="R98" i="4"/>
  <c r="O98" i="4"/>
  <c r="R103" i="4"/>
  <c r="O103" i="4"/>
  <c r="P104" i="4"/>
  <c r="N104" i="4"/>
  <c r="R105" i="4"/>
  <c r="O105" i="4"/>
  <c r="F126" i="4"/>
  <c r="H124" i="4"/>
  <c r="Q124" i="4"/>
  <c r="R124" i="4"/>
  <c r="N114" i="4"/>
  <c r="H53" i="16"/>
  <c r="C64" i="16"/>
  <c r="H64" i="16"/>
  <c r="O124" i="4"/>
  <c r="N118" i="4"/>
  <c r="G126" i="4"/>
  <c r="R126" i="4"/>
  <c r="H118" i="4"/>
  <c r="Q118" i="4"/>
  <c r="H116" i="4"/>
  <c r="Q116" i="4"/>
  <c r="N116" i="4"/>
  <c r="P116" i="4"/>
  <c r="O116" i="4"/>
  <c r="Q115" i="4"/>
  <c r="N103" i="4"/>
  <c r="N98" i="4"/>
  <c r="H108" i="4"/>
  <c r="G108" i="4"/>
  <c r="R108" i="4"/>
  <c r="F108" i="4"/>
  <c r="O96" i="4"/>
  <c r="N96" i="4"/>
  <c r="O118" i="4"/>
  <c r="P118" i="4"/>
  <c r="O100" i="4"/>
  <c r="M126" i="4"/>
  <c r="M108" i="4"/>
  <c r="L108" i="4"/>
  <c r="Q114" i="4"/>
  <c r="K126" i="4"/>
  <c r="Q96" i="4"/>
  <c r="Q108" i="4"/>
  <c r="U72" i="4"/>
  <c r="P96" i="4"/>
  <c r="J114" i="4"/>
  <c r="L121" i="4"/>
  <c r="L126" i="4"/>
  <c r="O121" i="4"/>
  <c r="P121" i="4"/>
  <c r="P103" i="4"/>
  <c r="P123" i="4"/>
  <c r="N66" i="4"/>
  <c r="G72" i="4"/>
  <c r="O66" i="4"/>
  <c r="P66" i="4"/>
  <c r="Q61" i="4"/>
  <c r="H72" i="4"/>
  <c r="P61" i="4"/>
  <c r="P72" i="4"/>
  <c r="N61" i="4"/>
  <c r="O104" i="4"/>
  <c r="J122" i="4"/>
  <c r="J108" i="4"/>
  <c r="H124" i="16"/>
  <c r="H123" i="16"/>
  <c r="E128" i="16"/>
  <c r="D128" i="16"/>
  <c r="C128" i="16"/>
  <c r="M57" i="21"/>
  <c r="H85" i="16"/>
  <c r="H116" i="16"/>
  <c r="L106" i="21"/>
  <c r="Z29" i="22"/>
  <c r="Y29" i="22"/>
  <c r="S104" i="22"/>
  <c r="U104" i="22"/>
  <c r="S103" i="22"/>
  <c r="U103" i="22"/>
  <c r="U106" i="22"/>
  <c r="Y100" i="22"/>
  <c r="Z100" i="22"/>
  <c r="U105" i="22"/>
  <c r="E104" i="21"/>
  <c r="L103" i="21"/>
  <c r="L108" i="21"/>
  <c r="L102" i="21"/>
  <c r="L105" i="21"/>
  <c r="H18" i="4"/>
  <c r="Q18" i="4"/>
  <c r="N18" i="4"/>
  <c r="N36" i="4"/>
  <c r="N54" i="4"/>
  <c r="R54" i="4"/>
  <c r="O54" i="4"/>
  <c r="Q72" i="4"/>
  <c r="R72" i="4"/>
  <c r="O72" i="4"/>
  <c r="Q126" i="4"/>
  <c r="N126" i="4"/>
  <c r="H126" i="4"/>
  <c r="P108" i="4"/>
  <c r="N108" i="4"/>
  <c r="O108" i="4"/>
  <c r="T114" i="4"/>
  <c r="P114" i="4"/>
  <c r="O114" i="4"/>
  <c r="N72" i="4"/>
  <c r="O122" i="4"/>
  <c r="J126" i="4"/>
  <c r="P122" i="4"/>
  <c r="H128" i="16"/>
  <c r="S108" i="22"/>
  <c r="P126" i="4"/>
  <c r="N128" i="4"/>
  <c r="O126" i="4"/>
</calcChain>
</file>

<file path=xl/sharedStrings.xml><?xml version="1.0" encoding="utf-8"?>
<sst xmlns="http://schemas.openxmlformats.org/spreadsheetml/2006/main" count="942" uniqueCount="209">
  <si>
    <t>#</t>
  </si>
  <si>
    <t>القضارف</t>
  </si>
  <si>
    <t>وسط القضارف</t>
  </si>
  <si>
    <t>الفشقة</t>
  </si>
  <si>
    <t>الرهد</t>
  </si>
  <si>
    <t>قلع النحل</t>
  </si>
  <si>
    <t>الفاو</t>
  </si>
  <si>
    <t>القلابات الشرقية</t>
  </si>
  <si>
    <t>المفازة</t>
  </si>
  <si>
    <t>القريشة</t>
  </si>
  <si>
    <t>القلابات الغربية</t>
  </si>
  <si>
    <t>الولاية</t>
  </si>
  <si>
    <t>Extra</t>
  </si>
  <si>
    <t>C.D</t>
  </si>
  <si>
    <t>B C</t>
  </si>
  <si>
    <t>New</t>
  </si>
  <si>
    <t>RE</t>
  </si>
  <si>
    <t>detected</t>
  </si>
  <si>
    <t>MOH - Gadarif State</t>
  </si>
  <si>
    <t>TB Program</t>
  </si>
  <si>
    <t>localaty</t>
  </si>
  <si>
    <t>Pop</t>
  </si>
  <si>
    <t>TBMUs</t>
  </si>
  <si>
    <t xml:space="preserve"> Expected - year</t>
  </si>
  <si>
    <t>total</t>
  </si>
  <si>
    <t xml:space="preserve"> Expected - Quarter</t>
  </si>
  <si>
    <t>not detected - Q</t>
  </si>
  <si>
    <t>detection rate</t>
  </si>
  <si>
    <t>gadarif</t>
  </si>
  <si>
    <t>fao</t>
  </si>
  <si>
    <t>rahad</t>
  </si>
  <si>
    <t>fashaga</t>
  </si>
  <si>
    <t>gurisha</t>
  </si>
  <si>
    <t>basonda</t>
  </si>
  <si>
    <t>garbiya</t>
  </si>
  <si>
    <t>shargiya</t>
  </si>
  <si>
    <t>alnahal</t>
  </si>
  <si>
    <t>mufaza</t>
  </si>
  <si>
    <t>botana</t>
  </si>
  <si>
    <t xml:space="preserve">wasat </t>
  </si>
  <si>
    <t xml:space="preserve"> Expected - HALF</t>
  </si>
  <si>
    <t>STAET</t>
  </si>
  <si>
    <t>Expected</t>
  </si>
  <si>
    <t>باسنده</t>
  </si>
  <si>
    <t>البطانه</t>
  </si>
  <si>
    <t>م.القضارف</t>
  </si>
  <si>
    <t>م.الاطفال</t>
  </si>
  <si>
    <t>م.السلاح الطبي</t>
  </si>
  <si>
    <t>م.ص سلامة البي</t>
  </si>
  <si>
    <t>السجن</t>
  </si>
  <si>
    <t>م.الفاو</t>
  </si>
  <si>
    <t>م.القرية (10)</t>
  </si>
  <si>
    <t>م.القرية (18)</t>
  </si>
  <si>
    <t>م.كساب</t>
  </si>
  <si>
    <t>م.دوكة</t>
  </si>
  <si>
    <t>م.باسنده</t>
  </si>
  <si>
    <t>م.الشواك</t>
  </si>
  <si>
    <t>م.أم قرقور</t>
  </si>
  <si>
    <t>م.الحواتة</t>
  </si>
  <si>
    <t>م.بازورة</t>
  </si>
  <si>
    <t>م.أم الخير</t>
  </si>
  <si>
    <t>م.المفازة</t>
  </si>
  <si>
    <t>م.قلع النحل</t>
  </si>
  <si>
    <t>م.الصباغ</t>
  </si>
  <si>
    <t>م.القريشة</t>
  </si>
  <si>
    <t>م.المقرن</t>
  </si>
  <si>
    <t>م.أم شجرة</t>
  </si>
  <si>
    <t>الربع</t>
  </si>
  <si>
    <t>Localty</t>
  </si>
  <si>
    <t>tbmu</t>
  </si>
  <si>
    <t>قلابات</t>
  </si>
  <si>
    <t>المدينة (1)</t>
  </si>
  <si>
    <t xml:space="preserve">New
 </t>
  </si>
  <si>
    <t xml:space="preserve">Relaps
  </t>
  </si>
  <si>
    <t xml:space="preserve">Treatment after Failure 
 </t>
  </si>
  <si>
    <t xml:space="preserve">Treatment after Loss to follow -up 
</t>
  </si>
  <si>
    <t>Other ً</t>
  </si>
  <si>
    <t xml:space="preserve">Extra pulmononary   خارج الرئة </t>
  </si>
  <si>
    <t xml:space="preserve"> درن رئوي مشخص سريرياPulmonary Clinically Diagnosed </t>
  </si>
  <si>
    <t>المجموع</t>
  </si>
  <si>
    <t>satat</t>
  </si>
  <si>
    <t>TOC recived</t>
  </si>
  <si>
    <t xml:space="preserve"> Bacterological Confirm New and Relapse (حالات جديدة وإنتكاسة مؤكدة بكتيريا       
  </t>
  </si>
  <si>
    <t xml:space="preserve"> Clinically Diagnosed New and Relapse ( حالات جديدة وإنتكاسة مشخص (سريريا  </t>
  </si>
  <si>
    <t>Retreatment (excluding Relapse ) حالات اعادة العلاج ماعدا الإنتكاسة)</t>
  </si>
  <si>
    <t>Total
 المجموع</t>
  </si>
  <si>
    <t>Diff</t>
  </si>
  <si>
    <t>Cure
عولج 
شفاء</t>
  </si>
  <si>
    <t xml:space="preserve">Treatment completed
أكمل العلاج
</t>
  </si>
  <si>
    <t xml:space="preserve">Died
توفي
</t>
  </si>
  <si>
    <t xml:space="preserve">Treatment
Failure2 
فشل تفاف موجب
</t>
  </si>
  <si>
    <t>Loss of follpw-up</t>
  </si>
  <si>
    <t>Not evaluated</t>
  </si>
  <si>
    <t>Gadarf</t>
  </si>
  <si>
    <t>Gad - children</t>
  </si>
  <si>
    <t>Military</t>
  </si>
  <si>
    <t>Salameh Beeh</t>
  </si>
  <si>
    <t>Police</t>
  </si>
  <si>
    <t>Fao</t>
  </si>
  <si>
    <t>Garia 10</t>
  </si>
  <si>
    <t>Garia 3</t>
  </si>
  <si>
    <t xml:space="preserve">Galaa Elnahal </t>
  </si>
  <si>
    <t>almafaza</t>
  </si>
  <si>
    <t>Alhawatah</t>
  </si>
  <si>
    <t>Bazorh</t>
  </si>
  <si>
    <t>Umm Al Khair</t>
  </si>
  <si>
    <t>Umm Shagara</t>
  </si>
  <si>
    <t>Um Gargoor</t>
  </si>
  <si>
    <t>alshwak</t>
  </si>
  <si>
    <t>Kassab</t>
  </si>
  <si>
    <t>Doka</t>
  </si>
  <si>
    <t>Mugran</t>
  </si>
  <si>
    <t>Algarisha</t>
  </si>
  <si>
    <t>Basendh</t>
  </si>
  <si>
    <t>algalabat</t>
  </si>
  <si>
    <t>Garia 18</t>
  </si>
  <si>
    <t>Madina1</t>
  </si>
  <si>
    <t>اصابات الايدز التي حولت لمراكز العلاج خلال الربع الثالث 2018م</t>
  </si>
  <si>
    <t>Sex/Age</t>
  </si>
  <si>
    <t>0   − 4</t>
  </si>
  <si>
    <t>5  −14</t>
  </si>
  <si>
    <t>15   −2 4</t>
  </si>
  <si>
    <t>25   − 34</t>
  </si>
  <si>
    <t>35   − 44</t>
  </si>
  <si>
    <t>45   −54</t>
  </si>
  <si>
    <t>55  −64</t>
  </si>
  <si>
    <r>
      <rPr>
        <sz val="14"/>
        <color theme="1"/>
        <rFont val="Calibri"/>
        <family val="2"/>
      </rPr>
      <t>≥</t>
    </r>
    <r>
      <rPr>
        <sz val="14"/>
        <color theme="1"/>
        <rFont val="Calibri"/>
        <family val="2"/>
        <scheme val="minor"/>
      </rPr>
      <t>65</t>
    </r>
  </si>
  <si>
    <t>المجموع Total</t>
  </si>
  <si>
    <t xml:space="preserve">Male                ذكر       </t>
  </si>
  <si>
    <t xml:space="preserve">Femal              أنثى   </t>
  </si>
  <si>
    <t>المجموع          Total</t>
  </si>
  <si>
    <t>خارج الرئة</t>
  </si>
  <si>
    <t>سريري</t>
  </si>
  <si>
    <t>مؤكد</t>
  </si>
  <si>
    <t>ا</t>
  </si>
  <si>
    <t>ذ</t>
  </si>
  <si>
    <t>أ</t>
  </si>
  <si>
    <t>دوكة</t>
  </si>
  <si>
    <t>شفاء</t>
  </si>
  <si>
    <t>اكمال</t>
  </si>
  <si>
    <t>وفاة</t>
  </si>
  <si>
    <t xml:space="preserve">نتائج العلاج </t>
  </si>
  <si>
    <t xml:space="preserve">الحالات المكتشفة </t>
  </si>
  <si>
    <t>تحويل</t>
  </si>
  <si>
    <t>ALGadarif</t>
  </si>
  <si>
    <t>ALFao</t>
  </si>
  <si>
    <t>ALRahad</t>
  </si>
  <si>
    <t>Basonda</t>
  </si>
  <si>
    <t>AlFashaga</t>
  </si>
  <si>
    <t>ALGourisha</t>
  </si>
  <si>
    <t>W. Galabat</t>
  </si>
  <si>
    <t>E . Galabat</t>
  </si>
  <si>
    <t>Almafaza</t>
  </si>
  <si>
    <t>Gala alnahal</t>
  </si>
  <si>
    <t>Albotana</t>
  </si>
  <si>
    <t>Mid AlGadarif</t>
  </si>
  <si>
    <t>State</t>
  </si>
  <si>
    <t>Locality</t>
  </si>
  <si>
    <t>New cases</t>
  </si>
  <si>
    <t>Relapse</t>
  </si>
  <si>
    <t>Failure</t>
  </si>
  <si>
    <t>Loss of follow up</t>
  </si>
  <si>
    <t xml:space="preserve">Other </t>
  </si>
  <si>
    <t>Total</t>
  </si>
  <si>
    <t>انقطاع</t>
  </si>
  <si>
    <t xml:space="preserve"> Pulmonary Clinically Diagnosed </t>
  </si>
  <si>
    <t xml:space="preserve">Cure
</t>
  </si>
  <si>
    <t xml:space="preserve"> completed
</t>
  </si>
  <si>
    <t xml:space="preserve">Died
</t>
  </si>
  <si>
    <t>Transfer</t>
  </si>
  <si>
    <t>AL.G.H</t>
  </si>
  <si>
    <t>Aprison</t>
  </si>
  <si>
    <t>Basonda.H</t>
  </si>
  <si>
    <t>Galabat</t>
  </si>
  <si>
    <t>Alshowag.H</t>
  </si>
  <si>
    <t>Algourisha.H</t>
  </si>
  <si>
    <t>Almougran.H</t>
  </si>
  <si>
    <t>Dowka.H</t>
  </si>
  <si>
    <t xml:space="preserve">Case detection </t>
  </si>
  <si>
    <t xml:space="preserve">Teeatment outcome </t>
  </si>
  <si>
    <t xml:space="preserve">Extra pulmononary   </t>
  </si>
  <si>
    <t>الانقطاع</t>
  </si>
  <si>
    <t>النجاح</t>
  </si>
  <si>
    <t>الوفاء</t>
  </si>
  <si>
    <t xml:space="preserve">لم يقيم </t>
  </si>
  <si>
    <t>Prison</t>
  </si>
  <si>
    <t>الوفاة</t>
  </si>
  <si>
    <t>فشل</t>
  </si>
  <si>
    <t xml:space="preserve">2 للمراجعة </t>
  </si>
  <si>
    <t xml:space="preserve">الحالات المكتشفة 2020م </t>
  </si>
  <si>
    <t>Q1 2020- Gadarif state</t>
  </si>
  <si>
    <t>Q2 2020 - Gadarif state</t>
  </si>
  <si>
    <t>H1 2020 - Gadarif state</t>
  </si>
  <si>
    <t>Q3 2020 - Gadarif state</t>
  </si>
  <si>
    <t>Q4 2020 - Gadarif state</t>
  </si>
  <si>
    <t>2020م - Gadarif state</t>
  </si>
  <si>
    <t>نتائج علاج الربع الثاني 2019م</t>
  </si>
  <si>
    <t>نتائج علاج الربع الثالث  2019م</t>
  </si>
  <si>
    <t>نتائج علاج الربع الاول   2020م</t>
  </si>
  <si>
    <t xml:space="preserve">الوفاة </t>
  </si>
  <si>
    <t>Expected and Detected Cases - Q1 2020</t>
  </si>
  <si>
    <t>Expected and Detected Cases - Q2 2020</t>
  </si>
  <si>
    <t>Expected and Detected Cases - H1 2020</t>
  </si>
  <si>
    <t>Expected and Detected Cases -Q3 2020</t>
  </si>
  <si>
    <t>Expected and Detected Cases - Q4 2020</t>
  </si>
  <si>
    <t xml:space="preserve">البلدية  الربع الثاني 2019م نتائج علاج </t>
  </si>
  <si>
    <t>نتائج علاج الربع الرابع 2019م</t>
  </si>
  <si>
    <t>Expected and Detected Cases - H2 2020</t>
  </si>
  <si>
    <t>Expected and Detected Cases - TOTAL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</si>
</sst>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3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1"/>
      <color theme="1"/>
      <name val="Times New Roman"/>
      <family val="1"/>
    </font>
    <font>
      <b/>
      <sz val="14"/>
      <color theme="1"/>
      <name val="Traditional Arabic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theme="1"/>
      <name val="Traditional Arabic"/>
      <family val="1"/>
    </font>
    <font>
      <sz val="10"/>
      <color theme="1"/>
      <name val="Calibri"/>
      <family val="2"/>
      <charset val="178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charset val="178"/>
      <scheme val="minor"/>
    </font>
    <font>
      <b/>
      <sz val="10"/>
      <color theme="1"/>
      <name val="Traditional Arabic"/>
      <family val="1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name val="Calibri"/>
      <family val="2"/>
      <charset val="178"/>
    </font>
    <font>
      <b/>
      <sz val="12"/>
      <name val="Traditional Arabic"/>
      <family val="1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14"/>
      <color rgb="FFFF0000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22"/>
      <color rgb="FF7030A0"/>
      <name val="Calibri"/>
      <family val="2"/>
      <scheme val="minor"/>
    </font>
    <font>
      <b/>
      <sz val="8"/>
      <color indexed="8"/>
      <name val="Arial"/>
      <family val="2"/>
    </font>
    <font>
      <b/>
      <sz val="12"/>
      <color rgb="FFFF0000"/>
      <name val="Traditional Arabic"/>
      <family val="1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9966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</cellStyleXfs>
  <cellXfs count="30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" fontId="4" fillId="4" borderId="14" xfId="0" applyNumberFormat="1" applyFont="1" applyFill="1" applyBorder="1" applyAlignment="1">
      <alignment horizontal="center" vertical="center" wrapText="1"/>
    </xf>
    <xf numFmtId="1" fontId="4" fillId="4" borderId="37" xfId="0" applyNumberFormat="1" applyFont="1" applyFill="1" applyBorder="1" applyAlignment="1">
      <alignment horizontal="center" vertical="center" wrapText="1"/>
    </xf>
    <xf numFmtId="1" fontId="4" fillId="4" borderId="16" xfId="0" applyNumberFormat="1" applyFont="1" applyFill="1" applyBorder="1" applyAlignment="1">
      <alignment horizontal="center" vertical="center" wrapText="1"/>
    </xf>
    <xf numFmtId="1" fontId="4" fillId="6" borderId="4" xfId="0" applyNumberFormat="1" applyFont="1" applyFill="1" applyBorder="1" applyAlignment="1">
      <alignment horizontal="center" vertical="center" wrapText="1"/>
    </xf>
    <xf numFmtId="1" fontId="4" fillId="6" borderId="2" xfId="0" applyNumberFormat="1" applyFont="1" applyFill="1" applyBorder="1" applyAlignment="1">
      <alignment horizontal="center" vertical="center" wrapText="1"/>
    </xf>
    <xf numFmtId="1" fontId="4" fillId="6" borderId="9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3" borderId="7" xfId="0" applyNumberFormat="1" applyFont="1" applyFill="1" applyBorder="1" applyAlignment="1">
      <alignment horizontal="center" vertical="center" wrapText="1"/>
    </xf>
    <xf numFmtId="1" fontId="5" fillId="3" borderId="11" xfId="0" applyNumberFormat="1" applyFont="1" applyFill="1" applyBorder="1" applyAlignment="1">
      <alignment horizontal="center" vertical="center" wrapText="1"/>
    </xf>
    <xf numFmtId="1" fontId="5" fillId="3" borderId="25" xfId="0" applyNumberFormat="1" applyFont="1" applyFill="1" applyBorder="1" applyAlignment="1">
      <alignment horizontal="center" vertical="center" wrapText="1"/>
    </xf>
    <xf numFmtId="1" fontId="4" fillId="7" borderId="18" xfId="0" applyNumberFormat="1" applyFont="1" applyFill="1" applyBorder="1" applyAlignment="1">
      <alignment horizontal="center" vertical="center" wrapText="1"/>
    </xf>
    <xf numFmtId="1" fontId="4" fillId="0" borderId="23" xfId="0" applyNumberFormat="1" applyFont="1" applyFill="1" applyBorder="1" applyAlignment="1">
      <alignment horizontal="center" vertical="center" wrapText="1"/>
    </xf>
    <xf numFmtId="1" fontId="4" fillId="7" borderId="2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4" fillId="7" borderId="13" xfId="0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" fontId="4" fillId="5" borderId="15" xfId="0" applyNumberFormat="1" applyFont="1" applyFill="1" applyBorder="1" applyAlignment="1">
      <alignment horizontal="center" vertical="center" wrapText="1"/>
    </xf>
    <xf numFmtId="1" fontId="4" fillId="5" borderId="35" xfId="0" applyNumberFormat="1" applyFont="1" applyFill="1" applyBorder="1" applyAlignment="1">
      <alignment horizontal="center" vertical="center" wrapText="1"/>
    </xf>
    <xf numFmtId="1" fontId="4" fillId="5" borderId="36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Fill="1" applyBorder="1" applyAlignment="1">
      <alignment horizontal="center" vertical="center" wrapText="1"/>
    </xf>
    <xf numFmtId="1" fontId="4" fillId="5" borderId="14" xfId="0" applyNumberFormat="1" applyFont="1" applyFill="1" applyBorder="1" applyAlignment="1">
      <alignment horizontal="center" vertical="center" wrapText="1"/>
    </xf>
    <xf numFmtId="1" fontId="4" fillId="5" borderId="37" xfId="0" applyNumberFormat="1" applyFont="1" applyFill="1" applyBorder="1" applyAlignment="1">
      <alignment horizontal="center" vertical="center" wrapText="1"/>
    </xf>
    <xf numFmtId="1" fontId="4" fillId="5" borderId="16" xfId="0" applyNumberFormat="1" applyFont="1" applyFill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35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37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4" fillId="4" borderId="3" xfId="0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1" fontId="4" fillId="7" borderId="23" xfId="0" applyNumberFormat="1" applyFont="1" applyFill="1" applyBorder="1" applyAlignment="1">
      <alignment horizontal="center" vertical="center" wrapText="1"/>
    </xf>
    <xf numFmtId="0" fontId="7" fillId="0" borderId="0" xfId="0" applyFont="1"/>
    <xf numFmtId="1" fontId="7" fillId="0" borderId="0" xfId="0" applyNumberFormat="1" applyFont="1"/>
    <xf numFmtId="0" fontId="0" fillId="0" borderId="27" xfId="0" applyBorder="1" applyAlignment="1">
      <alignment horizontal="center" vertical="center" wrapText="1"/>
    </xf>
    <xf numFmtId="1" fontId="4" fillId="0" borderId="27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wrapText="1"/>
    </xf>
    <xf numFmtId="1" fontId="4" fillId="0" borderId="49" xfId="0" applyNumberFormat="1" applyFont="1" applyBorder="1" applyAlignment="1">
      <alignment horizontal="center" vertical="center" wrapText="1"/>
    </xf>
    <xf numFmtId="1" fontId="4" fillId="0" borderId="50" xfId="0" applyNumberFormat="1" applyFont="1" applyBorder="1" applyAlignment="1">
      <alignment horizontal="center" vertical="center" wrapText="1"/>
    </xf>
    <xf numFmtId="1" fontId="4" fillId="7" borderId="0" xfId="0" applyNumberFormat="1" applyFont="1" applyFill="1" applyBorder="1" applyAlignment="1">
      <alignment horizontal="center" vertical="center" wrapText="1"/>
    </xf>
    <xf numFmtId="1" fontId="4" fillId="7" borderId="27" xfId="0" applyNumberFormat="1" applyFont="1" applyFill="1" applyBorder="1" applyAlignment="1">
      <alignment horizontal="center" vertical="center" wrapText="1"/>
    </xf>
    <xf numFmtId="1" fontId="4" fillId="6" borderId="8" xfId="0" applyNumberFormat="1" applyFont="1" applyFill="1" applyBorder="1" applyAlignment="1">
      <alignment horizontal="center" vertical="center" wrapText="1"/>
    </xf>
    <xf numFmtId="1" fontId="5" fillId="3" borderId="34" xfId="0" applyNumberFormat="1" applyFont="1" applyFill="1" applyBorder="1" applyAlignment="1">
      <alignment horizontal="center" vertical="center" wrapText="1"/>
    </xf>
    <xf numFmtId="1" fontId="4" fillId="7" borderId="12" xfId="0" applyNumberFormat="1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4" fillId="0" borderId="0" xfId="0" applyFont="1"/>
    <xf numFmtId="1" fontId="14" fillId="0" borderId="0" xfId="0" applyNumberFormat="1" applyFont="1"/>
    <xf numFmtId="1" fontId="4" fillId="7" borderId="43" xfId="0" applyNumberFormat="1" applyFont="1" applyFill="1" applyBorder="1" applyAlignment="1">
      <alignment horizontal="center" vertical="center" wrapText="1"/>
    </xf>
    <xf numFmtId="1" fontId="4" fillId="7" borderId="51" xfId="0" applyNumberFormat="1" applyFont="1" applyFill="1" applyBorder="1" applyAlignment="1">
      <alignment horizontal="center" vertical="center" wrapText="1"/>
    </xf>
    <xf numFmtId="1" fontId="4" fillId="7" borderId="42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" fontId="4" fillId="0" borderId="48" xfId="0" applyNumberFormat="1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vertical="center" wrapText="1"/>
    </xf>
    <xf numFmtId="0" fontId="1" fillId="3" borderId="3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6" fillId="0" borderId="23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/>
    <xf numFmtId="0" fontId="16" fillId="0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16" fillId="0" borderId="1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22" fillId="8" borderId="0" xfId="0" applyFont="1" applyFill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center"/>
    </xf>
    <xf numFmtId="0" fontId="16" fillId="12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 vertical="center"/>
    </xf>
    <xf numFmtId="0" fontId="16" fillId="14" borderId="13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/>
    </xf>
    <xf numFmtId="0" fontId="0" fillId="0" borderId="0" xfId="0" applyProtection="1"/>
    <xf numFmtId="0" fontId="28" fillId="18" borderId="56" xfId="0" applyFont="1" applyFill="1" applyBorder="1" applyAlignment="1" applyProtection="1">
      <alignment horizontal="center" vertical="center" wrapText="1"/>
      <protection locked="0"/>
    </xf>
    <xf numFmtId="0" fontId="28" fillId="19" borderId="56" xfId="0" applyFont="1" applyFill="1" applyBorder="1" applyAlignment="1" applyProtection="1">
      <alignment horizontal="center" vertical="center" wrapText="1"/>
      <protection locked="0"/>
    </xf>
    <xf numFmtId="0" fontId="29" fillId="20" borderId="56" xfId="0" applyFont="1" applyFill="1" applyBorder="1" applyAlignment="1" applyProtection="1">
      <alignment horizontal="left" vertical="center" wrapText="1"/>
    </xf>
    <xf numFmtId="0" fontId="31" fillId="20" borderId="56" xfId="0" applyFont="1" applyFill="1" applyBorder="1" applyAlignment="1" applyProtection="1">
      <alignment horizontal="center" vertical="center"/>
      <protection locked="0"/>
    </xf>
    <xf numFmtId="0" fontId="32" fillId="20" borderId="56" xfId="0" applyFont="1" applyFill="1" applyBorder="1" applyAlignment="1" applyProtection="1">
      <alignment horizontal="center" vertical="center"/>
      <protection locked="0"/>
    </xf>
    <xf numFmtId="0" fontId="29" fillId="21" borderId="56" xfId="0" applyFont="1" applyFill="1" applyBorder="1" applyAlignment="1" applyProtection="1">
      <alignment horizontal="left" vertical="center" wrapText="1"/>
    </xf>
    <xf numFmtId="0" fontId="30" fillId="0" borderId="56" xfId="0" applyFont="1" applyBorder="1" applyAlignment="1" applyProtection="1">
      <alignment horizontal="center" vertical="center"/>
    </xf>
    <xf numFmtId="0" fontId="31" fillId="0" borderId="56" xfId="0" applyFont="1" applyBorder="1" applyAlignment="1" applyProtection="1">
      <alignment horizontal="center" vertical="center"/>
      <protection locked="0"/>
    </xf>
    <xf numFmtId="0" fontId="32" fillId="0" borderId="56" xfId="0" applyFont="1" applyBorder="1" applyAlignment="1" applyProtection="1">
      <alignment horizontal="center" vertical="center"/>
      <protection locked="0"/>
    </xf>
    <xf numFmtId="0" fontId="23" fillId="15" borderId="34" xfId="3" applyFont="1" applyFill="1" applyBorder="1" applyAlignment="1" applyProtection="1">
      <alignment horizontal="center" vertical="center"/>
    </xf>
    <xf numFmtId="0" fontId="23" fillId="15" borderId="35" xfId="0" applyFont="1" applyFill="1" applyBorder="1" applyAlignment="1" applyProtection="1">
      <alignment horizontal="center" vertical="center"/>
    </xf>
    <xf numFmtId="2" fontId="31" fillId="0" borderId="60" xfId="0" applyNumberFormat="1" applyFont="1" applyBorder="1" applyAlignment="1" applyProtection="1">
      <alignment vertical="center"/>
    </xf>
    <xf numFmtId="0" fontId="32" fillId="0" borderId="60" xfId="0" applyFont="1" applyBorder="1" applyAlignment="1" applyProtection="1">
      <alignment horizontal="center" vertical="center"/>
    </xf>
    <xf numFmtId="0" fontId="32" fillId="18" borderId="60" xfId="0" applyFont="1" applyFill="1" applyBorder="1" applyAlignment="1" applyProtection="1">
      <alignment horizontal="center" vertical="center"/>
    </xf>
    <xf numFmtId="0" fontId="12" fillId="0" borderId="60" xfId="0" applyFont="1" applyBorder="1" applyAlignment="1" applyProtection="1">
      <alignment horizontal="center" vertical="center"/>
    </xf>
    <xf numFmtId="0" fontId="21" fillId="0" borderId="13" xfId="0" applyFont="1" applyBorder="1"/>
    <xf numFmtId="0" fontId="24" fillId="20" borderId="56" xfId="0" applyFont="1" applyFill="1" applyBorder="1" applyAlignment="1" applyProtection="1">
      <alignment horizontal="center" vertical="center"/>
    </xf>
    <xf numFmtId="0" fontId="24" fillId="0" borderId="56" xfId="0" applyFont="1" applyBorder="1" applyAlignment="1" applyProtection="1">
      <alignment horizontal="center" vertical="center"/>
    </xf>
    <xf numFmtId="0" fontId="29" fillId="2" borderId="56" xfId="0" applyFont="1" applyFill="1" applyBorder="1" applyAlignment="1" applyProtection="1">
      <alignment horizontal="left" vertical="center" wrapText="1"/>
    </xf>
    <xf numFmtId="0" fontId="24" fillId="2" borderId="56" xfId="0" applyFont="1" applyFill="1" applyBorder="1" applyAlignment="1" applyProtection="1">
      <alignment horizontal="center" vertical="center"/>
    </xf>
    <xf numFmtId="0" fontId="32" fillId="2" borderId="56" xfId="0" applyFont="1" applyFill="1" applyBorder="1" applyAlignment="1" applyProtection="1">
      <alignment horizontal="center" vertical="center"/>
      <protection locked="0"/>
    </xf>
    <xf numFmtId="0" fontId="31" fillId="2" borderId="56" xfId="0" applyFont="1" applyFill="1" applyBorder="1" applyAlignment="1" applyProtection="1">
      <alignment horizontal="center" vertical="center"/>
      <protection locked="0"/>
    </xf>
    <xf numFmtId="0" fontId="29" fillId="5" borderId="56" xfId="0" applyFont="1" applyFill="1" applyBorder="1" applyAlignment="1" applyProtection="1">
      <alignment horizontal="left" vertical="center" wrapText="1"/>
    </xf>
    <xf numFmtId="0" fontId="31" fillId="5" borderId="56" xfId="0" applyFont="1" applyFill="1" applyBorder="1" applyAlignment="1" applyProtection="1">
      <alignment horizontal="center" vertical="center"/>
      <protection locked="0"/>
    </xf>
    <xf numFmtId="0" fontId="32" fillId="5" borderId="56" xfId="0" applyFont="1" applyFill="1" applyBorder="1" applyAlignment="1" applyProtection="1">
      <alignment horizontal="center" vertical="center"/>
      <protection locked="0"/>
    </xf>
    <xf numFmtId="0" fontId="31" fillId="6" borderId="56" xfId="0" applyFont="1" applyFill="1" applyBorder="1" applyAlignment="1" applyProtection="1">
      <alignment horizontal="center" vertical="center"/>
      <protection locked="0"/>
    </xf>
    <xf numFmtId="0" fontId="32" fillId="6" borderId="56" xfId="0" applyFont="1" applyFill="1" applyBorder="1" applyAlignment="1" applyProtection="1">
      <alignment horizontal="center" vertical="center"/>
      <protection locked="0"/>
    </xf>
    <xf numFmtId="0" fontId="38" fillId="18" borderId="56" xfId="0" applyFont="1" applyFill="1" applyBorder="1" applyAlignment="1" applyProtection="1">
      <alignment horizontal="center" vertical="center" wrapText="1"/>
      <protection locked="0"/>
    </xf>
    <xf numFmtId="0" fontId="38" fillId="4" borderId="56" xfId="0" applyFont="1" applyFill="1" applyBorder="1" applyAlignment="1" applyProtection="1">
      <alignment horizontal="center" vertical="center" wrapText="1"/>
      <protection locked="0"/>
    </xf>
    <xf numFmtId="0" fontId="19" fillId="0" borderId="13" xfId="0" applyFont="1" applyBorder="1"/>
    <xf numFmtId="0" fontId="19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0" fillId="0" borderId="56" xfId="0" applyFont="1" applyBorder="1" applyAlignment="1" applyProtection="1">
      <alignment horizontal="center" vertical="center"/>
    </xf>
    <xf numFmtId="0" fontId="23" fillId="8" borderId="35" xfId="0" applyFont="1" applyFill="1" applyBorder="1" applyAlignment="1" applyProtection="1">
      <alignment horizontal="center" vertical="center"/>
    </xf>
    <xf numFmtId="0" fontId="23" fillId="10" borderId="35" xfId="0" applyFont="1" applyFill="1" applyBorder="1" applyAlignment="1" applyProtection="1">
      <alignment horizontal="center" vertical="center"/>
    </xf>
    <xf numFmtId="0" fontId="22" fillId="0" borderId="56" xfId="0" applyFont="1" applyBorder="1"/>
    <xf numFmtId="0" fontId="30" fillId="10" borderId="56" xfId="0" applyFont="1" applyFill="1" applyBorder="1" applyAlignment="1" applyProtection="1">
      <alignment horizontal="center" vertical="center"/>
    </xf>
    <xf numFmtId="0" fontId="40" fillId="15" borderId="35" xfId="0" applyFont="1" applyFill="1" applyBorder="1" applyAlignment="1" applyProtection="1">
      <alignment horizontal="center" vertical="center"/>
    </xf>
    <xf numFmtId="0" fontId="22" fillId="0" borderId="63" xfId="0" applyFont="1" applyFill="1" applyBorder="1"/>
    <xf numFmtId="0" fontId="42" fillId="15" borderId="35" xfId="0" applyFont="1" applyFill="1" applyBorder="1" applyAlignment="1" applyProtection="1">
      <alignment horizontal="center" vertical="center"/>
    </xf>
    <xf numFmtId="0" fontId="0" fillId="8" borderId="0" xfId="0" applyFill="1"/>
    <xf numFmtId="0" fontId="41" fillId="0" borderId="0" xfId="0" applyFont="1"/>
    <xf numFmtId="0" fontId="22" fillId="8" borderId="0" xfId="0" applyFont="1" applyFill="1"/>
    <xf numFmtId="0" fontId="31" fillId="8" borderId="56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0" fillId="0" borderId="56" xfId="0" applyBorder="1"/>
    <xf numFmtId="9" fontId="0" fillId="0" borderId="0" xfId="0" applyNumberFormat="1"/>
    <xf numFmtId="10" fontId="0" fillId="0" borderId="0" xfId="0" applyNumberFormat="1"/>
    <xf numFmtId="1" fontId="12" fillId="3" borderId="44" xfId="0" applyNumberFormat="1" applyFont="1" applyFill="1" applyBorder="1" applyAlignment="1">
      <alignment horizontal="center" vertical="center" wrapText="1"/>
    </xf>
    <xf numFmtId="1" fontId="12" fillId="3" borderId="45" xfId="0" applyNumberFormat="1" applyFont="1" applyFill="1" applyBorder="1" applyAlignment="1">
      <alignment horizontal="center" vertical="center" wrapText="1"/>
    </xf>
    <xf numFmtId="9" fontId="12" fillId="3" borderId="21" xfId="2" applyFont="1" applyFill="1" applyBorder="1" applyAlignment="1">
      <alignment horizontal="center" vertical="center" wrapText="1"/>
    </xf>
    <xf numFmtId="9" fontId="12" fillId="3" borderId="22" xfId="2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/>
    </xf>
    <xf numFmtId="0" fontId="26" fillId="16" borderId="54" xfId="0" applyFont="1" applyFill="1" applyBorder="1" applyAlignment="1" applyProtection="1">
      <alignment horizontal="center" vertical="center" wrapText="1"/>
      <protection locked="0"/>
    </xf>
    <xf numFmtId="0" fontId="26" fillId="16" borderId="55" xfId="0" applyFont="1" applyFill="1" applyBorder="1" applyAlignment="1" applyProtection="1">
      <alignment horizontal="center" vertical="center" wrapText="1"/>
      <protection locked="0"/>
    </xf>
    <xf numFmtId="164" fontId="22" fillId="0" borderId="37" xfId="0" applyNumberFormat="1" applyFont="1" applyBorder="1" applyAlignment="1">
      <alignment horizontal="center"/>
    </xf>
    <xf numFmtId="164" fontId="22" fillId="0" borderId="35" xfId="0" applyNumberFormat="1" applyFont="1" applyBorder="1" applyAlignment="1">
      <alignment horizontal="center"/>
    </xf>
    <xf numFmtId="0" fontId="27" fillId="16" borderId="54" xfId="0" applyFont="1" applyFill="1" applyBorder="1" applyAlignment="1" applyProtection="1">
      <alignment horizontal="center" vertical="center" wrapText="1"/>
      <protection locked="0"/>
    </xf>
    <xf numFmtId="0" fontId="27" fillId="16" borderId="55" xfId="0" applyFont="1" applyFill="1" applyBorder="1" applyAlignment="1" applyProtection="1">
      <alignment horizontal="center" vertical="center" wrapText="1"/>
      <protection locked="0"/>
    </xf>
    <xf numFmtId="0" fontId="23" fillId="16" borderId="54" xfId="0" applyFont="1" applyFill="1" applyBorder="1" applyAlignment="1" applyProtection="1">
      <alignment horizontal="center" vertical="center" wrapText="1"/>
    </xf>
    <xf numFmtId="0" fontId="23" fillId="16" borderId="55" xfId="0" applyFont="1" applyFill="1" applyBorder="1" applyAlignment="1" applyProtection="1">
      <alignment horizontal="center" vertical="center" wrapText="1"/>
    </xf>
    <xf numFmtId="0" fontId="24" fillId="16" borderId="54" xfId="0" applyFont="1" applyFill="1" applyBorder="1" applyAlignment="1" applyProtection="1">
      <alignment horizontal="center" vertical="center" wrapText="1"/>
    </xf>
    <xf numFmtId="0" fontId="24" fillId="16" borderId="55" xfId="0" applyFont="1" applyFill="1" applyBorder="1" applyAlignment="1" applyProtection="1">
      <alignment horizontal="center" vertical="center" wrapText="1"/>
    </xf>
    <xf numFmtId="0" fontId="25" fillId="13" borderId="37" xfId="0" applyFont="1" applyFill="1" applyBorder="1" applyAlignment="1" applyProtection="1">
      <alignment horizontal="center" vertical="center" wrapText="1"/>
      <protection locked="0"/>
    </xf>
    <xf numFmtId="0" fontId="25" fillId="13" borderId="19" xfId="0" applyFont="1" applyFill="1" applyBorder="1" applyAlignment="1" applyProtection="1">
      <alignment horizontal="center" vertical="center" wrapText="1"/>
      <protection locked="0"/>
    </xf>
    <xf numFmtId="0" fontId="25" fillId="13" borderId="35" xfId="0" applyFont="1" applyFill="1" applyBorder="1" applyAlignment="1" applyProtection="1">
      <alignment horizontal="center" vertical="center" wrapText="1"/>
      <protection locked="0"/>
    </xf>
    <xf numFmtId="0" fontId="25" fillId="17" borderId="37" xfId="0" applyFont="1" applyFill="1" applyBorder="1" applyAlignment="1" applyProtection="1">
      <alignment horizontal="center" vertical="center" wrapText="1"/>
      <protection locked="0"/>
    </xf>
    <xf numFmtId="0" fontId="25" fillId="17" borderId="19" xfId="0" applyFont="1" applyFill="1" applyBorder="1" applyAlignment="1" applyProtection="1">
      <alignment horizontal="center" vertical="center" wrapText="1"/>
      <protection locked="0"/>
    </xf>
    <xf numFmtId="0" fontId="25" fillId="17" borderId="35" xfId="0" applyFont="1" applyFill="1" applyBorder="1" applyAlignment="1" applyProtection="1">
      <alignment horizontal="center" vertical="center" wrapText="1"/>
      <protection locked="0"/>
    </xf>
    <xf numFmtId="0" fontId="33" fillId="17" borderId="37" xfId="0" applyFont="1" applyFill="1" applyBorder="1" applyAlignment="1" applyProtection="1">
      <alignment horizontal="center" vertical="center" wrapText="1"/>
      <protection locked="0"/>
    </xf>
    <xf numFmtId="0" fontId="33" fillId="17" borderId="19" xfId="0" applyFont="1" applyFill="1" applyBorder="1" applyAlignment="1" applyProtection="1">
      <alignment horizontal="center" vertical="center" wrapText="1"/>
      <protection locked="0"/>
    </xf>
    <xf numFmtId="0" fontId="33" fillId="17" borderId="35" xfId="0" applyFont="1" applyFill="1" applyBorder="1" applyAlignment="1" applyProtection="1">
      <alignment horizontal="center" vertical="center" wrapText="1"/>
      <protection locked="0"/>
    </xf>
    <xf numFmtId="0" fontId="22" fillId="0" borderId="37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33" fillId="13" borderId="37" xfId="0" applyFont="1" applyFill="1" applyBorder="1" applyAlignment="1" applyProtection="1">
      <alignment horizontal="center" vertical="center" wrapText="1"/>
      <protection locked="0"/>
    </xf>
    <xf numFmtId="0" fontId="33" fillId="13" borderId="19" xfId="0" applyFont="1" applyFill="1" applyBorder="1" applyAlignment="1" applyProtection="1">
      <alignment horizontal="center" vertical="center" wrapText="1"/>
      <protection locked="0"/>
    </xf>
    <xf numFmtId="0" fontId="33" fillId="13" borderId="35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/>
    </xf>
    <xf numFmtId="0" fontId="34" fillId="0" borderId="57" xfId="0" applyFont="1" applyBorder="1" applyAlignment="1" applyProtection="1">
      <alignment horizontal="center" vertical="center"/>
    </xf>
    <xf numFmtId="0" fontId="34" fillId="0" borderId="58" xfId="0" applyFont="1" applyBorder="1" applyAlignment="1" applyProtection="1">
      <alignment horizontal="center" vertical="center"/>
    </xf>
    <xf numFmtId="0" fontId="34" fillId="0" borderId="59" xfId="0" applyFont="1" applyBorder="1" applyAlignment="1" applyProtection="1">
      <alignment horizontal="center" vertical="center"/>
    </xf>
    <xf numFmtId="2" fontId="35" fillId="0" borderId="57" xfId="0" applyNumberFormat="1" applyFont="1" applyBorder="1" applyAlignment="1" applyProtection="1">
      <alignment horizontal="center" vertical="center"/>
    </xf>
    <xf numFmtId="2" fontId="35" fillId="0" borderId="59" xfId="0" applyNumberFormat="1" applyFont="1" applyBorder="1" applyAlignment="1" applyProtection="1">
      <alignment horizontal="center" vertical="center"/>
    </xf>
    <xf numFmtId="2" fontId="31" fillId="0" borderId="57" xfId="0" applyNumberFormat="1" applyFont="1" applyBorder="1" applyAlignment="1" applyProtection="1">
      <alignment vertical="center"/>
    </xf>
    <xf numFmtId="2" fontId="31" fillId="0" borderId="59" xfId="0" applyNumberFormat="1" applyFont="1" applyBorder="1" applyAlignment="1" applyProtection="1">
      <alignment vertical="center"/>
    </xf>
    <xf numFmtId="2" fontId="34" fillId="0" borderId="57" xfId="0" applyNumberFormat="1" applyFont="1" applyBorder="1" applyAlignment="1" applyProtection="1">
      <alignment horizontal="center" vertical="center" wrapText="1"/>
    </xf>
    <xf numFmtId="2" fontId="34" fillId="0" borderId="58" xfId="0" applyNumberFormat="1" applyFont="1" applyBorder="1" applyAlignment="1" applyProtection="1">
      <alignment horizontal="center" vertical="center" wrapText="1"/>
    </xf>
    <xf numFmtId="2" fontId="34" fillId="0" borderId="59" xfId="0" applyNumberFormat="1" applyFont="1" applyBorder="1" applyAlignment="1" applyProtection="1">
      <alignment horizontal="center" vertical="center" wrapText="1"/>
    </xf>
    <xf numFmtId="0" fontId="12" fillId="0" borderId="57" xfId="0" applyFont="1" applyBorder="1" applyAlignment="1" applyProtection="1">
      <alignment horizontal="left" vertical="top" wrapText="1"/>
    </xf>
    <xf numFmtId="0" fontId="12" fillId="0" borderId="58" xfId="0" applyFont="1" applyBorder="1" applyAlignment="1" applyProtection="1">
      <alignment horizontal="left" vertical="top" wrapText="1"/>
    </xf>
    <xf numFmtId="0" fontId="12" fillId="0" borderId="59" xfId="0" applyFont="1" applyBorder="1" applyAlignment="1" applyProtection="1">
      <alignment horizontal="left" vertical="top" wrapText="1"/>
    </xf>
    <xf numFmtId="0" fontId="12" fillId="0" borderId="57" xfId="0" applyFont="1" applyBorder="1" applyAlignment="1" applyProtection="1">
      <alignment horizontal="center" vertical="center"/>
    </xf>
    <xf numFmtId="0" fontId="12" fillId="0" borderId="59" xfId="0" applyFont="1" applyBorder="1" applyAlignment="1" applyProtection="1">
      <alignment horizontal="center" vertical="center"/>
    </xf>
    <xf numFmtId="0" fontId="32" fillId="0" borderId="57" xfId="0" applyFont="1" applyBorder="1" applyAlignment="1" applyProtection="1">
      <alignment horizontal="center" vertical="center"/>
    </xf>
    <xf numFmtId="0" fontId="32" fillId="0" borderId="59" xfId="0" applyFont="1" applyBorder="1" applyAlignment="1" applyProtection="1">
      <alignment horizontal="center" vertical="center"/>
    </xf>
    <xf numFmtId="0" fontId="32" fillId="0" borderId="57" xfId="0" applyFont="1" applyBorder="1" applyProtection="1"/>
    <xf numFmtId="0" fontId="32" fillId="0" borderId="58" xfId="0" applyFont="1" applyBorder="1" applyProtection="1"/>
    <xf numFmtId="0" fontId="32" fillId="0" borderId="59" xfId="0" applyFont="1" applyBorder="1" applyProtection="1"/>
    <xf numFmtId="0" fontId="12" fillId="18" borderId="57" xfId="0" applyFont="1" applyFill="1" applyBorder="1" applyAlignment="1" applyProtection="1">
      <alignment horizontal="center" vertical="center"/>
    </xf>
    <xf numFmtId="0" fontId="12" fillId="18" borderId="59" xfId="0" applyFont="1" applyFill="1" applyBorder="1" applyAlignment="1" applyProtection="1">
      <alignment horizontal="center" vertical="center"/>
    </xf>
    <xf numFmtId="0" fontId="32" fillId="18" borderId="57" xfId="0" applyFont="1" applyFill="1" applyBorder="1" applyAlignment="1" applyProtection="1">
      <alignment horizontal="center" vertical="center"/>
    </xf>
    <xf numFmtId="0" fontId="32" fillId="18" borderId="59" xfId="0" applyFont="1" applyFill="1" applyBorder="1" applyAlignment="1" applyProtection="1">
      <alignment horizontal="center" vertical="center"/>
    </xf>
    <xf numFmtId="0" fontId="32" fillId="18" borderId="57" xfId="0" applyFont="1" applyFill="1" applyBorder="1" applyProtection="1"/>
    <xf numFmtId="0" fontId="32" fillId="18" borderId="58" xfId="0" applyFont="1" applyFill="1" applyBorder="1" applyProtection="1"/>
    <xf numFmtId="0" fontId="32" fillId="18" borderId="59" xfId="0" applyFont="1" applyFill="1" applyBorder="1" applyProtection="1"/>
    <xf numFmtId="0" fontId="21" fillId="0" borderId="34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32" fillId="15" borderId="57" xfId="0" applyFont="1" applyFill="1" applyBorder="1" applyProtection="1"/>
    <xf numFmtId="0" fontId="32" fillId="15" borderId="58" xfId="0" applyFont="1" applyFill="1" applyBorder="1" applyProtection="1"/>
    <xf numFmtId="0" fontId="32" fillId="15" borderId="59" xfId="0" applyFont="1" applyFill="1" applyBorder="1" applyProtection="1"/>
    <xf numFmtId="0" fontId="21" fillId="0" borderId="13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41" fillId="0" borderId="18" xfId="0" applyFont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 wrapText="1"/>
    </xf>
    <xf numFmtId="0" fontId="22" fillId="22" borderId="13" xfId="0" applyFont="1" applyFill="1" applyBorder="1" applyAlignment="1">
      <alignment horizontal="center"/>
    </xf>
    <xf numFmtId="0" fontId="22" fillId="22" borderId="34" xfId="0" applyFont="1" applyFill="1" applyBorder="1" applyAlignment="1">
      <alignment horizontal="center"/>
    </xf>
    <xf numFmtId="0" fontId="22" fillId="22" borderId="37" xfId="0" applyFont="1" applyFill="1" applyBorder="1" applyAlignment="1">
      <alignment horizontal="center"/>
    </xf>
    <xf numFmtId="0" fontId="22" fillId="22" borderId="19" xfId="0" applyFont="1" applyFill="1" applyBorder="1" applyAlignment="1">
      <alignment horizontal="center"/>
    </xf>
    <xf numFmtId="0" fontId="22" fillId="22" borderId="3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top"/>
    </xf>
    <xf numFmtId="0" fontId="1" fillId="2" borderId="41" xfId="0" applyFont="1" applyFill="1" applyBorder="1" applyAlignment="1">
      <alignment horizontal="center" vertical="top"/>
    </xf>
    <xf numFmtId="0" fontId="1" fillId="2" borderId="48" xfId="0" applyFont="1" applyFill="1" applyBorder="1" applyAlignment="1">
      <alignment horizontal="center" vertical="top" wrapText="1"/>
    </xf>
    <xf numFmtId="0" fontId="1" fillId="2" borderId="41" xfId="0" applyFont="1" applyFill="1" applyBorder="1" applyAlignment="1">
      <alignment horizontal="center" vertical="top" wrapText="1"/>
    </xf>
    <xf numFmtId="0" fontId="1" fillId="2" borderId="41" xfId="0" applyFont="1" applyFill="1" applyBorder="1" applyAlignment="1">
      <alignment horizontal="center" vertical="center"/>
    </xf>
    <xf numFmtId="0" fontId="22" fillId="22" borderId="62" xfId="0" applyFont="1" applyFill="1" applyBorder="1" applyAlignment="1">
      <alignment horizontal="center"/>
    </xf>
    <xf numFmtId="0" fontId="22" fillId="22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6" fillId="0" borderId="28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 vertical="center" wrapText="1"/>
    </xf>
    <xf numFmtId="0" fontId="39" fillId="0" borderId="1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Percent" xfId="2" builtinId="5"/>
  </cellStyles>
  <dxfs count="0"/>
  <tableStyles count="0" defaultTableStyle="TableStyleMedium9" defaultPivotStyle="PivotStyleLight16"/>
  <colors>
    <mruColors>
      <color rgb="FF99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	Expected and Detected - Q1</a:t>
            </a:r>
            <a:r>
              <a:rPr lang="en-US" baseline="0"/>
              <a:t> 2019</a:t>
            </a:r>
            <a:endParaRPr lang="ar-SA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816178023910555"/>
          <c:y val="3.7277225471669846E-2"/>
          <c:w val="0.82496854111119811"/>
          <c:h val="0.78369020262661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المكتشفة'!$G$5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5072461409242933E-2"/>
                  <c:y val="-1.6787732212670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79-4097-B570-070445C48C8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'الحالات المتوقعة و المكتشفة'!$B$6:$B$18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المكتشفة'!$G$6:$G$18</c:f>
              <c:numCache>
                <c:formatCode>0</c:formatCode>
                <c:ptCount val="13"/>
                <c:pt idx="0">
                  <c:v>70.633577499999987</c:v>
                </c:pt>
                <c:pt idx="1">
                  <c:v>45.911917500000001</c:v>
                </c:pt>
                <c:pt idx="2">
                  <c:v>35.316872500000002</c:v>
                </c:pt>
                <c:pt idx="3">
                  <c:v>31.432045000000002</c:v>
                </c:pt>
                <c:pt idx="4">
                  <c:v>21.190090000000001</c:v>
                </c:pt>
                <c:pt idx="5">
                  <c:v>14.126782499999999</c:v>
                </c:pt>
                <c:pt idx="6">
                  <c:v>24.7218275</c:v>
                </c:pt>
                <c:pt idx="7">
                  <c:v>28.253397500000002</c:v>
                </c:pt>
                <c:pt idx="8">
                  <c:v>17.305262500000001</c:v>
                </c:pt>
                <c:pt idx="9">
                  <c:v>15.8925675</c:v>
                </c:pt>
                <c:pt idx="10">
                  <c:v>18.364699999999999</c:v>
                </c:pt>
                <c:pt idx="11">
                  <c:v>30.019349999999999</c:v>
                </c:pt>
                <c:pt idx="12">
                  <c:v>353.16838999999999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097-B570-070445C48C82}"/>
            </c:ext>
          </c:extLst>
        </c:ser>
        <c:ser>
          <c:idx val="1"/>
          <c:order val="1"/>
          <c:tx>
            <c:strRef>
              <c:f>'الحالات المتوقعة و المكتشفة'!$I$5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'الحالات المتوقعة و المكتشفة'!$B$6:$B$18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المكتشفة'!$I$6:$I$18</c:f>
              <c:numCache>
                <c:formatCode>0</c:formatCode>
                <c:ptCount val="13"/>
                <c:pt idx="0">
                  <c:v>324.70361000000003</c:v>
                </c:pt>
                <c:pt idx="1">
                  <c:v>224.76282</c:v>
                </c:pt>
                <c:pt idx="2">
                  <c:v>172.89454000000001</c:v>
                </c:pt>
                <c:pt idx="3">
                  <c:v>153.87628000000001</c:v>
                </c:pt>
                <c:pt idx="4">
                  <c:v>103.73656</c:v>
                </c:pt>
                <c:pt idx="5">
                  <c:v>69.157979999999995</c:v>
                </c:pt>
                <c:pt idx="6">
                  <c:v>121.02625999999999</c:v>
                </c:pt>
                <c:pt idx="7">
                  <c:v>138.31514000000001</c:v>
                </c:pt>
                <c:pt idx="8">
                  <c:v>84.718299999999999</c:v>
                </c:pt>
                <c:pt idx="9">
                  <c:v>77.802419999999998</c:v>
                </c:pt>
                <c:pt idx="10">
                  <c:v>89.904799999999994</c:v>
                </c:pt>
                <c:pt idx="11">
                  <c:v>146.96039999999999</c:v>
                </c:pt>
                <c:pt idx="12">
                  <c:v>1707.8591100000001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097-B570-070445C48C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353344"/>
        <c:axId val="77354880"/>
      </c:barChart>
      <c:catAx>
        <c:axId val="773533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7354880"/>
        <c:crosses val="autoZero"/>
        <c:auto val="1"/>
        <c:lblAlgn val="ctr"/>
        <c:lblOffset val="100"/>
        <c:noMultiLvlLbl val="0"/>
      </c:catAx>
      <c:valAx>
        <c:axId val="77354880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7353344"/>
        <c:crosses val="autoZero"/>
        <c:crossBetween val="between"/>
        <c:majorUnit val="150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Expected and Detected - Q2 2019</a:t>
            </a:r>
            <a:endParaRPr lang="ar-SA"/>
          </a:p>
        </c:rich>
      </c:tx>
      <c:layout>
        <c:manualLayout>
          <c:xMode val="edge"/>
          <c:yMode val="edge"/>
          <c:x val="0.23592040135925094"/>
          <c:y val="1.2894425369325188E-2"/>
        </c:manualLayout>
      </c:layout>
      <c:overlay val="1"/>
    </c:title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287641692018693E-2"/>
          <c:y val="2.580255741128681E-2"/>
          <c:w val="0.83023162024353558"/>
          <c:h val="0.794156819769068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المكتشفة'!$G$23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المكتشفة'!$B$24:$B$36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المكتشفة'!$G$24:$G$36</c:f>
              <c:numCache>
                <c:formatCode>0</c:formatCode>
                <c:ptCount val="13"/>
                <c:pt idx="0">
                  <c:v>70.633577499999987</c:v>
                </c:pt>
                <c:pt idx="1">
                  <c:v>45.911917500000001</c:v>
                </c:pt>
                <c:pt idx="2">
                  <c:v>35.316872500000002</c:v>
                </c:pt>
                <c:pt idx="3">
                  <c:v>31.432045000000002</c:v>
                </c:pt>
                <c:pt idx="4">
                  <c:v>21.190090000000001</c:v>
                </c:pt>
                <c:pt idx="5">
                  <c:v>14.126782499999999</c:v>
                </c:pt>
                <c:pt idx="6">
                  <c:v>24.7218275</c:v>
                </c:pt>
                <c:pt idx="7">
                  <c:v>28.253397500000002</c:v>
                </c:pt>
                <c:pt idx="8">
                  <c:v>17.305262500000001</c:v>
                </c:pt>
                <c:pt idx="9">
                  <c:v>15.8925675</c:v>
                </c:pt>
                <c:pt idx="10">
                  <c:v>18.364699999999999</c:v>
                </c:pt>
                <c:pt idx="11">
                  <c:v>30.019349999999999</c:v>
                </c:pt>
                <c:pt idx="12">
                  <c:v>353.16838999999999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B-44A1-BC35-F2BEC2349383}"/>
            </c:ext>
          </c:extLst>
        </c:ser>
        <c:ser>
          <c:idx val="1"/>
          <c:order val="1"/>
          <c:tx>
            <c:strRef>
              <c:f>'الحالات المتوقعة و المكتشفة'!$I$23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المكتشفة'!$B$24:$B$36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المكتشفة'!$I$24:$I$36</c:f>
              <c:numCache>
                <c:formatCode>0</c:formatCode>
                <c:ptCount val="13"/>
                <c:pt idx="0">
                  <c:v>345.78825999999998</c:v>
                </c:pt>
                <c:pt idx="1">
                  <c:v>224.76282</c:v>
                </c:pt>
                <c:pt idx="2">
                  <c:v>172.89454000000001</c:v>
                </c:pt>
                <c:pt idx="3">
                  <c:v>153.87628000000001</c:v>
                </c:pt>
                <c:pt idx="4">
                  <c:v>103.73656</c:v>
                </c:pt>
                <c:pt idx="5">
                  <c:v>69.157979999999995</c:v>
                </c:pt>
                <c:pt idx="6">
                  <c:v>121.02625999999999</c:v>
                </c:pt>
                <c:pt idx="7">
                  <c:v>138.31514000000001</c:v>
                </c:pt>
                <c:pt idx="8">
                  <c:v>84.718299999999999</c:v>
                </c:pt>
                <c:pt idx="9">
                  <c:v>77.802419999999998</c:v>
                </c:pt>
                <c:pt idx="10">
                  <c:v>89.904799999999994</c:v>
                </c:pt>
                <c:pt idx="11">
                  <c:v>146.96039999999999</c:v>
                </c:pt>
                <c:pt idx="12">
                  <c:v>1728.9437599999999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B-44A1-BC35-F2BEC23493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19809152"/>
        <c:axId val="119810688"/>
        <c:axId val="0"/>
      </c:bar3DChart>
      <c:catAx>
        <c:axId val="1198091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19810688"/>
        <c:crosses val="autoZero"/>
        <c:auto val="1"/>
        <c:lblAlgn val="ctr"/>
        <c:lblOffset val="100"/>
        <c:noMultiLvlLbl val="0"/>
      </c:catAx>
      <c:valAx>
        <c:axId val="119810688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11980915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Expected and Detected - H1 </a:t>
            </a:r>
            <a:r>
              <a:rPr lang="ar-SA" sz="1800" b="1" i="0" u="none" strike="noStrike" baseline="0"/>
              <a:t>2020</a:t>
            </a:r>
            <a:endParaRPr lang="ar-SA"/>
          </a:p>
        </c:rich>
      </c:tx>
      <c:layout/>
      <c:overlay val="1"/>
    </c:title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826827886077848E-2"/>
          <c:y val="3.810764961026699E-2"/>
          <c:w val="0.84090532956864961"/>
          <c:h val="0.77887147282896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المكتشفة'!$G$41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6377950950687753E-2"/>
                  <c:y val="-3.43234244940065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461-441E-9A25-F7FA2E5FFE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المكتشفة'!$B$42:$B$54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المكتشفة'!$G$42:$G$54</c:f>
              <c:numCache>
                <c:formatCode>0</c:formatCode>
                <c:ptCount val="13"/>
                <c:pt idx="0">
                  <c:v>141.26715499999997</c:v>
                </c:pt>
                <c:pt idx="1">
                  <c:v>91.823835000000003</c:v>
                </c:pt>
                <c:pt idx="2">
                  <c:v>70.633745000000005</c:v>
                </c:pt>
                <c:pt idx="3">
                  <c:v>62.864090000000004</c:v>
                </c:pt>
                <c:pt idx="4">
                  <c:v>42.380180000000003</c:v>
                </c:pt>
                <c:pt idx="5">
                  <c:v>28.253564999999998</c:v>
                </c:pt>
                <c:pt idx="6">
                  <c:v>49.443655</c:v>
                </c:pt>
                <c:pt idx="7">
                  <c:v>56.506795000000004</c:v>
                </c:pt>
                <c:pt idx="8">
                  <c:v>34.610525000000003</c:v>
                </c:pt>
                <c:pt idx="9">
                  <c:v>31.785135</c:v>
                </c:pt>
                <c:pt idx="10">
                  <c:v>36.729399999999998</c:v>
                </c:pt>
                <c:pt idx="11">
                  <c:v>60.038699999999999</c:v>
                </c:pt>
                <c:pt idx="12">
                  <c:v>706.33677999999998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1-441E-9A25-F7FA2E5FFE1F}"/>
            </c:ext>
          </c:extLst>
        </c:ser>
        <c:ser>
          <c:idx val="1"/>
          <c:order val="1"/>
          <c:tx>
            <c:strRef>
              <c:f>'الحالات المتوقعة و المكتشفة'!$I$41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dLbl>
              <c:idx val="12"/>
              <c:layout>
                <c:manualLayout>
                  <c:x val="2.0017495606396186E-2"/>
                  <c:y val="6.864684898801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461-441E-9A25-F7FA2E5FFE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'الحالات المتوقعة و المكتشفة'!$B$42:$B$54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المكتشفة'!$I$42:$I$54</c:f>
              <c:numCache>
                <c:formatCode>0</c:formatCode>
                <c:ptCount val="13"/>
                <c:pt idx="0">
                  <c:v>670.49187000000006</c:v>
                </c:pt>
                <c:pt idx="1">
                  <c:v>449.52564000000001</c:v>
                </c:pt>
                <c:pt idx="2">
                  <c:v>345.78908000000001</c:v>
                </c:pt>
                <c:pt idx="3">
                  <c:v>307.75256000000002</c:v>
                </c:pt>
                <c:pt idx="4">
                  <c:v>207.47311999999999</c:v>
                </c:pt>
                <c:pt idx="5">
                  <c:v>138.31595999999999</c:v>
                </c:pt>
                <c:pt idx="6">
                  <c:v>242.05251999999999</c:v>
                </c:pt>
                <c:pt idx="7">
                  <c:v>276.63028000000003</c:v>
                </c:pt>
                <c:pt idx="8">
                  <c:v>169.4366</c:v>
                </c:pt>
                <c:pt idx="9">
                  <c:v>155.60484</c:v>
                </c:pt>
                <c:pt idx="10">
                  <c:v>179.80959999999999</c:v>
                </c:pt>
                <c:pt idx="11">
                  <c:v>293.92079999999999</c:v>
                </c:pt>
                <c:pt idx="12">
                  <c:v>3436.80287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1-441E-9A25-F7FA2E5FF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4591232"/>
        <c:axId val="74597120"/>
        <c:axId val="0"/>
      </c:bar3DChart>
      <c:catAx>
        <c:axId val="7459123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74597120"/>
        <c:crosses val="autoZero"/>
        <c:auto val="1"/>
        <c:lblAlgn val="ctr"/>
        <c:lblOffset val="100"/>
        <c:noMultiLvlLbl val="0"/>
      </c:catAx>
      <c:valAx>
        <c:axId val="74597120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4591232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Expected and Detected - Q3 2019</a:t>
            </a:r>
            <a:endParaRPr lang="ar-SA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480065474102659"/>
          <c:y val="4.2295313085864268E-2"/>
          <c:w val="0.77884801786206526"/>
          <c:h val="0.75457157855268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المكتشفة'!$G$59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9159472435629082E-2"/>
                  <c:y val="-2.285714285714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F3-4BFB-A3EB-1644C35EDEC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'الحالات المتوقعة و المكتشفة'!$B$60:$B$72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المكتشفة'!$G$60:$G$72</c:f>
              <c:numCache>
                <c:formatCode>0</c:formatCode>
                <c:ptCount val="13"/>
                <c:pt idx="0">
                  <c:v>70.633577499999987</c:v>
                </c:pt>
                <c:pt idx="1">
                  <c:v>45.911917500000001</c:v>
                </c:pt>
                <c:pt idx="2">
                  <c:v>35.316872500000002</c:v>
                </c:pt>
                <c:pt idx="3">
                  <c:v>31.432045000000002</c:v>
                </c:pt>
                <c:pt idx="4">
                  <c:v>21.190090000000001</c:v>
                </c:pt>
                <c:pt idx="5">
                  <c:v>14.126782499999999</c:v>
                </c:pt>
                <c:pt idx="6">
                  <c:v>24.7218275</c:v>
                </c:pt>
                <c:pt idx="7">
                  <c:v>28.253397500000002</c:v>
                </c:pt>
                <c:pt idx="8">
                  <c:v>17.305262500000001</c:v>
                </c:pt>
                <c:pt idx="9">
                  <c:v>15.8925675</c:v>
                </c:pt>
                <c:pt idx="10">
                  <c:v>18.364699999999999</c:v>
                </c:pt>
                <c:pt idx="11">
                  <c:v>30.019349999999999</c:v>
                </c:pt>
                <c:pt idx="12">
                  <c:v>353.16838999999999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3-4BFB-A3EB-1644C35EDEC5}"/>
            </c:ext>
          </c:extLst>
        </c:ser>
        <c:ser>
          <c:idx val="1"/>
          <c:order val="1"/>
          <c:tx>
            <c:strRef>
              <c:f>'الحالات المتوقعة و المكتشفة'!$I$59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dLbl>
              <c:idx val="12"/>
              <c:layout>
                <c:manualLayout>
                  <c:x val="1.9159472435629082E-2"/>
                  <c:y val="7.61904761904766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F3-4BFB-A3EB-1644C35EDEC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'الحالات المتوقعة و المكتشفة'!$B$60:$B$72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المكتشفة'!$I$60:$I$72</c:f>
              <c:numCache>
                <c:formatCode>0</c:formatCode>
                <c:ptCount val="13"/>
                <c:pt idx="0">
                  <c:v>345.78825999999998</c:v>
                </c:pt>
                <c:pt idx="1">
                  <c:v>224.76282</c:v>
                </c:pt>
                <c:pt idx="2">
                  <c:v>172.89454000000001</c:v>
                </c:pt>
                <c:pt idx="3">
                  <c:v>153.87628000000001</c:v>
                </c:pt>
                <c:pt idx="4">
                  <c:v>103.73656</c:v>
                </c:pt>
                <c:pt idx="5">
                  <c:v>69.157979999999995</c:v>
                </c:pt>
                <c:pt idx="6">
                  <c:v>121.02625999999999</c:v>
                </c:pt>
                <c:pt idx="7">
                  <c:v>138.31514000000001</c:v>
                </c:pt>
                <c:pt idx="8">
                  <c:v>84.718299999999999</c:v>
                </c:pt>
                <c:pt idx="9">
                  <c:v>77.802419999999998</c:v>
                </c:pt>
                <c:pt idx="10">
                  <c:v>89.904799999999994</c:v>
                </c:pt>
                <c:pt idx="11">
                  <c:v>146.96039999999999</c:v>
                </c:pt>
                <c:pt idx="12">
                  <c:v>1728.9437599999999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BFB-A3EB-1644C35ED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626944"/>
        <c:axId val="74628480"/>
      </c:barChart>
      <c:catAx>
        <c:axId val="746269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4628480"/>
        <c:crosses val="autoZero"/>
        <c:auto val="1"/>
        <c:lblAlgn val="ctr"/>
        <c:lblOffset val="100"/>
        <c:noMultiLvlLbl val="0"/>
      </c:catAx>
      <c:valAx>
        <c:axId val="74628480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4626944"/>
        <c:crosses val="autoZero"/>
        <c:crossBetween val="between"/>
        <c:majorUnit val="200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المكتشفة'!$G$77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'الحالات المتوقعة و المكتشفة'!$B$78:$B$90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المكتشفة'!$G$78:$G$90</c:f>
              <c:numCache>
                <c:formatCode>0</c:formatCode>
                <c:ptCount val="13"/>
                <c:pt idx="0">
                  <c:v>70.633577499999987</c:v>
                </c:pt>
                <c:pt idx="1">
                  <c:v>45.911917500000001</c:v>
                </c:pt>
                <c:pt idx="2">
                  <c:v>35.316872500000002</c:v>
                </c:pt>
                <c:pt idx="3">
                  <c:v>31.432045000000002</c:v>
                </c:pt>
                <c:pt idx="4">
                  <c:v>21.190090000000001</c:v>
                </c:pt>
                <c:pt idx="5">
                  <c:v>14.126782499999999</c:v>
                </c:pt>
                <c:pt idx="6">
                  <c:v>24.7218275</c:v>
                </c:pt>
                <c:pt idx="7">
                  <c:v>28.253397500000002</c:v>
                </c:pt>
                <c:pt idx="8">
                  <c:v>17.305262500000001</c:v>
                </c:pt>
                <c:pt idx="9">
                  <c:v>15.8925675</c:v>
                </c:pt>
                <c:pt idx="10">
                  <c:v>18.364699999999999</c:v>
                </c:pt>
                <c:pt idx="11">
                  <c:v>30.019349999999999</c:v>
                </c:pt>
                <c:pt idx="12">
                  <c:v>353.16838999999999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A-481A-9E0C-A9728AEA772E}"/>
            </c:ext>
          </c:extLst>
        </c:ser>
        <c:ser>
          <c:idx val="1"/>
          <c:order val="1"/>
          <c:tx>
            <c:strRef>
              <c:f>'الحالات المتوقعة و المكتشفة'!$I$77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'الحالات المتوقعة و المكتشفة'!$B$78:$B$90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المكتشفة'!$I$78:$I$90</c:f>
              <c:numCache>
                <c:formatCode>0</c:formatCode>
                <c:ptCount val="13"/>
                <c:pt idx="0">
                  <c:v>345.78825999999998</c:v>
                </c:pt>
                <c:pt idx="1">
                  <c:v>224.76282</c:v>
                </c:pt>
                <c:pt idx="2">
                  <c:v>172.89454000000001</c:v>
                </c:pt>
                <c:pt idx="3">
                  <c:v>153.87628000000001</c:v>
                </c:pt>
                <c:pt idx="4">
                  <c:v>103.73656</c:v>
                </c:pt>
                <c:pt idx="5">
                  <c:v>69.157979999999995</c:v>
                </c:pt>
                <c:pt idx="6">
                  <c:v>121.02625999999999</c:v>
                </c:pt>
                <c:pt idx="7">
                  <c:v>138.31514000000001</c:v>
                </c:pt>
                <c:pt idx="8">
                  <c:v>84.718299999999999</c:v>
                </c:pt>
                <c:pt idx="9">
                  <c:v>77.802419999999998</c:v>
                </c:pt>
                <c:pt idx="10">
                  <c:v>89.904799999999994</c:v>
                </c:pt>
                <c:pt idx="11">
                  <c:v>146.96039999999999</c:v>
                </c:pt>
                <c:pt idx="12">
                  <c:v>1728.9437599999999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A-481A-9E0C-A9728AEA77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654848"/>
        <c:axId val="74656384"/>
        <c:axId val="0"/>
      </c:bar3DChart>
      <c:catAx>
        <c:axId val="7465484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4656384"/>
        <c:crosses val="autoZero"/>
        <c:auto val="1"/>
        <c:lblAlgn val="ctr"/>
        <c:lblOffset val="100"/>
        <c:noMultiLvlLbl val="0"/>
      </c:catAx>
      <c:valAx>
        <c:axId val="74656384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4654848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87428126210612"/>
          <c:y val="3.6017906520809453E-2"/>
          <c:w val="0.81940028640698515"/>
          <c:h val="0.790997694631236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'الحالات المتوقعة و المكتشفة'!$G$95</c:f>
              <c:strCache>
                <c:ptCount val="1"/>
                <c:pt idx="0">
                  <c:v>Expected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'الحالات المتوقعة و المكتشفة'!$B$96:$B$108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المكتشفة'!$G$96:$G$108</c:f>
              <c:numCache>
                <c:formatCode>0</c:formatCode>
                <c:ptCount val="13"/>
                <c:pt idx="0">
                  <c:v>141.26715499999997</c:v>
                </c:pt>
                <c:pt idx="1">
                  <c:v>91.823835000000003</c:v>
                </c:pt>
                <c:pt idx="2">
                  <c:v>70.633745000000005</c:v>
                </c:pt>
                <c:pt idx="3">
                  <c:v>62.864090000000004</c:v>
                </c:pt>
                <c:pt idx="4">
                  <c:v>42.380180000000003</c:v>
                </c:pt>
                <c:pt idx="5">
                  <c:v>28.253564999999998</c:v>
                </c:pt>
                <c:pt idx="6">
                  <c:v>49.443655</c:v>
                </c:pt>
                <c:pt idx="7">
                  <c:v>56.506795000000004</c:v>
                </c:pt>
                <c:pt idx="8">
                  <c:v>34.610525000000003</c:v>
                </c:pt>
                <c:pt idx="9">
                  <c:v>31.785135</c:v>
                </c:pt>
                <c:pt idx="10">
                  <c:v>36.729399999999998</c:v>
                </c:pt>
                <c:pt idx="11">
                  <c:v>60.038699999999999</c:v>
                </c:pt>
                <c:pt idx="12">
                  <c:v>706.33677999999998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E-457D-A5F4-3E3924D2BEBF}"/>
            </c:ext>
          </c:extLst>
        </c:ser>
        <c:ser>
          <c:idx val="1"/>
          <c:order val="1"/>
          <c:tx>
            <c:strRef>
              <c:f>'الحالات المتوقعة و المكتشفة'!$I$95</c:f>
              <c:strCache>
                <c:ptCount val="1"/>
                <c:pt idx="0">
                  <c:v>detected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'الحالات المتوقعة و المكتشفة'!$B$96:$B$108</c:f>
              <c:strCache>
                <c:ptCount val="13"/>
                <c:pt idx="0">
                  <c:v>gadarif</c:v>
                </c:pt>
                <c:pt idx="1">
                  <c:v>fao</c:v>
                </c:pt>
                <c:pt idx="2">
                  <c:v>rahad</c:v>
                </c:pt>
                <c:pt idx="3">
                  <c:v>fashaga</c:v>
                </c:pt>
                <c:pt idx="4">
                  <c:v>gurisha</c:v>
                </c:pt>
                <c:pt idx="5">
                  <c:v>basonda</c:v>
                </c:pt>
                <c:pt idx="6">
                  <c:v>garbiya</c:v>
                </c:pt>
                <c:pt idx="7">
                  <c:v>shargiya</c:v>
                </c:pt>
                <c:pt idx="8">
                  <c:v>alnahal</c:v>
                </c:pt>
                <c:pt idx="9">
                  <c:v>mufaza</c:v>
                </c:pt>
                <c:pt idx="10">
                  <c:v>botana</c:v>
                </c:pt>
                <c:pt idx="11">
                  <c:v>wasat </c:v>
                </c:pt>
                <c:pt idx="12">
                  <c:v>STAET</c:v>
                </c:pt>
              </c:strCache>
            </c:strRef>
          </c:cat>
          <c:val>
            <c:numRef>
              <c:f>'الحالات المتوقعة و المكتشفة'!$I$96:$I$108</c:f>
              <c:numCache>
                <c:formatCode>0</c:formatCode>
                <c:ptCount val="13"/>
                <c:pt idx="0">
                  <c:v>691.57651999999996</c:v>
                </c:pt>
                <c:pt idx="1">
                  <c:v>449.52564000000001</c:v>
                </c:pt>
                <c:pt idx="2">
                  <c:v>345.78908000000001</c:v>
                </c:pt>
                <c:pt idx="3">
                  <c:v>307.75256000000002</c:v>
                </c:pt>
                <c:pt idx="4">
                  <c:v>207.47311999999999</c:v>
                </c:pt>
                <c:pt idx="5">
                  <c:v>138.31595999999999</c:v>
                </c:pt>
                <c:pt idx="6">
                  <c:v>242.05251999999999</c:v>
                </c:pt>
                <c:pt idx="7">
                  <c:v>276.63028000000003</c:v>
                </c:pt>
                <c:pt idx="8">
                  <c:v>169.4366</c:v>
                </c:pt>
                <c:pt idx="9">
                  <c:v>155.60484</c:v>
                </c:pt>
                <c:pt idx="10">
                  <c:v>179.80959999999999</c:v>
                </c:pt>
                <c:pt idx="11">
                  <c:v>293.92079999999999</c:v>
                </c:pt>
                <c:pt idx="12">
                  <c:v>3457.8875199999998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E-457D-A5F4-3E3924D2B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4706944"/>
        <c:axId val="74708480"/>
        <c:axId val="0"/>
      </c:bar3DChart>
      <c:catAx>
        <c:axId val="747069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4708480"/>
        <c:crosses val="autoZero"/>
        <c:auto val="1"/>
        <c:lblAlgn val="ctr"/>
        <c:lblOffset val="100"/>
        <c:noMultiLvlLbl val="0"/>
      </c:catAx>
      <c:valAx>
        <c:axId val="74708480"/>
        <c:scaling>
          <c:orientation val="minMax"/>
        </c:scaling>
        <c:delete val="0"/>
        <c:axPos val="r"/>
        <c:majorGridlines/>
        <c:numFmt formatCode="0" sourceLinked="1"/>
        <c:majorTickMark val="out"/>
        <c:minorTickMark val="none"/>
        <c:tickLblPos val="nextTo"/>
        <c:crossAx val="7470694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4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4.7602173149585973E-2"/>
          <c:w val="0.87923289385338588"/>
          <c:h val="0.802440158195484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'localaty - Q1'!$B$116:$B$128</c:f>
              <c:strCache>
                <c:ptCount val="13"/>
                <c:pt idx="0">
                  <c:v>ALGadarif</c:v>
                </c:pt>
                <c:pt idx="1">
                  <c:v>ALFao</c:v>
                </c:pt>
                <c:pt idx="2">
                  <c:v>ALRahad</c:v>
                </c:pt>
                <c:pt idx="3">
                  <c:v>Basonda</c:v>
                </c:pt>
                <c:pt idx="4">
                  <c:v>AlFashaga</c:v>
                </c:pt>
                <c:pt idx="5">
                  <c:v>ALGourisha</c:v>
                </c:pt>
                <c:pt idx="6">
                  <c:v>W. Galabat</c:v>
                </c:pt>
                <c:pt idx="7">
                  <c:v>E . Galabat</c:v>
                </c:pt>
                <c:pt idx="8">
                  <c:v>Almafaza</c:v>
                </c:pt>
                <c:pt idx="9">
                  <c:v>Gala alnahal</c:v>
                </c:pt>
                <c:pt idx="10">
                  <c:v>Albotana</c:v>
                </c:pt>
                <c:pt idx="11">
                  <c:v>Mid AlGadarif</c:v>
                </c:pt>
                <c:pt idx="12">
                  <c:v>State</c:v>
                </c:pt>
              </c:strCache>
            </c:strRef>
          </c:cat>
          <c:val>
            <c:numRef>
              <c:f>'localaty - Q1'!$H$116:$H$128</c:f>
              <c:numCache>
                <c:formatCode>General</c:formatCode>
                <c:ptCount val="13"/>
                <c:pt idx="0">
                  <c:v>648</c:v>
                </c:pt>
                <c:pt idx="1">
                  <c:v>198</c:v>
                </c:pt>
                <c:pt idx="2">
                  <c:v>59</c:v>
                </c:pt>
                <c:pt idx="3">
                  <c:v>41</c:v>
                </c:pt>
                <c:pt idx="4">
                  <c:v>35</c:v>
                </c:pt>
                <c:pt idx="5">
                  <c:v>27</c:v>
                </c:pt>
                <c:pt idx="6">
                  <c:v>28</c:v>
                </c:pt>
                <c:pt idx="7">
                  <c:v>78</c:v>
                </c:pt>
                <c:pt idx="8">
                  <c:v>12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C-4484-860B-ECE70F8474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4853376"/>
        <c:axId val="74859264"/>
        <c:axId val="0"/>
      </c:bar3DChart>
      <c:catAx>
        <c:axId val="7485337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74859264"/>
        <c:crosses val="autoZero"/>
        <c:auto val="1"/>
        <c:lblAlgn val="ctr"/>
        <c:lblOffset val="100"/>
        <c:noMultiLvlLbl val="0"/>
      </c:catAx>
      <c:valAx>
        <c:axId val="7485926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74853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'localaty - Q1'!$B$52:$B$63</c:f>
              <c:strCache>
                <c:ptCount val="12"/>
                <c:pt idx="0">
                  <c:v>القضارف</c:v>
                </c:pt>
                <c:pt idx="1">
                  <c:v>الفاو</c:v>
                </c:pt>
                <c:pt idx="2">
                  <c:v>الرهد</c:v>
                </c:pt>
                <c:pt idx="3">
                  <c:v>باسنده</c:v>
                </c:pt>
                <c:pt idx="4">
                  <c:v>الفشقة</c:v>
                </c:pt>
                <c:pt idx="5">
                  <c:v>القريشة</c:v>
                </c:pt>
                <c:pt idx="6">
                  <c:v>القلابات الغربية</c:v>
                </c:pt>
                <c:pt idx="7">
                  <c:v>القلابات الشرقية</c:v>
                </c:pt>
                <c:pt idx="8">
                  <c:v>المفازة</c:v>
                </c:pt>
                <c:pt idx="9">
                  <c:v>قلع النحل</c:v>
                </c:pt>
                <c:pt idx="10">
                  <c:v>البطانه</c:v>
                </c:pt>
                <c:pt idx="11">
                  <c:v>وسط القضارف</c:v>
                </c:pt>
              </c:strCache>
            </c:strRef>
          </c:cat>
          <c:val>
            <c:numRef>
              <c:f>'localaty - Q1'!$H$52:$H$63</c:f>
              <c:numCache>
                <c:formatCode>General</c:formatCode>
                <c:ptCount val="12"/>
                <c:pt idx="0">
                  <c:v>273</c:v>
                </c:pt>
                <c:pt idx="1">
                  <c:v>97</c:v>
                </c:pt>
                <c:pt idx="2">
                  <c:v>32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11</c:v>
                </c:pt>
                <c:pt idx="7">
                  <c:v>39</c:v>
                </c:pt>
                <c:pt idx="8">
                  <c:v>6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DD7-BC23-CAB0BD7CED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43805368"/>
        <c:axId val="543802088"/>
      </c:barChart>
      <c:catAx>
        <c:axId val="5438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02088"/>
        <c:crosses val="autoZero"/>
        <c:auto val="1"/>
        <c:lblAlgn val="ctr"/>
        <c:lblOffset val="100"/>
        <c:noMultiLvlLbl val="0"/>
      </c:catAx>
      <c:valAx>
        <c:axId val="54380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0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2</xdr:row>
      <xdr:rowOff>173282</xdr:rowOff>
    </xdr:from>
    <xdr:to>
      <xdr:col>27</xdr:col>
      <xdr:colOff>257174</xdr:colOff>
      <xdr:row>12</xdr:row>
      <xdr:rowOff>371109</xdr:rowOff>
    </xdr:to>
    <xdr:graphicFrame macro="">
      <xdr:nvGraphicFramePr>
        <xdr:cNvPr id="10" name="مخطط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107340</xdr:colOff>
      <xdr:row>22</xdr:row>
      <xdr:rowOff>183173</xdr:rowOff>
    </xdr:from>
    <xdr:to>
      <xdr:col>27</xdr:col>
      <xdr:colOff>263037</xdr:colOff>
      <xdr:row>33</xdr:row>
      <xdr:rowOff>36635</xdr:rowOff>
    </xdr:to>
    <xdr:graphicFrame macro="">
      <xdr:nvGraphicFramePr>
        <xdr:cNvPr id="11" name="مخطط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195261</xdr:colOff>
      <xdr:row>41</xdr:row>
      <xdr:rowOff>159360</xdr:rowOff>
    </xdr:from>
    <xdr:to>
      <xdr:col>29</xdr:col>
      <xdr:colOff>220540</xdr:colOff>
      <xdr:row>51</xdr:row>
      <xdr:rowOff>16486</xdr:rowOff>
    </xdr:to>
    <xdr:graphicFrame macro="">
      <xdr:nvGraphicFramePr>
        <xdr:cNvPr id="12" name="مخطط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200025</xdr:colOff>
      <xdr:row>59</xdr:row>
      <xdr:rowOff>247284</xdr:rowOff>
    </xdr:from>
    <xdr:to>
      <xdr:col>27</xdr:col>
      <xdr:colOff>371475</xdr:colOff>
      <xdr:row>68</xdr:row>
      <xdr:rowOff>119063</xdr:rowOff>
    </xdr:to>
    <xdr:graphicFrame macro="">
      <xdr:nvGraphicFramePr>
        <xdr:cNvPr id="13" name="مخطط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619125</xdr:colOff>
      <xdr:row>75</xdr:row>
      <xdr:rowOff>180975</xdr:rowOff>
    </xdr:from>
    <xdr:to>
      <xdr:col>30</xdr:col>
      <xdr:colOff>76200</xdr:colOff>
      <xdr:row>86</xdr:row>
      <xdr:rowOff>28575</xdr:rowOff>
    </xdr:to>
    <xdr:graphicFrame macro="">
      <xdr:nvGraphicFramePr>
        <xdr:cNvPr id="14" name="مخطط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19050</xdr:colOff>
      <xdr:row>95</xdr:row>
      <xdr:rowOff>295274</xdr:rowOff>
    </xdr:from>
    <xdr:to>
      <xdr:col>29</xdr:col>
      <xdr:colOff>190500</xdr:colOff>
      <xdr:row>106</xdr:row>
      <xdr:rowOff>19049</xdr:rowOff>
    </xdr:to>
    <xdr:graphicFrame macro="">
      <xdr:nvGraphicFramePr>
        <xdr:cNvPr id="15" name="مخطط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112</xdr:row>
      <xdr:rowOff>19051</xdr:rowOff>
    </xdr:from>
    <xdr:to>
      <xdr:col>17</xdr:col>
      <xdr:colOff>676275</xdr:colOff>
      <xdr:row>127</xdr:row>
      <xdr:rowOff>276225</xdr:rowOff>
    </xdr:to>
    <xdr:graphicFrame macro="">
      <xdr:nvGraphicFramePr>
        <xdr:cNvPr id="3" name="مخطط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48</xdr:row>
      <xdr:rowOff>0</xdr:rowOff>
    </xdr:from>
    <xdr:to>
      <xdr:col>17</xdr:col>
      <xdr:colOff>57150</xdr:colOff>
      <xdr:row>63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view="pageBreakPreview" topLeftCell="A25" zoomScale="85" zoomScaleSheetLayoutView="85" workbookViewId="0">
      <selection activeCell="U39" sqref="U39"/>
    </sheetView>
  </sheetViews>
  <sheetFormatPr defaultRowHeight="15"/>
  <cols>
    <col min="1" max="1" width="4.85546875" style="2" customWidth="1"/>
    <col min="2" max="2" width="10.42578125" style="1" customWidth="1"/>
    <col min="3" max="3" width="11.140625" customWidth="1"/>
    <col min="4" max="4" width="6.85546875" customWidth="1"/>
    <col min="5" max="5" width="8" customWidth="1"/>
    <col min="6" max="6" width="8.28515625" customWidth="1"/>
    <col min="7" max="8" width="7.28515625" customWidth="1"/>
    <col min="9" max="9" width="8.42578125" customWidth="1"/>
    <col min="10" max="10" width="6.5703125" customWidth="1"/>
    <col min="11" max="11" width="5.85546875" customWidth="1"/>
    <col min="12" max="13" width="6.140625" customWidth="1"/>
    <col min="14" max="14" width="7.85546875" style="24" customWidth="1"/>
    <col min="15" max="15" width="6.42578125" style="24" customWidth="1"/>
    <col min="16" max="16" width="6.42578125" customWidth="1"/>
    <col min="17" max="17" width="6.85546875" customWidth="1"/>
    <col min="18" max="18" width="9.42578125" style="24" bestFit="1" customWidth="1"/>
    <col min="19" max="19" width="9" style="24"/>
    <col min="20" max="20" width="10.140625" bestFit="1" customWidth="1"/>
  </cols>
  <sheetData>
    <row r="1" spans="1:22" s="64" customFormat="1" ht="21" customHeight="1">
      <c r="A1" s="189" t="s">
        <v>18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65"/>
      <c r="S1" s="65"/>
    </row>
    <row r="2" spans="1:22" s="64" customFormat="1" ht="21" customHeight="1">
      <c r="A2" s="189" t="s">
        <v>19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65"/>
      <c r="S2" s="65">
        <f>M7+L7+K7+J7</f>
        <v>63</v>
      </c>
    </row>
    <row r="3" spans="1:22" s="64" customFormat="1" ht="21" customHeight="1" thickBot="1">
      <c r="A3" s="196" t="s">
        <v>200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65"/>
      <c r="S3" s="65"/>
    </row>
    <row r="4" spans="1:22" s="48" customFormat="1" ht="27.75" customHeight="1" thickBot="1">
      <c r="A4" s="194" t="s">
        <v>0</v>
      </c>
      <c r="B4" s="194" t="s">
        <v>20</v>
      </c>
      <c r="C4" s="194" t="s">
        <v>21</v>
      </c>
      <c r="D4" s="194" t="s">
        <v>22</v>
      </c>
      <c r="E4" s="185" t="s">
        <v>23</v>
      </c>
      <c r="F4" s="186"/>
      <c r="G4" s="185" t="s">
        <v>25</v>
      </c>
      <c r="H4" s="186"/>
      <c r="I4" s="71"/>
      <c r="J4" s="185" t="s">
        <v>14</v>
      </c>
      <c r="K4" s="186"/>
      <c r="L4" s="190" t="s">
        <v>13</v>
      </c>
      <c r="M4" s="192" t="s">
        <v>12</v>
      </c>
      <c r="N4" s="181" t="s">
        <v>27</v>
      </c>
      <c r="O4" s="183">
        <v>0.77</v>
      </c>
      <c r="P4" s="185" t="s">
        <v>26</v>
      </c>
      <c r="Q4" s="186"/>
      <c r="R4" s="49"/>
      <c r="S4" s="49"/>
    </row>
    <row r="5" spans="1:22" s="48" customFormat="1" ht="21.75" customHeight="1" thickBot="1">
      <c r="A5" s="195"/>
      <c r="B5" s="195"/>
      <c r="C5" s="195"/>
      <c r="D5" s="195"/>
      <c r="E5" s="60" t="s">
        <v>24</v>
      </c>
      <c r="F5" s="61" t="s">
        <v>14</v>
      </c>
      <c r="G5" s="60" t="s">
        <v>42</v>
      </c>
      <c r="H5" s="61" t="s">
        <v>14</v>
      </c>
      <c r="I5" s="71" t="s">
        <v>17</v>
      </c>
      <c r="J5" s="62" t="s">
        <v>15</v>
      </c>
      <c r="K5" s="63" t="s">
        <v>16</v>
      </c>
      <c r="L5" s="191"/>
      <c r="M5" s="193"/>
      <c r="N5" s="182"/>
      <c r="O5" s="184"/>
      <c r="P5" s="60" t="s">
        <v>24</v>
      </c>
      <c r="Q5" s="61" t="s">
        <v>14</v>
      </c>
      <c r="R5" s="49"/>
      <c r="S5" s="49"/>
    </row>
    <row r="6" spans="1:22" ht="30" customHeight="1">
      <c r="A6" s="5">
        <v>1</v>
      </c>
      <c r="B6" s="8" t="s">
        <v>28</v>
      </c>
      <c r="C6" s="26">
        <v>421693</v>
      </c>
      <c r="D6" s="22">
        <v>5</v>
      </c>
      <c r="E6" s="30">
        <f t="shared" ref="E6:E17" si="0">C6/100000*67</f>
        <v>282.53430999999995</v>
      </c>
      <c r="F6" s="34">
        <f>E6/2</f>
        <v>141.26715499999997</v>
      </c>
      <c r="G6" s="45">
        <f>E6/4</f>
        <v>70.633577499999987</v>
      </c>
      <c r="H6" s="10">
        <f>G6/2</f>
        <v>35.316788749999994</v>
      </c>
      <c r="I6" s="22">
        <f>C6*77/100000</f>
        <v>324.70361000000003</v>
      </c>
      <c r="J6" s="4">
        <v>70</v>
      </c>
      <c r="K6" s="4">
        <v>6</v>
      </c>
      <c r="L6" s="4">
        <v>15</v>
      </c>
      <c r="M6" s="4">
        <v>76</v>
      </c>
      <c r="N6" s="66">
        <f>I6/G6*100</f>
        <v>459.70149253731353</v>
      </c>
      <c r="O6" s="47">
        <f t="shared" ref="O6:O18" si="1">I6/R6*100</f>
        <v>597.01492537313447</v>
      </c>
      <c r="P6" s="46">
        <f>G6-J6</f>
        <v>0.63357749999998703</v>
      </c>
      <c r="Q6" s="13">
        <f>H6-K6</f>
        <v>29.316788749999994</v>
      </c>
      <c r="R6" s="24">
        <f t="shared" ref="R6:R18" si="2">G6/100*77</f>
        <v>54.387854674999993</v>
      </c>
    </row>
    <row r="7" spans="1:22" ht="30" customHeight="1">
      <c r="A7" s="6">
        <v>2</v>
      </c>
      <c r="B7" s="9" t="s">
        <v>29</v>
      </c>
      <c r="C7" s="27">
        <v>274101</v>
      </c>
      <c r="D7" s="33">
        <v>3</v>
      </c>
      <c r="E7" s="31">
        <f t="shared" si="0"/>
        <v>183.64767000000001</v>
      </c>
      <c r="F7" s="35">
        <f t="shared" ref="F7:F17" si="3">E7/2</f>
        <v>91.823835000000003</v>
      </c>
      <c r="G7" s="40">
        <f t="shared" ref="G7:G17" si="4">E7/4</f>
        <v>45.911917500000001</v>
      </c>
      <c r="H7" s="11">
        <f t="shared" ref="H7:H17" si="5">G7/2</f>
        <v>22.955958750000001</v>
      </c>
      <c r="I7" s="22">
        <f t="shared" ref="I7:I17" si="6">C7*82/100000</f>
        <v>224.76282</v>
      </c>
      <c r="J7" s="4">
        <v>32</v>
      </c>
      <c r="K7" s="4">
        <v>4</v>
      </c>
      <c r="L7" s="4">
        <v>13</v>
      </c>
      <c r="M7" s="4">
        <v>14</v>
      </c>
      <c r="N7" s="66">
        <f t="shared" ref="N7:N18" si="7">I7/G7*100</f>
        <v>489.55223880597015</v>
      </c>
      <c r="O7" s="23">
        <f t="shared" si="1"/>
        <v>635.78212831944177</v>
      </c>
      <c r="P7" s="44">
        <f t="shared" ref="P7:P17" si="8">G7-J7</f>
        <v>13.911917500000001</v>
      </c>
      <c r="Q7" s="14">
        <f t="shared" ref="Q7:Q17" si="9">H7-K7</f>
        <v>18.955958750000001</v>
      </c>
      <c r="R7" s="24">
        <f t="shared" si="2"/>
        <v>35.352176475</v>
      </c>
    </row>
    <row r="8" spans="1:22" ht="30" customHeight="1">
      <c r="A8" s="6">
        <v>3</v>
      </c>
      <c r="B8" s="9" t="s">
        <v>30</v>
      </c>
      <c r="C8" s="27">
        <v>210847</v>
      </c>
      <c r="D8" s="33">
        <v>3</v>
      </c>
      <c r="E8" s="31">
        <f t="shared" si="0"/>
        <v>141.26749000000001</v>
      </c>
      <c r="F8" s="35">
        <f>E8/2</f>
        <v>70.633745000000005</v>
      </c>
      <c r="G8" s="40">
        <f t="shared" si="4"/>
        <v>35.316872500000002</v>
      </c>
      <c r="H8" s="11">
        <f t="shared" si="5"/>
        <v>17.658436250000001</v>
      </c>
      <c r="I8" s="22">
        <f t="shared" si="6"/>
        <v>172.89454000000001</v>
      </c>
      <c r="J8" s="4">
        <v>7</v>
      </c>
      <c r="K8" s="4">
        <v>0</v>
      </c>
      <c r="L8" s="4">
        <v>2</v>
      </c>
      <c r="M8" s="4">
        <v>2</v>
      </c>
      <c r="N8" s="66">
        <f t="shared" si="7"/>
        <v>489.55223880597015</v>
      </c>
      <c r="O8" s="23">
        <f t="shared" si="1"/>
        <v>635.78212831944177</v>
      </c>
      <c r="P8" s="44">
        <f t="shared" si="8"/>
        <v>28.316872500000002</v>
      </c>
      <c r="Q8" s="14">
        <f t="shared" si="9"/>
        <v>17.658436250000001</v>
      </c>
      <c r="R8" s="24">
        <f t="shared" si="2"/>
        <v>27.193991825000001</v>
      </c>
    </row>
    <row r="9" spans="1:22" ht="30" customHeight="1">
      <c r="A9" s="6">
        <v>4</v>
      </c>
      <c r="B9" s="9" t="s">
        <v>31</v>
      </c>
      <c r="C9" s="27">
        <v>187654</v>
      </c>
      <c r="D9" s="33">
        <v>3</v>
      </c>
      <c r="E9" s="31">
        <f t="shared" si="0"/>
        <v>125.72818000000001</v>
      </c>
      <c r="F9" s="35">
        <f t="shared" si="3"/>
        <v>62.864090000000004</v>
      </c>
      <c r="G9" s="40">
        <f t="shared" si="4"/>
        <v>31.432045000000002</v>
      </c>
      <c r="H9" s="11">
        <f t="shared" si="5"/>
        <v>15.716022500000001</v>
      </c>
      <c r="I9" s="22">
        <f t="shared" si="6"/>
        <v>153.87628000000001</v>
      </c>
      <c r="J9" s="4">
        <v>3</v>
      </c>
      <c r="K9" s="4">
        <v>0</v>
      </c>
      <c r="L9" s="4">
        <v>2</v>
      </c>
      <c r="M9" s="4">
        <v>2</v>
      </c>
      <c r="N9" s="66">
        <f t="shared" si="7"/>
        <v>489.55223880597015</v>
      </c>
      <c r="O9" s="23">
        <f t="shared" si="1"/>
        <v>635.78212831944177</v>
      </c>
      <c r="P9" s="44">
        <f t="shared" si="8"/>
        <v>28.432045000000002</v>
      </c>
      <c r="Q9" s="14">
        <f t="shared" si="9"/>
        <v>15.716022500000001</v>
      </c>
      <c r="R9" s="24">
        <f t="shared" si="2"/>
        <v>24.202674650000002</v>
      </c>
    </row>
    <row r="10" spans="1:22" ht="30" customHeight="1">
      <c r="A10" s="6">
        <v>5</v>
      </c>
      <c r="B10" s="9" t="s">
        <v>32</v>
      </c>
      <c r="C10" s="27">
        <v>126508</v>
      </c>
      <c r="D10" s="33">
        <v>2</v>
      </c>
      <c r="E10" s="31">
        <f t="shared" si="0"/>
        <v>84.760360000000006</v>
      </c>
      <c r="F10" s="35">
        <f t="shared" si="3"/>
        <v>42.380180000000003</v>
      </c>
      <c r="G10" s="40">
        <f t="shared" si="4"/>
        <v>21.190090000000001</v>
      </c>
      <c r="H10" s="11">
        <f t="shared" si="5"/>
        <v>10.595045000000001</v>
      </c>
      <c r="I10" s="22">
        <f t="shared" si="6"/>
        <v>103.73656</v>
      </c>
      <c r="J10" s="4">
        <v>3</v>
      </c>
      <c r="K10" s="4">
        <v>0</v>
      </c>
      <c r="L10" s="4">
        <v>0</v>
      </c>
      <c r="M10" s="4">
        <v>1</v>
      </c>
      <c r="N10" s="66">
        <f t="shared" si="7"/>
        <v>489.55223880597015</v>
      </c>
      <c r="O10" s="23">
        <f t="shared" si="1"/>
        <v>635.78212831944165</v>
      </c>
      <c r="P10" s="44">
        <f t="shared" si="8"/>
        <v>18.190090000000001</v>
      </c>
      <c r="Q10" s="14">
        <f t="shared" si="9"/>
        <v>10.595045000000001</v>
      </c>
      <c r="R10" s="24">
        <f t="shared" si="2"/>
        <v>16.316369300000002</v>
      </c>
    </row>
    <row r="11" spans="1:22" ht="30" customHeight="1">
      <c r="A11" s="6">
        <v>6</v>
      </c>
      <c r="B11" s="9" t="s">
        <v>33</v>
      </c>
      <c r="C11" s="27">
        <v>84339</v>
      </c>
      <c r="D11" s="33">
        <v>2</v>
      </c>
      <c r="E11" s="31">
        <f t="shared" si="0"/>
        <v>56.507129999999997</v>
      </c>
      <c r="F11" s="35">
        <f t="shared" si="3"/>
        <v>28.253564999999998</v>
      </c>
      <c r="G11" s="40">
        <f t="shared" si="4"/>
        <v>14.126782499999999</v>
      </c>
      <c r="H11" s="11">
        <f t="shared" si="5"/>
        <v>7.0633912499999996</v>
      </c>
      <c r="I11" s="22">
        <f t="shared" si="6"/>
        <v>69.157979999999995</v>
      </c>
      <c r="J11" s="4">
        <v>4</v>
      </c>
      <c r="K11" s="4">
        <v>0</v>
      </c>
      <c r="L11" s="4">
        <v>2</v>
      </c>
      <c r="M11" s="4">
        <v>0</v>
      </c>
      <c r="N11" s="66">
        <f t="shared" si="7"/>
        <v>489.55223880597015</v>
      </c>
      <c r="O11" s="23">
        <f t="shared" si="1"/>
        <v>635.78212831944177</v>
      </c>
      <c r="P11" s="44">
        <f t="shared" si="8"/>
        <v>10.126782499999999</v>
      </c>
      <c r="Q11" s="14">
        <f t="shared" si="9"/>
        <v>7.0633912499999996</v>
      </c>
      <c r="R11" s="24">
        <f t="shared" si="2"/>
        <v>10.877622525</v>
      </c>
    </row>
    <row r="12" spans="1:22" ht="30" customHeight="1">
      <c r="A12" s="6">
        <v>7</v>
      </c>
      <c r="B12" s="9" t="s">
        <v>34</v>
      </c>
      <c r="C12" s="27">
        <v>147593</v>
      </c>
      <c r="D12" s="33">
        <v>1</v>
      </c>
      <c r="E12" s="31">
        <f t="shared" si="0"/>
        <v>98.887309999999999</v>
      </c>
      <c r="F12" s="35">
        <f t="shared" si="3"/>
        <v>49.443655</v>
      </c>
      <c r="G12" s="40">
        <f t="shared" si="4"/>
        <v>24.7218275</v>
      </c>
      <c r="H12" s="11">
        <f t="shared" si="5"/>
        <v>12.36091375</v>
      </c>
      <c r="I12" s="22">
        <f t="shared" si="6"/>
        <v>121.02625999999999</v>
      </c>
      <c r="J12" s="4">
        <v>2</v>
      </c>
      <c r="K12" s="4">
        <v>0</v>
      </c>
      <c r="L12" s="4">
        <v>3</v>
      </c>
      <c r="M12" s="4">
        <v>1</v>
      </c>
      <c r="N12" s="66">
        <f t="shared" si="7"/>
        <v>489.55223880597015</v>
      </c>
      <c r="O12" s="23">
        <f t="shared" si="1"/>
        <v>635.78212831944177</v>
      </c>
      <c r="P12" s="44">
        <f t="shared" si="8"/>
        <v>22.7218275</v>
      </c>
      <c r="Q12" s="14">
        <f t="shared" si="9"/>
        <v>12.36091375</v>
      </c>
      <c r="R12" s="24">
        <f t="shared" si="2"/>
        <v>19.035807174999999</v>
      </c>
    </row>
    <row r="13" spans="1:22" ht="30" customHeight="1">
      <c r="A13" s="6">
        <v>8</v>
      </c>
      <c r="B13" s="9" t="s">
        <v>35</v>
      </c>
      <c r="C13" s="27">
        <v>168677</v>
      </c>
      <c r="D13" s="33">
        <v>1</v>
      </c>
      <c r="E13" s="31">
        <f t="shared" si="0"/>
        <v>113.01359000000001</v>
      </c>
      <c r="F13" s="35">
        <f t="shared" si="3"/>
        <v>56.506795000000004</v>
      </c>
      <c r="G13" s="40">
        <f t="shared" si="4"/>
        <v>28.253397500000002</v>
      </c>
      <c r="H13" s="11">
        <f t="shared" si="5"/>
        <v>14.126698750000001</v>
      </c>
      <c r="I13" s="22">
        <f t="shared" si="6"/>
        <v>138.31514000000001</v>
      </c>
      <c r="J13" s="4">
        <v>14</v>
      </c>
      <c r="K13" s="4">
        <v>0</v>
      </c>
      <c r="L13" s="4">
        <v>6</v>
      </c>
      <c r="M13" s="4">
        <v>4</v>
      </c>
      <c r="N13" s="66">
        <f t="shared" si="7"/>
        <v>489.55223880597015</v>
      </c>
      <c r="O13" s="23">
        <f t="shared" si="1"/>
        <v>635.78212831944188</v>
      </c>
      <c r="P13" s="44">
        <f t="shared" si="8"/>
        <v>14.253397500000002</v>
      </c>
      <c r="Q13" s="14">
        <f t="shared" si="9"/>
        <v>14.126698750000001</v>
      </c>
      <c r="R13" s="24">
        <f t="shared" si="2"/>
        <v>21.755116075</v>
      </c>
    </row>
    <row r="14" spans="1:22" ht="30" customHeight="1">
      <c r="A14" s="6">
        <v>9</v>
      </c>
      <c r="B14" s="9" t="s">
        <v>36</v>
      </c>
      <c r="C14" s="27">
        <v>103315</v>
      </c>
      <c r="D14" s="33">
        <v>1</v>
      </c>
      <c r="E14" s="31">
        <f t="shared" si="0"/>
        <v>69.221050000000005</v>
      </c>
      <c r="F14" s="35">
        <f t="shared" si="3"/>
        <v>34.610525000000003</v>
      </c>
      <c r="G14" s="40">
        <f t="shared" si="4"/>
        <v>17.305262500000001</v>
      </c>
      <c r="H14" s="11">
        <f t="shared" si="5"/>
        <v>8.6526312500000007</v>
      </c>
      <c r="I14" s="22">
        <f t="shared" si="6"/>
        <v>84.718299999999999</v>
      </c>
      <c r="J14" s="4">
        <v>5</v>
      </c>
      <c r="K14" s="4">
        <v>1</v>
      </c>
      <c r="L14" s="4">
        <v>1</v>
      </c>
      <c r="M14" s="4">
        <v>1</v>
      </c>
      <c r="N14" s="66">
        <f t="shared" si="7"/>
        <v>489.55223880597015</v>
      </c>
      <c r="O14" s="23">
        <f t="shared" si="1"/>
        <v>635.78212831944165</v>
      </c>
      <c r="P14" s="44">
        <f t="shared" si="8"/>
        <v>12.305262500000001</v>
      </c>
      <c r="Q14" s="14">
        <f t="shared" si="9"/>
        <v>7.6526312500000007</v>
      </c>
      <c r="R14" s="24">
        <f t="shared" si="2"/>
        <v>13.325052125000001</v>
      </c>
    </row>
    <row r="15" spans="1:22" ht="30" customHeight="1">
      <c r="A15" s="6">
        <v>10</v>
      </c>
      <c r="B15" s="9" t="s">
        <v>37</v>
      </c>
      <c r="C15" s="27">
        <v>94881</v>
      </c>
      <c r="D15" s="33">
        <v>1</v>
      </c>
      <c r="E15" s="31">
        <f t="shared" si="0"/>
        <v>63.570270000000001</v>
      </c>
      <c r="F15" s="35">
        <f t="shared" si="3"/>
        <v>31.785135</v>
      </c>
      <c r="G15" s="40">
        <f t="shared" si="4"/>
        <v>15.8925675</v>
      </c>
      <c r="H15" s="11">
        <f t="shared" si="5"/>
        <v>7.9462837500000001</v>
      </c>
      <c r="I15" s="22">
        <f t="shared" si="6"/>
        <v>77.802419999999998</v>
      </c>
      <c r="J15" s="4">
        <v>1</v>
      </c>
      <c r="K15" s="4">
        <v>1</v>
      </c>
      <c r="L15" s="4">
        <v>2</v>
      </c>
      <c r="M15" s="4">
        <v>1</v>
      </c>
      <c r="N15" s="66">
        <f t="shared" si="7"/>
        <v>489.55223880597015</v>
      </c>
      <c r="O15" s="23">
        <f t="shared" si="1"/>
        <v>635.78212831944188</v>
      </c>
      <c r="P15" s="44">
        <f t="shared" si="8"/>
        <v>14.8925675</v>
      </c>
      <c r="Q15" s="14">
        <f t="shared" si="9"/>
        <v>6.9462837500000001</v>
      </c>
      <c r="R15" s="24">
        <f t="shared" si="2"/>
        <v>12.237276974999999</v>
      </c>
    </row>
    <row r="16" spans="1:22" ht="30" customHeight="1">
      <c r="A16" s="6">
        <v>11</v>
      </c>
      <c r="B16" s="9" t="s">
        <v>38</v>
      </c>
      <c r="C16" s="27">
        <v>109640</v>
      </c>
      <c r="D16" s="33">
        <v>1</v>
      </c>
      <c r="E16" s="31">
        <f t="shared" si="0"/>
        <v>73.458799999999997</v>
      </c>
      <c r="F16" s="35">
        <f t="shared" si="3"/>
        <v>36.729399999999998</v>
      </c>
      <c r="G16" s="40">
        <f t="shared" si="4"/>
        <v>18.364699999999999</v>
      </c>
      <c r="H16" s="11">
        <f t="shared" si="5"/>
        <v>9.1823499999999996</v>
      </c>
      <c r="I16" s="22">
        <f t="shared" si="6"/>
        <v>89.904799999999994</v>
      </c>
      <c r="J16" s="4">
        <v>0</v>
      </c>
      <c r="K16" s="4">
        <v>0</v>
      </c>
      <c r="L16" s="4">
        <v>0</v>
      </c>
      <c r="M16" s="4">
        <v>0</v>
      </c>
      <c r="N16" s="66">
        <f t="shared" si="7"/>
        <v>489.55223880597015</v>
      </c>
      <c r="O16" s="23">
        <f t="shared" si="1"/>
        <v>635.78212831944165</v>
      </c>
      <c r="P16" s="44">
        <f t="shared" si="8"/>
        <v>18.364699999999999</v>
      </c>
      <c r="Q16" s="14">
        <f t="shared" si="9"/>
        <v>9.1823499999999996</v>
      </c>
      <c r="R16" s="24">
        <f t="shared" si="2"/>
        <v>14.140819</v>
      </c>
      <c r="V16">
        <v>82</v>
      </c>
    </row>
    <row r="17" spans="1:20" ht="30" customHeight="1" thickBot="1">
      <c r="A17" s="7">
        <v>12</v>
      </c>
      <c r="B17" s="50" t="s">
        <v>39</v>
      </c>
      <c r="C17" s="28">
        <v>179220</v>
      </c>
      <c r="D17" s="51">
        <v>1</v>
      </c>
      <c r="E17" s="32">
        <f t="shared" si="0"/>
        <v>120.0774</v>
      </c>
      <c r="F17" s="36">
        <f t="shared" si="3"/>
        <v>60.038699999999999</v>
      </c>
      <c r="G17" s="52">
        <f t="shared" si="4"/>
        <v>30.019349999999999</v>
      </c>
      <c r="H17" s="12">
        <f t="shared" si="5"/>
        <v>15.009675</v>
      </c>
      <c r="I17" s="70">
        <f t="shared" si="6"/>
        <v>146.96039999999999</v>
      </c>
      <c r="J17" s="4">
        <v>0</v>
      </c>
      <c r="K17" s="4">
        <v>0</v>
      </c>
      <c r="L17" s="4">
        <v>0</v>
      </c>
      <c r="M17" s="4">
        <v>0</v>
      </c>
      <c r="N17" s="67">
        <f t="shared" si="7"/>
        <v>489.55223880597015</v>
      </c>
      <c r="O17" s="56">
        <f t="shared" si="1"/>
        <v>635.78212831944177</v>
      </c>
      <c r="P17" s="57">
        <f t="shared" si="8"/>
        <v>30.019349999999999</v>
      </c>
      <c r="Q17" s="15">
        <f t="shared" si="9"/>
        <v>15.009675</v>
      </c>
      <c r="R17" s="24">
        <f t="shared" si="2"/>
        <v>23.1148995</v>
      </c>
    </row>
    <row r="18" spans="1:20" ht="24.75" customHeight="1" thickBot="1">
      <c r="A18" s="72" t="s">
        <v>11</v>
      </c>
      <c r="B18" s="69" t="s">
        <v>41</v>
      </c>
      <c r="C18" s="29">
        <f>SUM(C6:C17)</f>
        <v>2108468</v>
      </c>
      <c r="D18" s="16">
        <f>SUM(D6:D17)</f>
        <v>24</v>
      </c>
      <c r="E18" s="19">
        <f>SUM(E6:E17)</f>
        <v>1412.67356</v>
      </c>
      <c r="F18" s="20">
        <f t="shared" ref="F18:Q18" si="10">SUM(F6:F17)</f>
        <v>706.33677999999998</v>
      </c>
      <c r="G18" s="17">
        <f t="shared" si="10"/>
        <v>353.16838999999999</v>
      </c>
      <c r="H18" s="20">
        <f>SUM(H6:H17)</f>
        <v>176.58419499999999</v>
      </c>
      <c r="I18" s="20">
        <f t="shared" ref="I18:M18" si="11">SUM(I6:I17)</f>
        <v>1707.8591100000001</v>
      </c>
      <c r="J18" s="20">
        <f t="shared" si="11"/>
        <v>141</v>
      </c>
      <c r="K18" s="20">
        <f t="shared" si="11"/>
        <v>12</v>
      </c>
      <c r="L18" s="58">
        <f t="shared" si="11"/>
        <v>46</v>
      </c>
      <c r="M18" s="18">
        <f t="shared" si="11"/>
        <v>102</v>
      </c>
      <c r="N18" s="68">
        <f t="shared" si="7"/>
        <v>483.58209804677034</v>
      </c>
      <c r="O18" s="25">
        <f t="shared" si="1"/>
        <v>628.02869876203931</v>
      </c>
      <c r="P18" s="17">
        <f t="shared" si="10"/>
        <v>212.16839000000002</v>
      </c>
      <c r="Q18" s="18">
        <f t="shared" si="10"/>
        <v>164.58419499999999</v>
      </c>
      <c r="R18" s="24">
        <f t="shared" si="2"/>
        <v>271.93966030000001</v>
      </c>
      <c r="T18" s="24"/>
    </row>
    <row r="19" spans="1:20" s="64" customFormat="1" ht="21.75" customHeight="1">
      <c r="A19" s="189" t="s">
        <v>18</v>
      </c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65"/>
      <c r="S19" s="65"/>
      <c r="T19" s="24" t="b">
        <f>M18=L18=K18=J18</f>
        <v>0</v>
      </c>
    </row>
    <row r="20" spans="1:20" s="64" customFormat="1" ht="21.75" customHeight="1">
      <c r="A20" s="189" t="s">
        <v>19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65"/>
      <c r="S20" s="65"/>
    </row>
    <row r="21" spans="1:20" s="64" customFormat="1" ht="21.75" customHeight="1" thickBot="1">
      <c r="A21" s="196" t="s">
        <v>201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65"/>
      <c r="S21" s="65"/>
    </row>
    <row r="22" spans="1:20" s="48" customFormat="1" ht="27.75" customHeight="1" thickBot="1">
      <c r="A22" s="194" t="s">
        <v>0</v>
      </c>
      <c r="B22" s="194" t="s">
        <v>20</v>
      </c>
      <c r="C22" s="194" t="s">
        <v>21</v>
      </c>
      <c r="D22" s="194" t="s">
        <v>22</v>
      </c>
      <c r="E22" s="185" t="s">
        <v>23</v>
      </c>
      <c r="F22" s="186"/>
      <c r="G22" s="185" t="s">
        <v>25</v>
      </c>
      <c r="H22" s="186"/>
      <c r="I22" s="60"/>
      <c r="J22" s="185" t="s">
        <v>14</v>
      </c>
      <c r="K22" s="186"/>
      <c r="L22" s="190" t="s">
        <v>13</v>
      </c>
      <c r="M22" s="192" t="s">
        <v>12</v>
      </c>
      <c r="N22" s="181" t="s">
        <v>27</v>
      </c>
      <c r="O22" s="183">
        <v>0.77</v>
      </c>
      <c r="P22" s="185" t="s">
        <v>26</v>
      </c>
      <c r="Q22" s="186"/>
      <c r="R22" s="49"/>
      <c r="S22" s="49"/>
    </row>
    <row r="23" spans="1:20" s="48" customFormat="1" ht="21.75" customHeight="1" thickBot="1">
      <c r="A23" s="195"/>
      <c r="B23" s="195"/>
      <c r="C23" s="195"/>
      <c r="D23" s="195"/>
      <c r="E23" s="60" t="s">
        <v>24</v>
      </c>
      <c r="F23" s="61" t="s">
        <v>14</v>
      </c>
      <c r="G23" s="60" t="s">
        <v>42</v>
      </c>
      <c r="H23" s="61" t="s">
        <v>14</v>
      </c>
      <c r="I23" s="60" t="s">
        <v>17</v>
      </c>
      <c r="J23" s="62" t="s">
        <v>15</v>
      </c>
      <c r="K23" s="63" t="s">
        <v>16</v>
      </c>
      <c r="L23" s="191"/>
      <c r="M23" s="193"/>
      <c r="N23" s="182"/>
      <c r="O23" s="184"/>
      <c r="P23" s="60" t="s">
        <v>24</v>
      </c>
      <c r="Q23" s="61" t="s">
        <v>14</v>
      </c>
      <c r="R23" s="49"/>
      <c r="S23" s="49"/>
    </row>
    <row r="24" spans="1:20" ht="30" customHeight="1">
      <c r="A24" s="5">
        <v>1</v>
      </c>
      <c r="B24" s="8" t="s">
        <v>28</v>
      </c>
      <c r="C24" s="26">
        <v>421693</v>
      </c>
      <c r="D24" s="22">
        <v>5</v>
      </c>
      <c r="E24" s="30">
        <f t="shared" ref="E24:E35" si="12">C24/100000*67</f>
        <v>282.53430999999995</v>
      </c>
      <c r="F24" s="34">
        <f>E24/2</f>
        <v>141.26715499999997</v>
      </c>
      <c r="G24" s="45">
        <f>E24/4</f>
        <v>70.633577499999987</v>
      </c>
      <c r="H24" s="10">
        <f>G24/2</f>
        <v>35.316788749999994</v>
      </c>
      <c r="I24" s="22">
        <v>345.78825999999998</v>
      </c>
      <c r="J24" s="3">
        <v>50</v>
      </c>
      <c r="K24" s="3">
        <v>3</v>
      </c>
      <c r="L24" s="3">
        <v>14</v>
      </c>
      <c r="M24" s="3">
        <v>39</v>
      </c>
      <c r="N24" s="21">
        <f>I24/G24*100</f>
        <v>489.55223880597021</v>
      </c>
      <c r="O24" s="47">
        <f t="shared" ref="O24:O36" si="13">I24/R24*100</f>
        <v>635.78212831944177</v>
      </c>
      <c r="P24" s="46">
        <f>G24-J24</f>
        <v>20.633577499999987</v>
      </c>
      <c r="Q24" s="13">
        <f>H24-K24</f>
        <v>32.316788749999994</v>
      </c>
      <c r="R24" s="24">
        <f t="shared" ref="R24:R36" si="14">G24/100*77</f>
        <v>54.387854674999993</v>
      </c>
    </row>
    <row r="25" spans="1:20" ht="30" customHeight="1">
      <c r="A25" s="6">
        <v>2</v>
      </c>
      <c r="B25" s="9" t="s">
        <v>29</v>
      </c>
      <c r="C25" s="27">
        <v>274101</v>
      </c>
      <c r="D25" s="33">
        <v>3</v>
      </c>
      <c r="E25" s="31">
        <f t="shared" si="12"/>
        <v>183.64767000000001</v>
      </c>
      <c r="F25" s="35">
        <f t="shared" ref="F25:F35" si="15">E25/2</f>
        <v>91.823835000000003</v>
      </c>
      <c r="G25" s="40">
        <f t="shared" ref="G25:G35" si="16">E25/4</f>
        <v>45.911917500000001</v>
      </c>
      <c r="H25" s="11">
        <f t="shared" ref="H25:H35" si="17">G25/2</f>
        <v>22.955958750000001</v>
      </c>
      <c r="I25" s="22">
        <v>224.76282</v>
      </c>
      <c r="J25" s="3">
        <v>22</v>
      </c>
      <c r="K25" s="3">
        <v>1</v>
      </c>
      <c r="L25" s="3">
        <v>7</v>
      </c>
      <c r="M25" s="3">
        <v>4</v>
      </c>
      <c r="N25" s="21">
        <f t="shared" ref="N25:N35" si="18">I25/G25*100</f>
        <v>489.55223880597015</v>
      </c>
      <c r="O25" s="23">
        <f t="shared" si="13"/>
        <v>635.78212831944177</v>
      </c>
      <c r="P25" s="44">
        <f t="shared" ref="P25:P35" si="19">G25-J25</f>
        <v>23.911917500000001</v>
      </c>
      <c r="Q25" s="14">
        <f t="shared" ref="Q25:Q35" si="20">H25-K25</f>
        <v>21.955958750000001</v>
      </c>
      <c r="R25" s="24">
        <f t="shared" si="14"/>
        <v>35.352176475</v>
      </c>
    </row>
    <row r="26" spans="1:20" ht="30" customHeight="1">
      <c r="A26" s="6">
        <v>3</v>
      </c>
      <c r="B26" s="9" t="s">
        <v>30</v>
      </c>
      <c r="C26" s="27">
        <v>210847</v>
      </c>
      <c r="D26" s="33">
        <v>3</v>
      </c>
      <c r="E26" s="31">
        <f t="shared" si="12"/>
        <v>141.26749000000001</v>
      </c>
      <c r="F26" s="35">
        <f t="shared" si="15"/>
        <v>70.633745000000005</v>
      </c>
      <c r="G26" s="40">
        <f t="shared" si="16"/>
        <v>35.316872500000002</v>
      </c>
      <c r="H26" s="11">
        <f t="shared" si="17"/>
        <v>17.658436250000001</v>
      </c>
      <c r="I26" s="22">
        <v>172.89454000000001</v>
      </c>
      <c r="J26" s="3">
        <v>8</v>
      </c>
      <c r="K26" s="3">
        <v>0</v>
      </c>
      <c r="L26" s="3">
        <v>0</v>
      </c>
      <c r="M26" s="3">
        <v>0</v>
      </c>
      <c r="N26" s="21">
        <f t="shared" si="18"/>
        <v>489.55223880597015</v>
      </c>
      <c r="O26" s="23">
        <f t="shared" si="13"/>
        <v>635.78212831944177</v>
      </c>
      <c r="P26" s="44">
        <f t="shared" si="19"/>
        <v>27.316872500000002</v>
      </c>
      <c r="Q26" s="14">
        <f t="shared" si="20"/>
        <v>17.658436250000001</v>
      </c>
      <c r="R26" s="24">
        <f t="shared" si="14"/>
        <v>27.193991825000001</v>
      </c>
    </row>
    <row r="27" spans="1:20" ht="30" customHeight="1">
      <c r="A27" s="6">
        <v>4</v>
      </c>
      <c r="B27" s="9" t="s">
        <v>31</v>
      </c>
      <c r="C27" s="27">
        <v>187654</v>
      </c>
      <c r="D27" s="33">
        <v>3</v>
      </c>
      <c r="E27" s="31">
        <f t="shared" si="12"/>
        <v>125.72818000000001</v>
      </c>
      <c r="F27" s="35">
        <f t="shared" si="15"/>
        <v>62.864090000000004</v>
      </c>
      <c r="G27" s="40">
        <f t="shared" si="16"/>
        <v>31.432045000000002</v>
      </c>
      <c r="H27" s="11">
        <f t="shared" si="17"/>
        <v>15.716022500000001</v>
      </c>
      <c r="I27" s="22">
        <v>153.87628000000001</v>
      </c>
      <c r="J27" s="3">
        <v>2</v>
      </c>
      <c r="K27" s="3">
        <v>0</v>
      </c>
      <c r="L27" s="3">
        <v>1</v>
      </c>
      <c r="M27" s="3">
        <v>4</v>
      </c>
      <c r="N27" s="21">
        <f t="shared" si="18"/>
        <v>489.55223880597015</v>
      </c>
      <c r="O27" s="23">
        <f t="shared" si="13"/>
        <v>635.78212831944177</v>
      </c>
      <c r="P27" s="44">
        <f t="shared" si="19"/>
        <v>29.432045000000002</v>
      </c>
      <c r="Q27" s="14">
        <f t="shared" si="20"/>
        <v>15.716022500000001</v>
      </c>
      <c r="R27" s="24">
        <f t="shared" si="14"/>
        <v>24.202674650000002</v>
      </c>
    </row>
    <row r="28" spans="1:20" ht="30" customHeight="1">
      <c r="A28" s="6">
        <v>5</v>
      </c>
      <c r="B28" s="9" t="s">
        <v>32</v>
      </c>
      <c r="C28" s="27">
        <v>126508</v>
      </c>
      <c r="D28" s="33">
        <v>2</v>
      </c>
      <c r="E28" s="31">
        <f t="shared" si="12"/>
        <v>84.760360000000006</v>
      </c>
      <c r="F28" s="35">
        <f t="shared" si="15"/>
        <v>42.380180000000003</v>
      </c>
      <c r="G28" s="40">
        <f t="shared" si="16"/>
        <v>21.190090000000001</v>
      </c>
      <c r="H28" s="11">
        <f t="shared" si="17"/>
        <v>10.595045000000001</v>
      </c>
      <c r="I28" s="22">
        <v>103.73656</v>
      </c>
      <c r="J28" s="3">
        <v>6</v>
      </c>
      <c r="K28" s="3">
        <v>0</v>
      </c>
      <c r="L28" s="3">
        <v>1</v>
      </c>
      <c r="M28" s="3">
        <v>1</v>
      </c>
      <c r="N28" s="21">
        <f t="shared" si="18"/>
        <v>489.55223880597015</v>
      </c>
      <c r="O28" s="23">
        <f t="shared" si="13"/>
        <v>635.78212831944165</v>
      </c>
      <c r="P28" s="44">
        <f t="shared" si="19"/>
        <v>15.190090000000001</v>
      </c>
      <c r="Q28" s="14">
        <f t="shared" si="20"/>
        <v>10.595045000000001</v>
      </c>
      <c r="R28" s="24">
        <f t="shared" si="14"/>
        <v>16.316369300000002</v>
      </c>
    </row>
    <row r="29" spans="1:20" ht="30" customHeight="1">
      <c r="A29" s="6">
        <v>6</v>
      </c>
      <c r="B29" s="9" t="s">
        <v>33</v>
      </c>
      <c r="C29" s="27">
        <v>84339</v>
      </c>
      <c r="D29" s="33">
        <v>2</v>
      </c>
      <c r="E29" s="31">
        <f t="shared" si="12"/>
        <v>56.507129999999997</v>
      </c>
      <c r="F29" s="35">
        <f t="shared" si="15"/>
        <v>28.253564999999998</v>
      </c>
      <c r="G29" s="40">
        <f t="shared" si="16"/>
        <v>14.126782499999999</v>
      </c>
      <c r="H29" s="11">
        <f t="shared" si="17"/>
        <v>7.0633912499999996</v>
      </c>
      <c r="I29" s="22">
        <v>69.157979999999995</v>
      </c>
      <c r="J29" s="3">
        <v>2</v>
      </c>
      <c r="K29" s="3">
        <v>0</v>
      </c>
      <c r="L29" s="3">
        <v>3</v>
      </c>
      <c r="M29" s="3">
        <v>2</v>
      </c>
      <c r="N29" s="21">
        <f t="shared" si="18"/>
        <v>489.55223880597015</v>
      </c>
      <c r="O29" s="23">
        <f t="shared" si="13"/>
        <v>635.78212831944177</v>
      </c>
      <c r="P29" s="44">
        <f t="shared" si="19"/>
        <v>12.126782499999999</v>
      </c>
      <c r="Q29" s="14">
        <f t="shared" si="20"/>
        <v>7.0633912499999996</v>
      </c>
      <c r="R29" s="24">
        <f t="shared" si="14"/>
        <v>10.877622525</v>
      </c>
    </row>
    <row r="30" spans="1:20" ht="30" customHeight="1">
      <c r="A30" s="6">
        <v>7</v>
      </c>
      <c r="B30" s="9" t="s">
        <v>34</v>
      </c>
      <c r="C30" s="27">
        <v>147593</v>
      </c>
      <c r="D30" s="33">
        <v>1</v>
      </c>
      <c r="E30" s="31">
        <f t="shared" si="12"/>
        <v>98.887309999999999</v>
      </c>
      <c r="F30" s="35">
        <f t="shared" si="15"/>
        <v>49.443655</v>
      </c>
      <c r="G30" s="40">
        <f t="shared" si="16"/>
        <v>24.7218275</v>
      </c>
      <c r="H30" s="11">
        <f t="shared" si="17"/>
        <v>12.36091375</v>
      </c>
      <c r="I30" s="22">
        <v>121.02625999999999</v>
      </c>
      <c r="J30" s="3">
        <v>2</v>
      </c>
      <c r="K30" s="3">
        <v>0</v>
      </c>
      <c r="L30" s="3">
        <v>1</v>
      </c>
      <c r="M30" s="3">
        <v>2</v>
      </c>
      <c r="N30" s="21">
        <f t="shared" si="18"/>
        <v>489.55223880597015</v>
      </c>
      <c r="O30" s="23">
        <f t="shared" si="13"/>
        <v>635.78212831944177</v>
      </c>
      <c r="P30" s="44">
        <f t="shared" si="19"/>
        <v>22.7218275</v>
      </c>
      <c r="Q30" s="14">
        <f t="shared" si="20"/>
        <v>12.36091375</v>
      </c>
      <c r="R30" s="24">
        <f t="shared" si="14"/>
        <v>19.035807174999999</v>
      </c>
    </row>
    <row r="31" spans="1:20" ht="30" customHeight="1">
      <c r="A31" s="6">
        <v>8</v>
      </c>
      <c r="B31" s="9" t="s">
        <v>35</v>
      </c>
      <c r="C31" s="27">
        <v>168677</v>
      </c>
      <c r="D31" s="33">
        <v>1</v>
      </c>
      <c r="E31" s="31">
        <f t="shared" si="12"/>
        <v>113.01359000000001</v>
      </c>
      <c r="F31" s="35">
        <f t="shared" si="15"/>
        <v>56.506795000000004</v>
      </c>
      <c r="G31" s="40">
        <f t="shared" si="16"/>
        <v>28.253397500000002</v>
      </c>
      <c r="H31" s="11">
        <f t="shared" si="17"/>
        <v>14.126698750000001</v>
      </c>
      <c r="I31" s="22">
        <v>138.31514000000001</v>
      </c>
      <c r="J31" s="38">
        <v>11</v>
      </c>
      <c r="K31" s="42">
        <v>1</v>
      </c>
      <c r="L31" s="4">
        <v>2</v>
      </c>
      <c r="M31" s="3">
        <v>1</v>
      </c>
      <c r="N31" s="21">
        <f t="shared" si="18"/>
        <v>489.55223880597015</v>
      </c>
      <c r="O31" s="23">
        <f t="shared" si="13"/>
        <v>635.78212831944188</v>
      </c>
      <c r="P31" s="44">
        <f t="shared" si="19"/>
        <v>17.253397500000002</v>
      </c>
      <c r="Q31" s="14">
        <f t="shared" si="20"/>
        <v>13.126698750000001</v>
      </c>
      <c r="R31" s="24">
        <f t="shared" si="14"/>
        <v>21.755116075</v>
      </c>
    </row>
    <row r="32" spans="1:20" ht="30" customHeight="1">
      <c r="A32" s="6">
        <v>9</v>
      </c>
      <c r="B32" s="9" t="s">
        <v>36</v>
      </c>
      <c r="C32" s="27">
        <v>103315</v>
      </c>
      <c r="D32" s="33">
        <v>1</v>
      </c>
      <c r="E32" s="31">
        <f t="shared" si="12"/>
        <v>69.221050000000005</v>
      </c>
      <c r="F32" s="35">
        <f t="shared" si="15"/>
        <v>34.610525000000003</v>
      </c>
      <c r="G32" s="40">
        <f t="shared" si="16"/>
        <v>17.305262500000001</v>
      </c>
      <c r="H32" s="11">
        <f t="shared" si="17"/>
        <v>8.6526312500000007</v>
      </c>
      <c r="I32" s="22">
        <v>84.718299999999999</v>
      </c>
      <c r="J32" s="38">
        <v>2</v>
      </c>
      <c r="K32" s="42">
        <v>0</v>
      </c>
      <c r="L32" s="4">
        <v>1</v>
      </c>
      <c r="M32" s="3">
        <v>1</v>
      </c>
      <c r="N32" s="21">
        <f t="shared" si="18"/>
        <v>489.55223880597015</v>
      </c>
      <c r="O32" s="23">
        <f t="shared" si="13"/>
        <v>635.78212831944165</v>
      </c>
      <c r="P32" s="44">
        <f t="shared" si="19"/>
        <v>15.305262500000001</v>
      </c>
      <c r="Q32" s="14">
        <f t="shared" si="20"/>
        <v>8.6526312500000007</v>
      </c>
      <c r="R32" s="24">
        <f t="shared" si="14"/>
        <v>13.325052125000001</v>
      </c>
    </row>
    <row r="33" spans="1:20" ht="30" customHeight="1">
      <c r="A33" s="6">
        <v>10</v>
      </c>
      <c r="B33" s="9" t="s">
        <v>37</v>
      </c>
      <c r="C33" s="27">
        <v>94881</v>
      </c>
      <c r="D33" s="33">
        <v>1</v>
      </c>
      <c r="E33" s="31">
        <f t="shared" si="12"/>
        <v>63.570270000000001</v>
      </c>
      <c r="F33" s="35">
        <f t="shared" si="15"/>
        <v>31.785135</v>
      </c>
      <c r="G33" s="40">
        <f t="shared" si="16"/>
        <v>15.8925675</v>
      </c>
      <c r="H33" s="11">
        <f t="shared" si="17"/>
        <v>7.9462837500000001</v>
      </c>
      <c r="I33" s="22">
        <v>77.802419999999998</v>
      </c>
      <c r="J33" s="38">
        <v>1</v>
      </c>
      <c r="K33" s="42">
        <v>0</v>
      </c>
      <c r="L33" s="4">
        <v>0</v>
      </c>
      <c r="M33" s="3">
        <v>0</v>
      </c>
      <c r="N33" s="21">
        <f t="shared" si="18"/>
        <v>489.55223880597015</v>
      </c>
      <c r="O33" s="23">
        <f t="shared" si="13"/>
        <v>635.78212831944188</v>
      </c>
      <c r="P33" s="44">
        <f t="shared" si="19"/>
        <v>14.8925675</v>
      </c>
      <c r="Q33" s="14">
        <f t="shared" si="20"/>
        <v>7.9462837500000001</v>
      </c>
      <c r="R33" s="24">
        <f t="shared" si="14"/>
        <v>12.237276974999999</v>
      </c>
    </row>
    <row r="34" spans="1:20" ht="30" customHeight="1">
      <c r="A34" s="6">
        <v>11</v>
      </c>
      <c r="B34" s="9" t="s">
        <v>38</v>
      </c>
      <c r="C34" s="27">
        <v>109640</v>
      </c>
      <c r="D34" s="33">
        <v>1</v>
      </c>
      <c r="E34" s="31">
        <f t="shared" si="12"/>
        <v>73.458799999999997</v>
      </c>
      <c r="F34" s="35">
        <f t="shared" si="15"/>
        <v>36.729399999999998</v>
      </c>
      <c r="G34" s="40">
        <f t="shared" si="16"/>
        <v>18.364699999999999</v>
      </c>
      <c r="H34" s="11">
        <f t="shared" si="17"/>
        <v>9.1823499999999996</v>
      </c>
      <c r="I34" s="22">
        <v>89.904799999999994</v>
      </c>
      <c r="J34" s="38">
        <v>0</v>
      </c>
      <c r="K34" s="42">
        <v>0</v>
      </c>
      <c r="L34" s="4">
        <v>0</v>
      </c>
      <c r="M34" s="3">
        <v>0</v>
      </c>
      <c r="N34" s="21">
        <f t="shared" si="18"/>
        <v>489.55223880597015</v>
      </c>
      <c r="O34" s="23">
        <f t="shared" si="13"/>
        <v>635.78212831944165</v>
      </c>
      <c r="P34" s="44">
        <f t="shared" si="19"/>
        <v>18.364699999999999</v>
      </c>
      <c r="Q34" s="14">
        <f t="shared" si="20"/>
        <v>9.1823499999999996</v>
      </c>
      <c r="R34" s="24">
        <f t="shared" si="14"/>
        <v>14.140819</v>
      </c>
    </row>
    <row r="35" spans="1:20" ht="30" customHeight="1" thickBot="1">
      <c r="A35" s="7">
        <v>12</v>
      </c>
      <c r="B35" s="50" t="s">
        <v>39</v>
      </c>
      <c r="C35" s="28">
        <v>179220</v>
      </c>
      <c r="D35" s="51">
        <v>1</v>
      </c>
      <c r="E35" s="32">
        <f t="shared" si="12"/>
        <v>120.0774</v>
      </c>
      <c r="F35" s="36">
        <f t="shared" si="15"/>
        <v>60.038699999999999</v>
      </c>
      <c r="G35" s="52">
        <f t="shared" si="16"/>
        <v>30.019349999999999</v>
      </c>
      <c r="H35" s="12">
        <f t="shared" si="17"/>
        <v>15.009675</v>
      </c>
      <c r="I35" s="70">
        <v>146.96039999999999</v>
      </c>
      <c r="J35" s="39">
        <v>0</v>
      </c>
      <c r="K35" s="43">
        <v>0</v>
      </c>
      <c r="L35" s="53">
        <v>0</v>
      </c>
      <c r="M35" s="54">
        <v>0</v>
      </c>
      <c r="N35" s="55">
        <f t="shared" si="18"/>
        <v>489.55223880597015</v>
      </c>
      <c r="O35" s="56">
        <f t="shared" si="13"/>
        <v>635.78212831944177</v>
      </c>
      <c r="P35" s="57">
        <f t="shared" si="19"/>
        <v>30.019349999999999</v>
      </c>
      <c r="Q35" s="15">
        <f t="shared" si="20"/>
        <v>15.009675</v>
      </c>
      <c r="R35" s="24">
        <f t="shared" si="14"/>
        <v>23.1148995</v>
      </c>
    </row>
    <row r="36" spans="1:20" ht="24.75" customHeight="1" thickBot="1">
      <c r="A36" s="72" t="s">
        <v>11</v>
      </c>
      <c r="B36" s="69" t="s">
        <v>41</v>
      </c>
      <c r="C36" s="29">
        <f>SUM(C24:C35)</f>
        <v>2108468</v>
      </c>
      <c r="D36" s="16">
        <f>SUM(D24:D35)</f>
        <v>24</v>
      </c>
      <c r="E36" s="19">
        <f>SUM(E24:E35)</f>
        <v>1412.67356</v>
      </c>
      <c r="F36" s="20">
        <f t="shared" ref="F36:G36" si="21">SUM(F24:F35)</f>
        <v>706.33677999999998</v>
      </c>
      <c r="G36" s="17">
        <f t="shared" si="21"/>
        <v>353.16838999999999</v>
      </c>
      <c r="H36" s="20">
        <f>SUM(H24:H35)</f>
        <v>176.58419499999999</v>
      </c>
      <c r="I36" s="20">
        <f t="shared" ref="I36" si="22">SUM(I24:I35)</f>
        <v>1728.9437599999999</v>
      </c>
      <c r="J36" s="20">
        <f t="shared" ref="J36" si="23">SUM(J24:J35)</f>
        <v>106</v>
      </c>
      <c r="K36" s="20">
        <f t="shared" ref="K36" si="24">SUM(K24:K35)</f>
        <v>5</v>
      </c>
      <c r="L36" s="58">
        <f t="shared" ref="L36" si="25">SUM(L24:L35)</f>
        <v>30</v>
      </c>
      <c r="M36" s="18">
        <f t="shared" ref="M36" si="26">SUM(M24:M35)</f>
        <v>54</v>
      </c>
      <c r="N36" s="59">
        <f t="shared" ref="N36" si="27">I36/G36*100</f>
        <v>489.55223880597015</v>
      </c>
      <c r="O36" s="25">
        <f t="shared" si="13"/>
        <v>635.78212831944165</v>
      </c>
      <c r="P36" s="17">
        <f t="shared" ref="P36:Q36" si="28">SUM(P24:P35)</f>
        <v>247.16838999999999</v>
      </c>
      <c r="Q36" s="18">
        <f t="shared" si="28"/>
        <v>171.58419499999999</v>
      </c>
      <c r="R36" s="24">
        <f t="shared" si="14"/>
        <v>271.93966030000001</v>
      </c>
      <c r="T36" s="24">
        <f>M36+L36+K36+J36</f>
        <v>195</v>
      </c>
    </row>
    <row r="37" spans="1:20" s="64" customFormat="1" ht="19.5" customHeight="1">
      <c r="A37" s="189" t="s">
        <v>18</v>
      </c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65"/>
      <c r="S37" s="65"/>
    </row>
    <row r="38" spans="1:20" s="64" customFormat="1" ht="19.5" customHeight="1">
      <c r="A38" s="189" t="s">
        <v>19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65"/>
      <c r="S38" s="65"/>
    </row>
    <row r="39" spans="1:20" s="64" customFormat="1" ht="19.5" customHeight="1" thickBot="1">
      <c r="A39" s="196" t="s">
        <v>202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65"/>
      <c r="S39" s="65"/>
    </row>
    <row r="40" spans="1:20" s="48" customFormat="1" ht="27.75" customHeight="1" thickBot="1">
      <c r="A40" s="194" t="s">
        <v>0</v>
      </c>
      <c r="B40" s="194" t="s">
        <v>20</v>
      </c>
      <c r="C40" s="194" t="s">
        <v>21</v>
      </c>
      <c r="D40" s="194" t="s">
        <v>22</v>
      </c>
      <c r="E40" s="185" t="s">
        <v>23</v>
      </c>
      <c r="F40" s="186"/>
      <c r="G40" s="185" t="s">
        <v>40</v>
      </c>
      <c r="H40" s="186"/>
      <c r="I40" s="60"/>
      <c r="J40" s="185" t="s">
        <v>14</v>
      </c>
      <c r="K40" s="186"/>
      <c r="L40" s="190" t="s">
        <v>13</v>
      </c>
      <c r="M40" s="192" t="s">
        <v>12</v>
      </c>
      <c r="N40" s="181" t="s">
        <v>27</v>
      </c>
      <c r="O40" s="183">
        <v>0.77</v>
      </c>
      <c r="P40" s="185" t="s">
        <v>26</v>
      </c>
      <c r="Q40" s="186"/>
      <c r="R40" s="49"/>
      <c r="S40" s="49"/>
    </row>
    <row r="41" spans="1:20" s="48" customFormat="1" ht="21.75" customHeight="1" thickBot="1">
      <c r="A41" s="195"/>
      <c r="B41" s="195"/>
      <c r="C41" s="195"/>
      <c r="D41" s="195"/>
      <c r="E41" s="60" t="s">
        <v>24</v>
      </c>
      <c r="F41" s="61" t="s">
        <v>14</v>
      </c>
      <c r="G41" s="60" t="s">
        <v>42</v>
      </c>
      <c r="H41" s="61" t="s">
        <v>14</v>
      </c>
      <c r="I41" s="60" t="s">
        <v>17</v>
      </c>
      <c r="J41" s="62" t="s">
        <v>15</v>
      </c>
      <c r="K41" s="63" t="s">
        <v>16</v>
      </c>
      <c r="L41" s="191"/>
      <c r="M41" s="193"/>
      <c r="N41" s="182"/>
      <c r="O41" s="184"/>
      <c r="P41" s="60" t="s">
        <v>24</v>
      </c>
      <c r="Q41" s="61" t="s">
        <v>14</v>
      </c>
      <c r="R41" s="49"/>
      <c r="S41" s="49"/>
    </row>
    <row r="42" spans="1:20" ht="30" customHeight="1">
      <c r="A42" s="5">
        <v>1</v>
      </c>
      <c r="B42" s="8" t="s">
        <v>28</v>
      </c>
      <c r="C42" s="26">
        <v>421693</v>
      </c>
      <c r="D42" s="22">
        <v>5</v>
      </c>
      <c r="E42" s="30">
        <f t="shared" ref="E42:E53" si="29">C42/100000*67</f>
        <v>282.53430999999995</v>
      </c>
      <c r="F42" s="34">
        <f>E42/2</f>
        <v>141.26715499999997</v>
      </c>
      <c r="G42" s="45">
        <f>E42/2</f>
        <v>141.26715499999997</v>
      </c>
      <c r="H42" s="10">
        <f t="shared" ref="H42:H53" si="30">F42/2</f>
        <v>70.633577499999987</v>
      </c>
      <c r="I42" s="22">
        <f>I6+I24</f>
        <v>670.49187000000006</v>
      </c>
      <c r="J42" s="37">
        <f t="shared" ref="J42:M42" si="31">J6+J24</f>
        <v>120</v>
      </c>
      <c r="K42" s="41">
        <f t="shared" si="31"/>
        <v>9</v>
      </c>
      <c r="L42" s="4">
        <f t="shared" si="31"/>
        <v>29</v>
      </c>
      <c r="M42" s="3">
        <f t="shared" si="31"/>
        <v>115</v>
      </c>
      <c r="N42" s="21">
        <f>I42/G42*100</f>
        <v>474.62686567164195</v>
      </c>
      <c r="O42" s="47">
        <f t="shared" ref="O42:O54" si="32">J42/R42*100</f>
        <v>110.31874737206668</v>
      </c>
      <c r="P42" s="46">
        <f>G42-J42</f>
        <v>21.267154999999974</v>
      </c>
      <c r="Q42" s="13">
        <f>H42-K42</f>
        <v>61.633577499999987</v>
      </c>
      <c r="R42" s="24">
        <f t="shared" ref="R42:R54" si="33">G42/100*77</f>
        <v>108.77570934999999</v>
      </c>
    </row>
    <row r="43" spans="1:20" ht="30" customHeight="1">
      <c r="A43" s="6">
        <v>2</v>
      </c>
      <c r="B43" s="9" t="s">
        <v>29</v>
      </c>
      <c r="C43" s="27">
        <v>274101</v>
      </c>
      <c r="D43" s="33">
        <v>3</v>
      </c>
      <c r="E43" s="31">
        <f t="shared" si="29"/>
        <v>183.64767000000001</v>
      </c>
      <c r="F43" s="35">
        <f t="shared" ref="F43:F53" si="34">E43/2</f>
        <v>91.823835000000003</v>
      </c>
      <c r="G43" s="40">
        <f t="shared" ref="G43:G53" si="35">E43/2</f>
        <v>91.823835000000003</v>
      </c>
      <c r="H43" s="11">
        <f t="shared" si="30"/>
        <v>45.911917500000001</v>
      </c>
      <c r="I43" s="22">
        <f t="shared" ref="I43:M43" si="36">I7+I25</f>
        <v>449.52564000000001</v>
      </c>
      <c r="J43" s="37">
        <f t="shared" si="36"/>
        <v>54</v>
      </c>
      <c r="K43" s="41">
        <f t="shared" si="36"/>
        <v>5</v>
      </c>
      <c r="L43" s="4">
        <f t="shared" si="36"/>
        <v>20</v>
      </c>
      <c r="M43" s="3">
        <f t="shared" si="36"/>
        <v>18</v>
      </c>
      <c r="N43" s="21">
        <f t="shared" ref="N43:N54" si="37">I43/G43*100</f>
        <v>489.55223880597015</v>
      </c>
      <c r="O43" s="23">
        <f t="shared" si="32"/>
        <v>76.374364161407698</v>
      </c>
      <c r="P43" s="44">
        <f t="shared" ref="P43:P53" si="38">G43-J43</f>
        <v>37.823835000000003</v>
      </c>
      <c r="Q43" s="14">
        <f t="shared" ref="Q43:Q53" si="39">H43-K43</f>
        <v>40.911917500000001</v>
      </c>
      <c r="R43" s="24">
        <f t="shared" si="33"/>
        <v>70.704352950000001</v>
      </c>
    </row>
    <row r="44" spans="1:20" ht="30" customHeight="1">
      <c r="A44" s="6">
        <v>3</v>
      </c>
      <c r="B44" s="9" t="s">
        <v>30</v>
      </c>
      <c r="C44" s="27">
        <v>210847</v>
      </c>
      <c r="D44" s="33">
        <v>3</v>
      </c>
      <c r="E44" s="31">
        <f t="shared" si="29"/>
        <v>141.26749000000001</v>
      </c>
      <c r="F44" s="35">
        <f t="shared" si="34"/>
        <v>70.633745000000005</v>
      </c>
      <c r="G44" s="40">
        <f t="shared" si="35"/>
        <v>70.633745000000005</v>
      </c>
      <c r="H44" s="11">
        <f t="shared" si="30"/>
        <v>35.316872500000002</v>
      </c>
      <c r="I44" s="22">
        <f t="shared" ref="I44:M44" si="40">I8+I26</f>
        <v>345.78908000000001</v>
      </c>
      <c r="J44" s="37">
        <f t="shared" si="40"/>
        <v>15</v>
      </c>
      <c r="K44" s="41">
        <f t="shared" si="40"/>
        <v>0</v>
      </c>
      <c r="L44" s="4">
        <f t="shared" si="40"/>
        <v>2</v>
      </c>
      <c r="M44" s="3">
        <f t="shared" si="40"/>
        <v>2</v>
      </c>
      <c r="N44" s="21">
        <f t="shared" si="37"/>
        <v>489.55223880597015</v>
      </c>
      <c r="O44" s="23">
        <f t="shared" si="32"/>
        <v>27.57962144088421</v>
      </c>
      <c r="P44" s="44">
        <f t="shared" si="38"/>
        <v>55.633745000000005</v>
      </c>
      <c r="Q44" s="14">
        <f t="shared" si="39"/>
        <v>35.316872500000002</v>
      </c>
      <c r="R44" s="24">
        <f t="shared" si="33"/>
        <v>54.387983650000002</v>
      </c>
    </row>
    <row r="45" spans="1:20" ht="30" customHeight="1">
      <c r="A45" s="6">
        <v>4</v>
      </c>
      <c r="B45" s="9" t="s">
        <v>31</v>
      </c>
      <c r="C45" s="27">
        <v>187654</v>
      </c>
      <c r="D45" s="33">
        <v>3</v>
      </c>
      <c r="E45" s="31">
        <f t="shared" si="29"/>
        <v>125.72818000000001</v>
      </c>
      <c r="F45" s="35">
        <f t="shared" si="34"/>
        <v>62.864090000000004</v>
      </c>
      <c r="G45" s="40">
        <f t="shared" si="35"/>
        <v>62.864090000000004</v>
      </c>
      <c r="H45" s="11">
        <f t="shared" si="30"/>
        <v>31.432045000000002</v>
      </c>
      <c r="I45" s="22">
        <f t="shared" ref="I45:M45" si="41">I9+I27</f>
        <v>307.75256000000002</v>
      </c>
      <c r="J45" s="37">
        <f t="shared" si="41"/>
        <v>5</v>
      </c>
      <c r="K45" s="41">
        <f t="shared" si="41"/>
        <v>0</v>
      </c>
      <c r="L45" s="4">
        <f t="shared" si="41"/>
        <v>3</v>
      </c>
      <c r="M45" s="3">
        <f t="shared" si="41"/>
        <v>6</v>
      </c>
      <c r="N45" s="21">
        <f t="shared" si="37"/>
        <v>489.55223880597015</v>
      </c>
      <c r="O45" s="23">
        <f t="shared" si="32"/>
        <v>10.329436874862093</v>
      </c>
      <c r="P45" s="44">
        <f t="shared" si="38"/>
        <v>57.864090000000004</v>
      </c>
      <c r="Q45" s="14">
        <f t="shared" si="39"/>
        <v>31.432045000000002</v>
      </c>
      <c r="R45" s="24">
        <f t="shared" si="33"/>
        <v>48.405349300000005</v>
      </c>
    </row>
    <row r="46" spans="1:20" ht="30" customHeight="1">
      <c r="A46" s="6">
        <v>5</v>
      </c>
      <c r="B46" s="9" t="s">
        <v>32</v>
      </c>
      <c r="C46" s="27">
        <v>126508</v>
      </c>
      <c r="D46" s="33">
        <v>2</v>
      </c>
      <c r="E46" s="31">
        <f t="shared" si="29"/>
        <v>84.760360000000006</v>
      </c>
      <c r="F46" s="35">
        <f t="shared" si="34"/>
        <v>42.380180000000003</v>
      </c>
      <c r="G46" s="40">
        <f t="shared" si="35"/>
        <v>42.380180000000003</v>
      </c>
      <c r="H46" s="11">
        <f t="shared" si="30"/>
        <v>21.190090000000001</v>
      </c>
      <c r="I46" s="22">
        <f t="shared" ref="I46:M46" si="42">I10+I28</f>
        <v>207.47311999999999</v>
      </c>
      <c r="J46" s="37">
        <f t="shared" si="42"/>
        <v>9</v>
      </c>
      <c r="K46" s="41">
        <f t="shared" si="42"/>
        <v>0</v>
      </c>
      <c r="L46" s="4">
        <f t="shared" si="42"/>
        <v>1</v>
      </c>
      <c r="M46" s="3">
        <f t="shared" si="42"/>
        <v>2</v>
      </c>
      <c r="N46" s="21">
        <f t="shared" si="37"/>
        <v>489.55223880597015</v>
      </c>
      <c r="O46" s="23">
        <f t="shared" si="32"/>
        <v>27.57966504227138</v>
      </c>
      <c r="P46" s="44">
        <f t="shared" si="38"/>
        <v>33.380180000000003</v>
      </c>
      <c r="Q46" s="14">
        <f t="shared" si="39"/>
        <v>21.190090000000001</v>
      </c>
      <c r="R46" s="24">
        <f t="shared" si="33"/>
        <v>32.632738600000003</v>
      </c>
    </row>
    <row r="47" spans="1:20" ht="30" customHeight="1">
      <c r="A47" s="6">
        <v>6</v>
      </c>
      <c r="B47" s="9" t="s">
        <v>33</v>
      </c>
      <c r="C47" s="27">
        <v>84339</v>
      </c>
      <c r="D47" s="33">
        <v>2</v>
      </c>
      <c r="E47" s="31">
        <f t="shared" si="29"/>
        <v>56.507129999999997</v>
      </c>
      <c r="F47" s="35">
        <f t="shared" si="34"/>
        <v>28.253564999999998</v>
      </c>
      <c r="G47" s="40">
        <f t="shared" si="35"/>
        <v>28.253564999999998</v>
      </c>
      <c r="H47" s="11">
        <f t="shared" si="30"/>
        <v>14.126782499999999</v>
      </c>
      <c r="I47" s="22">
        <f t="shared" ref="I47:M47" si="43">I11+I29</f>
        <v>138.31595999999999</v>
      </c>
      <c r="J47" s="37">
        <f t="shared" si="43"/>
        <v>6</v>
      </c>
      <c r="K47" s="41">
        <f t="shared" si="43"/>
        <v>0</v>
      </c>
      <c r="L47" s="4">
        <f t="shared" si="43"/>
        <v>5</v>
      </c>
      <c r="M47" s="3">
        <f t="shared" si="43"/>
        <v>2</v>
      </c>
      <c r="N47" s="21">
        <f t="shared" si="37"/>
        <v>489.55223880597015</v>
      </c>
      <c r="O47" s="23">
        <f t="shared" si="32"/>
        <v>27.579556039061949</v>
      </c>
      <c r="P47" s="44">
        <f t="shared" si="38"/>
        <v>22.253564999999998</v>
      </c>
      <c r="Q47" s="14">
        <f t="shared" si="39"/>
        <v>14.126782499999999</v>
      </c>
      <c r="R47" s="24">
        <f t="shared" si="33"/>
        <v>21.755245049999999</v>
      </c>
    </row>
    <row r="48" spans="1:20" ht="30" customHeight="1">
      <c r="A48" s="6">
        <v>7</v>
      </c>
      <c r="B48" s="9" t="s">
        <v>34</v>
      </c>
      <c r="C48" s="27">
        <v>147593</v>
      </c>
      <c r="D48" s="33">
        <v>1</v>
      </c>
      <c r="E48" s="31">
        <f t="shared" si="29"/>
        <v>98.887309999999999</v>
      </c>
      <c r="F48" s="35">
        <f t="shared" si="34"/>
        <v>49.443655</v>
      </c>
      <c r="G48" s="40">
        <f t="shared" si="35"/>
        <v>49.443655</v>
      </c>
      <c r="H48" s="11">
        <f t="shared" si="30"/>
        <v>24.7218275</v>
      </c>
      <c r="I48" s="22">
        <f t="shared" ref="I48:M48" si="44">I12+I30</f>
        <v>242.05251999999999</v>
      </c>
      <c r="J48" s="37">
        <f t="shared" si="44"/>
        <v>4</v>
      </c>
      <c r="K48" s="41">
        <f t="shared" si="44"/>
        <v>0</v>
      </c>
      <c r="L48" s="4">
        <f t="shared" si="44"/>
        <v>4</v>
      </c>
      <c r="M48" s="3">
        <f t="shared" si="44"/>
        <v>3</v>
      </c>
      <c r="N48" s="21">
        <f t="shared" si="37"/>
        <v>489.55223880597015</v>
      </c>
      <c r="O48" s="23">
        <f t="shared" si="32"/>
        <v>10.506515335092431</v>
      </c>
      <c r="P48" s="44">
        <f t="shared" si="38"/>
        <v>45.443655</v>
      </c>
      <c r="Q48" s="14">
        <f t="shared" si="39"/>
        <v>24.7218275</v>
      </c>
      <c r="R48" s="24">
        <f t="shared" si="33"/>
        <v>38.071614349999997</v>
      </c>
    </row>
    <row r="49" spans="1:19" ht="30" customHeight="1">
      <c r="A49" s="6">
        <v>8</v>
      </c>
      <c r="B49" s="9" t="s">
        <v>35</v>
      </c>
      <c r="C49" s="27">
        <v>168677</v>
      </c>
      <c r="D49" s="33">
        <v>1</v>
      </c>
      <c r="E49" s="31">
        <f t="shared" si="29"/>
        <v>113.01359000000001</v>
      </c>
      <c r="F49" s="35">
        <f t="shared" si="34"/>
        <v>56.506795000000004</v>
      </c>
      <c r="G49" s="40">
        <f t="shared" si="35"/>
        <v>56.506795000000004</v>
      </c>
      <c r="H49" s="11">
        <f t="shared" si="30"/>
        <v>28.253397500000002</v>
      </c>
      <c r="I49" s="22">
        <f t="shared" ref="I49:M49" si="45">I13+I31</f>
        <v>276.63028000000003</v>
      </c>
      <c r="J49" s="37">
        <f t="shared" si="45"/>
        <v>25</v>
      </c>
      <c r="K49" s="41">
        <f t="shared" si="45"/>
        <v>1</v>
      </c>
      <c r="L49" s="4">
        <f t="shared" si="45"/>
        <v>8</v>
      </c>
      <c r="M49" s="3">
        <f t="shared" si="45"/>
        <v>5</v>
      </c>
      <c r="N49" s="21">
        <f t="shared" si="37"/>
        <v>489.55223880597015</v>
      </c>
      <c r="O49" s="23">
        <f t="shared" si="32"/>
        <v>57.457749050415032</v>
      </c>
      <c r="P49" s="44">
        <f t="shared" si="38"/>
        <v>31.506795000000004</v>
      </c>
      <c r="Q49" s="14">
        <f t="shared" si="39"/>
        <v>27.253397500000002</v>
      </c>
      <c r="R49" s="24">
        <f t="shared" si="33"/>
        <v>43.51023215</v>
      </c>
    </row>
    <row r="50" spans="1:19" ht="30" customHeight="1">
      <c r="A50" s="6">
        <v>9</v>
      </c>
      <c r="B50" s="9" t="s">
        <v>36</v>
      </c>
      <c r="C50" s="27">
        <v>103315</v>
      </c>
      <c r="D50" s="33">
        <v>1</v>
      </c>
      <c r="E50" s="31">
        <f t="shared" si="29"/>
        <v>69.221050000000005</v>
      </c>
      <c r="F50" s="35">
        <f t="shared" si="34"/>
        <v>34.610525000000003</v>
      </c>
      <c r="G50" s="40">
        <f t="shared" si="35"/>
        <v>34.610525000000003</v>
      </c>
      <c r="H50" s="11">
        <f t="shared" si="30"/>
        <v>17.305262500000001</v>
      </c>
      <c r="I50" s="22">
        <f t="shared" ref="I50:M50" si="46">I14+I32</f>
        <v>169.4366</v>
      </c>
      <c r="J50" s="37">
        <f t="shared" si="46"/>
        <v>7</v>
      </c>
      <c r="K50" s="41">
        <f t="shared" si="46"/>
        <v>1</v>
      </c>
      <c r="L50" s="4">
        <f t="shared" si="46"/>
        <v>2</v>
      </c>
      <c r="M50" s="3">
        <f t="shared" si="46"/>
        <v>2</v>
      </c>
      <c r="N50" s="21">
        <f t="shared" si="37"/>
        <v>489.55223880597015</v>
      </c>
      <c r="O50" s="23">
        <f t="shared" si="32"/>
        <v>26.266313761230407</v>
      </c>
      <c r="P50" s="44">
        <f t="shared" si="38"/>
        <v>27.610525000000003</v>
      </c>
      <c r="Q50" s="14">
        <f t="shared" si="39"/>
        <v>16.305262500000001</v>
      </c>
      <c r="R50" s="24">
        <f t="shared" si="33"/>
        <v>26.650104250000002</v>
      </c>
    </row>
    <row r="51" spans="1:19" ht="30" customHeight="1">
      <c r="A51" s="6">
        <v>10</v>
      </c>
      <c r="B51" s="9" t="s">
        <v>37</v>
      </c>
      <c r="C51" s="27">
        <v>94881</v>
      </c>
      <c r="D51" s="33">
        <v>1</v>
      </c>
      <c r="E51" s="31">
        <f t="shared" si="29"/>
        <v>63.570270000000001</v>
      </c>
      <c r="F51" s="35">
        <f t="shared" si="34"/>
        <v>31.785135</v>
      </c>
      <c r="G51" s="40">
        <f t="shared" si="35"/>
        <v>31.785135</v>
      </c>
      <c r="H51" s="11">
        <f t="shared" si="30"/>
        <v>15.8925675</v>
      </c>
      <c r="I51" s="22">
        <f t="shared" ref="I51:M51" si="47">I15+I33</f>
        <v>155.60484</v>
      </c>
      <c r="J51" s="37">
        <f t="shared" si="47"/>
        <v>2</v>
      </c>
      <c r="K51" s="41">
        <f t="shared" si="47"/>
        <v>1</v>
      </c>
      <c r="L51" s="4">
        <f t="shared" si="47"/>
        <v>2</v>
      </c>
      <c r="M51" s="3">
        <f t="shared" si="47"/>
        <v>1</v>
      </c>
      <c r="N51" s="21">
        <f t="shared" si="37"/>
        <v>489.55223880597015</v>
      </c>
      <c r="O51" s="23">
        <f t="shared" si="32"/>
        <v>8.1717526051174474</v>
      </c>
      <c r="P51" s="44">
        <f t="shared" si="38"/>
        <v>29.785135</v>
      </c>
      <c r="Q51" s="14">
        <f t="shared" si="39"/>
        <v>14.8925675</v>
      </c>
      <c r="R51" s="24">
        <f t="shared" si="33"/>
        <v>24.474553949999997</v>
      </c>
    </row>
    <row r="52" spans="1:19" ht="30" customHeight="1">
      <c r="A52" s="6">
        <v>11</v>
      </c>
      <c r="B52" s="9" t="s">
        <v>38</v>
      </c>
      <c r="C52" s="27">
        <v>109640</v>
      </c>
      <c r="D52" s="33">
        <v>1</v>
      </c>
      <c r="E52" s="31">
        <f t="shared" si="29"/>
        <v>73.458799999999997</v>
      </c>
      <c r="F52" s="35">
        <f t="shared" si="34"/>
        <v>36.729399999999998</v>
      </c>
      <c r="G52" s="40">
        <f t="shared" si="35"/>
        <v>36.729399999999998</v>
      </c>
      <c r="H52" s="11">
        <f t="shared" si="30"/>
        <v>18.364699999999999</v>
      </c>
      <c r="I52" s="22">
        <f t="shared" ref="I52:M52" si="48">I16+I34</f>
        <v>179.80959999999999</v>
      </c>
      <c r="J52" s="37">
        <f t="shared" si="48"/>
        <v>0</v>
      </c>
      <c r="K52" s="41">
        <f t="shared" si="48"/>
        <v>0</v>
      </c>
      <c r="L52" s="4">
        <f t="shared" si="48"/>
        <v>0</v>
      </c>
      <c r="M52" s="3">
        <f t="shared" si="48"/>
        <v>0</v>
      </c>
      <c r="N52" s="21">
        <f t="shared" si="37"/>
        <v>489.55223880597015</v>
      </c>
      <c r="O52" s="23">
        <f t="shared" si="32"/>
        <v>0</v>
      </c>
      <c r="P52" s="44">
        <f t="shared" si="38"/>
        <v>36.729399999999998</v>
      </c>
      <c r="Q52" s="14">
        <f t="shared" si="39"/>
        <v>18.364699999999999</v>
      </c>
      <c r="R52" s="24">
        <f t="shared" si="33"/>
        <v>28.281638000000001</v>
      </c>
    </row>
    <row r="53" spans="1:19" ht="30" customHeight="1" thickBot="1">
      <c r="A53" s="7">
        <v>12</v>
      </c>
      <c r="B53" s="50" t="s">
        <v>39</v>
      </c>
      <c r="C53" s="28">
        <v>179220</v>
      </c>
      <c r="D53" s="51">
        <v>1</v>
      </c>
      <c r="E53" s="32">
        <f t="shared" si="29"/>
        <v>120.0774</v>
      </c>
      <c r="F53" s="36">
        <f t="shared" si="34"/>
        <v>60.038699999999999</v>
      </c>
      <c r="G53" s="52">
        <f t="shared" si="35"/>
        <v>60.038699999999999</v>
      </c>
      <c r="H53" s="12">
        <f t="shared" si="30"/>
        <v>30.019349999999999</v>
      </c>
      <c r="I53" s="70">
        <f t="shared" ref="I53:M53" si="49">I17+I35</f>
        <v>293.92079999999999</v>
      </c>
      <c r="J53" s="37">
        <f t="shared" si="49"/>
        <v>0</v>
      </c>
      <c r="K53" s="41">
        <f t="shared" si="49"/>
        <v>0</v>
      </c>
      <c r="L53" s="4">
        <f t="shared" si="49"/>
        <v>0</v>
      </c>
      <c r="M53" s="3">
        <f t="shared" si="49"/>
        <v>0</v>
      </c>
      <c r="N53" s="55">
        <f t="shared" si="37"/>
        <v>489.55223880597015</v>
      </c>
      <c r="O53" s="56">
        <f t="shared" si="32"/>
        <v>0</v>
      </c>
      <c r="P53" s="57">
        <f t="shared" si="38"/>
        <v>60.038699999999999</v>
      </c>
      <c r="Q53" s="15">
        <f t="shared" si="39"/>
        <v>30.019349999999999</v>
      </c>
      <c r="R53" s="24">
        <f t="shared" si="33"/>
        <v>46.229799</v>
      </c>
    </row>
    <row r="54" spans="1:19" ht="24.75" customHeight="1" thickBot="1">
      <c r="A54" s="72" t="s">
        <v>41</v>
      </c>
      <c r="B54" s="72" t="s">
        <v>41</v>
      </c>
      <c r="C54" s="29">
        <f>SUM(C42:C53)</f>
        <v>2108468</v>
      </c>
      <c r="D54" s="16">
        <f>SUM(D42:D53)</f>
        <v>24</v>
      </c>
      <c r="E54" s="19">
        <f>SUM(E42:E53)</f>
        <v>1412.67356</v>
      </c>
      <c r="F54" s="20">
        <f t="shared" ref="F54:G54" si="50">SUM(F42:F53)</f>
        <v>706.33677999999998</v>
      </c>
      <c r="G54" s="17">
        <f t="shared" si="50"/>
        <v>706.33677999999998</v>
      </c>
      <c r="H54" s="20">
        <f>SUM(H42:H53)</f>
        <v>353.16838999999999</v>
      </c>
      <c r="I54" s="20">
        <f t="shared" ref="I54" si="51">SUM(I42:I53)</f>
        <v>3436.80287</v>
      </c>
      <c r="J54" s="20">
        <f t="shared" ref="J54" si="52">SUM(J42:J53)</f>
        <v>247</v>
      </c>
      <c r="K54" s="20">
        <f t="shared" ref="K54" si="53">SUM(K42:K53)</f>
        <v>17</v>
      </c>
      <c r="L54" s="58">
        <f t="shared" ref="L54" si="54">SUM(L42:L53)</f>
        <v>76</v>
      </c>
      <c r="M54" s="18">
        <f t="shared" ref="M54" si="55">SUM(M42:M53)</f>
        <v>156</v>
      </c>
      <c r="N54" s="59">
        <f t="shared" si="37"/>
        <v>486.56716842637024</v>
      </c>
      <c r="O54" s="25">
        <f t="shared" si="32"/>
        <v>45.414486384132616</v>
      </c>
      <c r="P54" s="17">
        <f t="shared" ref="P54:Q54" si="56">SUM(P42:P53)</f>
        <v>459.33678000000003</v>
      </c>
      <c r="Q54" s="18">
        <f t="shared" si="56"/>
        <v>336.16838999999999</v>
      </c>
      <c r="R54" s="24">
        <f t="shared" si="33"/>
        <v>543.87932060000003</v>
      </c>
    </row>
    <row r="55" spans="1:19" s="64" customFormat="1" ht="18" customHeight="1">
      <c r="A55" s="189" t="s">
        <v>18</v>
      </c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65"/>
      <c r="S55" s="65"/>
    </row>
    <row r="56" spans="1:19" s="64" customFormat="1" ht="18" customHeight="1">
      <c r="A56" s="189" t="s">
        <v>19</v>
      </c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65"/>
      <c r="S56" s="65"/>
    </row>
    <row r="57" spans="1:19" s="64" customFormat="1" ht="18" customHeight="1" thickBot="1">
      <c r="A57" s="196" t="s">
        <v>203</v>
      </c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65"/>
      <c r="S57" s="65"/>
    </row>
    <row r="58" spans="1:19" s="48" customFormat="1" ht="27.75" customHeight="1" thickBot="1">
      <c r="A58" s="194" t="s">
        <v>0</v>
      </c>
      <c r="B58" s="60"/>
      <c r="C58" s="194" t="s">
        <v>21</v>
      </c>
      <c r="D58" s="194" t="s">
        <v>22</v>
      </c>
      <c r="E58" s="185" t="s">
        <v>23</v>
      </c>
      <c r="F58" s="186"/>
      <c r="G58" s="185" t="s">
        <v>25</v>
      </c>
      <c r="H58" s="186"/>
      <c r="I58" s="60"/>
      <c r="J58" s="185" t="s">
        <v>14</v>
      </c>
      <c r="K58" s="186"/>
      <c r="L58" s="190" t="s">
        <v>13</v>
      </c>
      <c r="M58" s="192" t="s">
        <v>12</v>
      </c>
      <c r="N58" s="181" t="s">
        <v>27</v>
      </c>
      <c r="O58" s="183">
        <v>0.85</v>
      </c>
      <c r="P58" s="185" t="s">
        <v>26</v>
      </c>
      <c r="Q58" s="186"/>
      <c r="R58" s="49"/>
      <c r="S58" s="49"/>
    </row>
    <row r="59" spans="1:19" s="48" customFormat="1" ht="21.75" customHeight="1" thickBot="1">
      <c r="A59" s="195"/>
      <c r="B59" s="60" t="s">
        <v>20</v>
      </c>
      <c r="C59" s="195"/>
      <c r="D59" s="195"/>
      <c r="E59" s="60" t="s">
        <v>24</v>
      </c>
      <c r="F59" s="61" t="s">
        <v>14</v>
      </c>
      <c r="G59" s="60" t="s">
        <v>42</v>
      </c>
      <c r="H59" s="61" t="s">
        <v>14</v>
      </c>
      <c r="I59" s="60" t="s">
        <v>17</v>
      </c>
      <c r="J59" s="62" t="s">
        <v>15</v>
      </c>
      <c r="K59" s="63" t="s">
        <v>16</v>
      </c>
      <c r="L59" s="191"/>
      <c r="M59" s="193"/>
      <c r="N59" s="182"/>
      <c r="O59" s="184"/>
      <c r="P59" s="60" t="s">
        <v>24</v>
      </c>
      <c r="Q59" s="61" t="s">
        <v>14</v>
      </c>
      <c r="R59" s="49"/>
      <c r="S59" s="49"/>
    </row>
    <row r="60" spans="1:19" ht="30" customHeight="1">
      <c r="A60" s="5">
        <v>1</v>
      </c>
      <c r="B60" s="8" t="s">
        <v>28</v>
      </c>
      <c r="C60" s="26">
        <v>421693</v>
      </c>
      <c r="D60" s="22">
        <v>5</v>
      </c>
      <c r="E60" s="30">
        <f t="shared" ref="E60:E71" si="57">C60/100000*67</f>
        <v>282.53430999999995</v>
      </c>
      <c r="F60" s="34">
        <f>E60/2</f>
        <v>141.26715499999997</v>
      </c>
      <c r="G60" s="45">
        <f>E60/4</f>
        <v>70.633577499999987</v>
      </c>
      <c r="H60" s="10">
        <f>G60/2</f>
        <v>35.316788749999994</v>
      </c>
      <c r="I60" s="22">
        <v>345.78825999999998</v>
      </c>
      <c r="J60" s="37">
        <v>64</v>
      </c>
      <c r="K60" s="41">
        <v>1</v>
      </c>
      <c r="L60" s="4">
        <v>36</v>
      </c>
      <c r="M60" s="3">
        <v>70</v>
      </c>
      <c r="N60" s="21">
        <f>I60/G60*100</f>
        <v>489.55223880597021</v>
      </c>
      <c r="O60" s="47">
        <f t="shared" ref="O60:O72" si="58">J60/R60*100</f>
        <v>117.67333053020445</v>
      </c>
      <c r="P60" s="46">
        <f>G60-J60</f>
        <v>6.633577499999987</v>
      </c>
      <c r="Q60" s="13">
        <f>H60-K60</f>
        <v>34.316788749999994</v>
      </c>
      <c r="R60" s="24">
        <f t="shared" ref="R60:R72" si="59">G60/100*77</f>
        <v>54.387854674999993</v>
      </c>
    </row>
    <row r="61" spans="1:19" ht="30" customHeight="1">
      <c r="A61" s="6">
        <v>2</v>
      </c>
      <c r="B61" s="9" t="s">
        <v>29</v>
      </c>
      <c r="C61" s="27">
        <v>274101</v>
      </c>
      <c r="D61" s="33">
        <v>3</v>
      </c>
      <c r="E61" s="31">
        <f t="shared" si="57"/>
        <v>183.64767000000001</v>
      </c>
      <c r="F61" s="35">
        <f t="shared" ref="F61:F71" si="60">E61/2</f>
        <v>91.823835000000003</v>
      </c>
      <c r="G61" s="40">
        <f t="shared" ref="G61:G71" si="61">E61/4</f>
        <v>45.911917500000001</v>
      </c>
      <c r="H61" s="11">
        <f t="shared" ref="H61:H71" si="62">G61/2</f>
        <v>22.955958750000001</v>
      </c>
      <c r="I61" s="22">
        <v>224.76282</v>
      </c>
      <c r="J61" s="38">
        <v>27</v>
      </c>
      <c r="K61" s="42">
        <v>3</v>
      </c>
      <c r="L61" s="4">
        <v>6</v>
      </c>
      <c r="M61" s="3">
        <v>12</v>
      </c>
      <c r="N61" s="21">
        <f t="shared" ref="N61:N72" si="63">I61/G61*100</f>
        <v>489.55223880597015</v>
      </c>
      <c r="O61" s="23">
        <f t="shared" si="58"/>
        <v>76.374364161407698</v>
      </c>
      <c r="P61" s="44">
        <f t="shared" ref="P61:P71" si="64">G61-J61</f>
        <v>18.911917500000001</v>
      </c>
      <c r="Q61" s="14">
        <f t="shared" ref="Q61:Q71" si="65">H61-K61</f>
        <v>19.955958750000001</v>
      </c>
      <c r="R61" s="24">
        <f t="shared" si="59"/>
        <v>35.352176475</v>
      </c>
    </row>
    <row r="62" spans="1:19" ht="30" customHeight="1">
      <c r="A62" s="6">
        <v>3</v>
      </c>
      <c r="B62" s="9" t="s">
        <v>30</v>
      </c>
      <c r="C62" s="27">
        <v>210847</v>
      </c>
      <c r="D62" s="33">
        <v>3</v>
      </c>
      <c r="E62" s="31">
        <f t="shared" si="57"/>
        <v>141.26749000000001</v>
      </c>
      <c r="F62" s="35">
        <f t="shared" si="60"/>
        <v>70.633745000000005</v>
      </c>
      <c r="G62" s="40">
        <f t="shared" si="61"/>
        <v>35.316872500000002</v>
      </c>
      <c r="H62" s="11">
        <f t="shared" si="62"/>
        <v>17.658436250000001</v>
      </c>
      <c r="I62" s="22">
        <v>172.89454000000001</v>
      </c>
      <c r="J62" s="38">
        <v>4</v>
      </c>
      <c r="K62" s="42">
        <v>0</v>
      </c>
      <c r="L62" s="4">
        <v>1</v>
      </c>
      <c r="M62" s="3">
        <v>1</v>
      </c>
      <c r="N62" s="21">
        <f t="shared" si="63"/>
        <v>489.55223880597015</v>
      </c>
      <c r="O62" s="23">
        <f t="shared" si="58"/>
        <v>14.709131435138245</v>
      </c>
      <c r="P62" s="44">
        <f t="shared" si="64"/>
        <v>31.316872500000002</v>
      </c>
      <c r="Q62" s="14">
        <f t="shared" si="65"/>
        <v>17.658436250000001</v>
      </c>
      <c r="R62" s="24">
        <f t="shared" si="59"/>
        <v>27.193991825000001</v>
      </c>
    </row>
    <row r="63" spans="1:19" ht="30" customHeight="1">
      <c r="A63" s="6">
        <v>4</v>
      </c>
      <c r="B63" s="9" t="s">
        <v>31</v>
      </c>
      <c r="C63" s="27">
        <v>187654</v>
      </c>
      <c r="D63" s="33">
        <v>3</v>
      </c>
      <c r="E63" s="31">
        <f t="shared" si="57"/>
        <v>125.72818000000001</v>
      </c>
      <c r="F63" s="35">
        <f t="shared" si="60"/>
        <v>62.864090000000004</v>
      </c>
      <c r="G63" s="40">
        <f t="shared" si="61"/>
        <v>31.432045000000002</v>
      </c>
      <c r="H63" s="11">
        <f t="shared" si="62"/>
        <v>15.716022500000001</v>
      </c>
      <c r="I63" s="22">
        <v>153.87628000000001</v>
      </c>
      <c r="J63" s="38">
        <v>5</v>
      </c>
      <c r="K63" s="42">
        <v>0</v>
      </c>
      <c r="L63" s="4">
        <v>5</v>
      </c>
      <c r="M63" s="3">
        <v>4</v>
      </c>
      <c r="N63" s="21">
        <f t="shared" si="63"/>
        <v>489.55223880597015</v>
      </c>
      <c r="O63" s="23">
        <f t="shared" si="58"/>
        <v>20.658873749724187</v>
      </c>
      <c r="P63" s="44">
        <f t="shared" si="64"/>
        <v>26.432045000000002</v>
      </c>
      <c r="Q63" s="14">
        <f t="shared" si="65"/>
        <v>15.716022500000001</v>
      </c>
      <c r="R63" s="24">
        <f t="shared" si="59"/>
        <v>24.202674650000002</v>
      </c>
    </row>
    <row r="64" spans="1:19" ht="30" customHeight="1">
      <c r="A64" s="6">
        <v>5</v>
      </c>
      <c r="B64" s="9" t="s">
        <v>32</v>
      </c>
      <c r="C64" s="27">
        <v>126508</v>
      </c>
      <c r="D64" s="33">
        <v>2</v>
      </c>
      <c r="E64" s="31">
        <f t="shared" si="57"/>
        <v>84.760360000000006</v>
      </c>
      <c r="F64" s="35">
        <f t="shared" si="60"/>
        <v>42.380180000000003</v>
      </c>
      <c r="G64" s="40">
        <f t="shared" si="61"/>
        <v>21.190090000000001</v>
      </c>
      <c r="H64" s="11">
        <f t="shared" si="62"/>
        <v>10.595045000000001</v>
      </c>
      <c r="I64" s="22">
        <v>103.73656</v>
      </c>
      <c r="J64" s="38">
        <v>2</v>
      </c>
      <c r="K64" s="42">
        <v>0</v>
      </c>
      <c r="L64" s="4">
        <v>2</v>
      </c>
      <c r="M64" s="3">
        <v>0</v>
      </c>
      <c r="N64" s="21">
        <f t="shared" si="63"/>
        <v>489.55223880597015</v>
      </c>
      <c r="O64" s="23">
        <f t="shared" si="58"/>
        <v>12.257628907676169</v>
      </c>
      <c r="P64" s="44">
        <f t="shared" si="64"/>
        <v>19.190090000000001</v>
      </c>
      <c r="Q64" s="14">
        <f t="shared" si="65"/>
        <v>10.595045000000001</v>
      </c>
      <c r="R64" s="24">
        <f t="shared" si="59"/>
        <v>16.316369300000002</v>
      </c>
    </row>
    <row r="65" spans="1:21" ht="30" customHeight="1">
      <c r="A65" s="6">
        <v>6</v>
      </c>
      <c r="B65" s="9" t="s">
        <v>33</v>
      </c>
      <c r="C65" s="27">
        <v>84339</v>
      </c>
      <c r="D65" s="33">
        <v>2</v>
      </c>
      <c r="E65" s="31">
        <f t="shared" si="57"/>
        <v>56.507129999999997</v>
      </c>
      <c r="F65" s="35">
        <f t="shared" si="60"/>
        <v>28.253564999999998</v>
      </c>
      <c r="G65" s="40">
        <f t="shared" si="61"/>
        <v>14.126782499999999</v>
      </c>
      <c r="H65" s="11">
        <f t="shared" si="62"/>
        <v>7.0633912499999996</v>
      </c>
      <c r="I65" s="22">
        <v>69.157979999999995</v>
      </c>
      <c r="J65" s="38">
        <v>5</v>
      </c>
      <c r="K65" s="42">
        <v>0</v>
      </c>
      <c r="L65" s="4">
        <v>4</v>
      </c>
      <c r="M65" s="3">
        <v>5</v>
      </c>
      <c r="N65" s="21">
        <f t="shared" si="63"/>
        <v>489.55223880597015</v>
      </c>
      <c r="O65" s="23">
        <f t="shared" si="58"/>
        <v>45.965926731769912</v>
      </c>
      <c r="P65" s="44">
        <f t="shared" si="64"/>
        <v>9.1267824999999991</v>
      </c>
      <c r="Q65" s="14">
        <f t="shared" si="65"/>
        <v>7.0633912499999996</v>
      </c>
      <c r="R65" s="24">
        <f t="shared" si="59"/>
        <v>10.877622525</v>
      </c>
    </row>
    <row r="66" spans="1:21" ht="30" customHeight="1">
      <c r="A66" s="6">
        <v>7</v>
      </c>
      <c r="B66" s="9" t="s">
        <v>34</v>
      </c>
      <c r="C66" s="27">
        <v>147593</v>
      </c>
      <c r="D66" s="33">
        <v>1</v>
      </c>
      <c r="E66" s="31">
        <f t="shared" si="57"/>
        <v>98.887309999999999</v>
      </c>
      <c r="F66" s="35">
        <f t="shared" si="60"/>
        <v>49.443655</v>
      </c>
      <c r="G66" s="40">
        <f t="shared" si="61"/>
        <v>24.7218275</v>
      </c>
      <c r="H66" s="11">
        <f t="shared" si="62"/>
        <v>12.36091375</v>
      </c>
      <c r="I66" s="22">
        <v>121.02625999999999</v>
      </c>
      <c r="J66" s="38">
        <v>3</v>
      </c>
      <c r="K66" s="42">
        <v>0</v>
      </c>
      <c r="L66" s="4">
        <v>3</v>
      </c>
      <c r="M66" s="3">
        <v>2</v>
      </c>
      <c r="N66" s="21">
        <f t="shared" si="63"/>
        <v>489.55223880597015</v>
      </c>
      <c r="O66" s="23">
        <f t="shared" si="58"/>
        <v>15.759773002638648</v>
      </c>
      <c r="P66" s="44">
        <f t="shared" si="64"/>
        <v>21.7218275</v>
      </c>
      <c r="Q66" s="14">
        <f t="shared" si="65"/>
        <v>12.36091375</v>
      </c>
      <c r="R66" s="24">
        <f t="shared" si="59"/>
        <v>19.035807174999999</v>
      </c>
    </row>
    <row r="67" spans="1:21" ht="30" customHeight="1">
      <c r="A67" s="6">
        <v>8</v>
      </c>
      <c r="B67" s="9" t="s">
        <v>35</v>
      </c>
      <c r="C67" s="27">
        <v>168677</v>
      </c>
      <c r="D67" s="33">
        <v>1</v>
      </c>
      <c r="E67" s="31">
        <f t="shared" si="57"/>
        <v>113.01359000000001</v>
      </c>
      <c r="F67" s="35">
        <f t="shared" si="60"/>
        <v>56.506795000000004</v>
      </c>
      <c r="G67" s="40">
        <f t="shared" si="61"/>
        <v>28.253397500000002</v>
      </c>
      <c r="H67" s="11">
        <f t="shared" si="62"/>
        <v>14.126698750000001</v>
      </c>
      <c r="I67" s="22">
        <v>138.31514000000001</v>
      </c>
      <c r="J67" s="38">
        <v>14</v>
      </c>
      <c r="K67" s="42">
        <v>0</v>
      </c>
      <c r="L67" s="4">
        <v>1</v>
      </c>
      <c r="M67" s="3">
        <v>3</v>
      </c>
      <c r="N67" s="21">
        <f t="shared" si="63"/>
        <v>489.55223880597015</v>
      </c>
      <c r="O67" s="23">
        <f t="shared" si="58"/>
        <v>64.352678936464841</v>
      </c>
      <c r="P67" s="44">
        <f t="shared" si="64"/>
        <v>14.253397500000002</v>
      </c>
      <c r="Q67" s="14">
        <f t="shared" si="65"/>
        <v>14.126698750000001</v>
      </c>
      <c r="R67" s="24">
        <f t="shared" si="59"/>
        <v>21.755116075</v>
      </c>
    </row>
    <row r="68" spans="1:21" ht="30" customHeight="1">
      <c r="A68" s="6">
        <v>9</v>
      </c>
      <c r="B68" s="9" t="s">
        <v>36</v>
      </c>
      <c r="C68" s="27">
        <v>103315</v>
      </c>
      <c r="D68" s="33">
        <v>1</v>
      </c>
      <c r="E68" s="31">
        <f t="shared" si="57"/>
        <v>69.221050000000005</v>
      </c>
      <c r="F68" s="35">
        <f t="shared" si="60"/>
        <v>34.610525000000003</v>
      </c>
      <c r="G68" s="40">
        <f t="shared" si="61"/>
        <v>17.305262500000001</v>
      </c>
      <c r="H68" s="11">
        <f t="shared" si="62"/>
        <v>8.6526312500000007</v>
      </c>
      <c r="I68" s="22">
        <v>84.718299999999999</v>
      </c>
      <c r="J68" s="38">
        <v>2</v>
      </c>
      <c r="K68" s="42">
        <v>0</v>
      </c>
      <c r="L68" s="4">
        <v>0</v>
      </c>
      <c r="M68" s="3">
        <v>3</v>
      </c>
      <c r="N68" s="21">
        <f t="shared" si="63"/>
        <v>489.55223880597015</v>
      </c>
      <c r="O68" s="23">
        <f t="shared" si="58"/>
        <v>15.009322149274517</v>
      </c>
      <c r="P68" s="44">
        <f t="shared" si="64"/>
        <v>15.305262500000001</v>
      </c>
      <c r="Q68" s="14">
        <f t="shared" si="65"/>
        <v>8.6526312500000007</v>
      </c>
      <c r="R68" s="24">
        <f t="shared" si="59"/>
        <v>13.325052125000001</v>
      </c>
    </row>
    <row r="69" spans="1:21" ht="30" customHeight="1">
      <c r="A69" s="6">
        <v>10</v>
      </c>
      <c r="B69" s="9" t="s">
        <v>37</v>
      </c>
      <c r="C69" s="27">
        <v>94881</v>
      </c>
      <c r="D69" s="33">
        <v>1</v>
      </c>
      <c r="E69" s="31">
        <f t="shared" si="57"/>
        <v>63.570270000000001</v>
      </c>
      <c r="F69" s="35">
        <f t="shared" si="60"/>
        <v>31.785135</v>
      </c>
      <c r="G69" s="40">
        <f t="shared" si="61"/>
        <v>15.8925675</v>
      </c>
      <c r="H69" s="11">
        <f t="shared" si="62"/>
        <v>7.9462837500000001</v>
      </c>
      <c r="I69" s="22">
        <v>77.802419999999998</v>
      </c>
      <c r="J69" s="38">
        <v>1</v>
      </c>
      <c r="K69" s="42">
        <v>1</v>
      </c>
      <c r="L69" s="4">
        <v>0</v>
      </c>
      <c r="M69" s="3">
        <v>2</v>
      </c>
      <c r="N69" s="21">
        <f t="shared" si="63"/>
        <v>489.55223880597015</v>
      </c>
      <c r="O69" s="23">
        <f t="shared" si="58"/>
        <v>8.1717526051174474</v>
      </c>
      <c r="P69" s="44">
        <f t="shared" si="64"/>
        <v>14.8925675</v>
      </c>
      <c r="Q69" s="14">
        <f t="shared" si="65"/>
        <v>6.9462837500000001</v>
      </c>
      <c r="R69" s="24">
        <f t="shared" si="59"/>
        <v>12.237276974999999</v>
      </c>
    </row>
    <row r="70" spans="1:21" ht="30" customHeight="1">
      <c r="A70" s="6">
        <v>11</v>
      </c>
      <c r="B70" s="9" t="s">
        <v>38</v>
      </c>
      <c r="C70" s="27">
        <v>109640</v>
      </c>
      <c r="D70" s="33">
        <v>1</v>
      </c>
      <c r="E70" s="31">
        <f t="shared" si="57"/>
        <v>73.458799999999997</v>
      </c>
      <c r="F70" s="35">
        <f t="shared" si="60"/>
        <v>36.729399999999998</v>
      </c>
      <c r="G70" s="40">
        <f t="shared" si="61"/>
        <v>18.364699999999999</v>
      </c>
      <c r="H70" s="11">
        <f t="shared" si="62"/>
        <v>9.1823499999999996</v>
      </c>
      <c r="I70" s="22">
        <v>89.904799999999994</v>
      </c>
      <c r="J70" s="38">
        <v>0</v>
      </c>
      <c r="K70" s="42">
        <v>0</v>
      </c>
      <c r="L70" s="4">
        <v>0</v>
      </c>
      <c r="M70" s="3">
        <v>0</v>
      </c>
      <c r="N70" s="21">
        <f t="shared" si="63"/>
        <v>489.55223880597015</v>
      </c>
      <c r="O70" s="23">
        <f t="shared" si="58"/>
        <v>0</v>
      </c>
      <c r="P70" s="44">
        <f t="shared" si="64"/>
        <v>18.364699999999999</v>
      </c>
      <c r="Q70" s="14">
        <f t="shared" si="65"/>
        <v>9.1823499999999996</v>
      </c>
      <c r="R70" s="24">
        <f t="shared" si="59"/>
        <v>14.140819</v>
      </c>
    </row>
    <row r="71" spans="1:21" ht="30" customHeight="1" thickBot="1">
      <c r="A71" s="7">
        <v>12</v>
      </c>
      <c r="B71" s="50" t="s">
        <v>39</v>
      </c>
      <c r="C71" s="28">
        <v>179220</v>
      </c>
      <c r="D71" s="51">
        <v>1</v>
      </c>
      <c r="E71" s="32">
        <f t="shared" si="57"/>
        <v>120.0774</v>
      </c>
      <c r="F71" s="36">
        <f t="shared" si="60"/>
        <v>60.038699999999999</v>
      </c>
      <c r="G71" s="52">
        <f t="shared" si="61"/>
        <v>30.019349999999999</v>
      </c>
      <c r="H71" s="12">
        <f t="shared" si="62"/>
        <v>15.009675</v>
      </c>
      <c r="I71" s="70">
        <v>146.96039999999999</v>
      </c>
      <c r="J71" s="39">
        <v>0</v>
      </c>
      <c r="K71" s="43">
        <v>0</v>
      </c>
      <c r="L71" s="53">
        <v>0</v>
      </c>
      <c r="M71" s="54">
        <v>0</v>
      </c>
      <c r="N71" s="55">
        <f t="shared" si="63"/>
        <v>489.55223880597015</v>
      </c>
      <c r="O71" s="56">
        <f t="shared" si="58"/>
        <v>0</v>
      </c>
      <c r="P71" s="57">
        <f t="shared" si="64"/>
        <v>30.019349999999999</v>
      </c>
      <c r="Q71" s="15">
        <f t="shared" si="65"/>
        <v>15.009675</v>
      </c>
      <c r="R71" s="24">
        <f t="shared" si="59"/>
        <v>23.1148995</v>
      </c>
    </row>
    <row r="72" spans="1:21" ht="24.75" customHeight="1" thickBot="1">
      <c r="A72" s="16" t="s">
        <v>41</v>
      </c>
      <c r="B72" s="16" t="s">
        <v>41</v>
      </c>
      <c r="C72" s="29">
        <f>SUM(C60:C71)</f>
        <v>2108468</v>
      </c>
      <c r="D72" s="16">
        <f>SUM(D60:D71)</f>
        <v>24</v>
      </c>
      <c r="E72" s="19">
        <f>SUM(E60:E71)</f>
        <v>1412.67356</v>
      </c>
      <c r="F72" s="20">
        <f t="shared" ref="F72:G72" si="66">SUM(F60:F71)</f>
        <v>706.33677999999998</v>
      </c>
      <c r="G72" s="17">
        <f t="shared" si="66"/>
        <v>353.16838999999999</v>
      </c>
      <c r="H72" s="20">
        <f>SUM(H60:H71)</f>
        <v>176.58419499999999</v>
      </c>
      <c r="I72" s="20">
        <f t="shared" ref="I72" si="67">SUM(I60:I71)</f>
        <v>1728.9437599999999</v>
      </c>
      <c r="J72" s="20">
        <f t="shared" ref="J72" si="68">SUM(J60:J71)</f>
        <v>127</v>
      </c>
      <c r="K72" s="20">
        <f t="shared" ref="K72" si="69">SUM(K60:K71)</f>
        <v>5</v>
      </c>
      <c r="L72" s="58">
        <f t="shared" ref="L72" si="70">SUM(L60:L71)</f>
        <v>58</v>
      </c>
      <c r="M72" s="18">
        <f t="shared" ref="M72" si="71">SUM(M60:M71)</f>
        <v>102</v>
      </c>
      <c r="N72" s="59">
        <f t="shared" si="63"/>
        <v>489.55223880597015</v>
      </c>
      <c r="O72" s="25">
        <f t="shared" si="58"/>
        <v>46.701536605545286</v>
      </c>
      <c r="P72" s="17">
        <f t="shared" ref="P72:Q72" si="72">SUM(P60:P71)</f>
        <v>226.16839000000002</v>
      </c>
      <c r="Q72" s="18">
        <f t="shared" si="72"/>
        <v>171.58419499999999</v>
      </c>
      <c r="R72" s="24">
        <f t="shared" si="59"/>
        <v>271.93966030000001</v>
      </c>
      <c r="U72" s="24">
        <f>M72+L72+K72+J72</f>
        <v>292</v>
      </c>
    </row>
    <row r="73" spans="1:21" s="64" customFormat="1" ht="21" customHeight="1">
      <c r="A73" s="189" t="s">
        <v>18</v>
      </c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65"/>
      <c r="S73" s="65"/>
    </row>
    <row r="74" spans="1:21" s="64" customFormat="1" ht="21" customHeight="1">
      <c r="A74" s="189" t="s">
        <v>19</v>
      </c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65"/>
      <c r="S74" s="65"/>
    </row>
    <row r="75" spans="1:21" s="64" customFormat="1" ht="21" customHeight="1" thickBot="1">
      <c r="A75" s="196" t="s">
        <v>204</v>
      </c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65"/>
      <c r="S75" s="65"/>
      <c r="U75" s="65"/>
    </row>
    <row r="76" spans="1:21" s="48" customFormat="1" ht="27.75" customHeight="1" thickBot="1">
      <c r="A76" s="194" t="s">
        <v>0</v>
      </c>
      <c r="B76" s="60"/>
      <c r="C76" s="194" t="s">
        <v>21</v>
      </c>
      <c r="D76" s="194" t="s">
        <v>22</v>
      </c>
      <c r="E76" s="185" t="s">
        <v>23</v>
      </c>
      <c r="F76" s="186"/>
      <c r="G76" s="185" t="s">
        <v>25</v>
      </c>
      <c r="H76" s="186"/>
      <c r="I76" s="60"/>
      <c r="J76" s="185" t="s">
        <v>14</v>
      </c>
      <c r="K76" s="186"/>
      <c r="L76" s="190" t="s">
        <v>13</v>
      </c>
      <c r="M76" s="192" t="s">
        <v>12</v>
      </c>
      <c r="N76" s="181" t="s">
        <v>27</v>
      </c>
      <c r="O76" s="183">
        <v>0.85</v>
      </c>
      <c r="P76" s="185" t="s">
        <v>26</v>
      </c>
      <c r="Q76" s="186"/>
      <c r="R76" s="49"/>
      <c r="S76" s="49"/>
    </row>
    <row r="77" spans="1:21" s="48" customFormat="1" ht="21.75" customHeight="1" thickBot="1">
      <c r="A77" s="195"/>
      <c r="B77" s="60" t="s">
        <v>20</v>
      </c>
      <c r="C77" s="195"/>
      <c r="D77" s="195"/>
      <c r="E77" s="60" t="s">
        <v>24</v>
      </c>
      <c r="F77" s="61" t="s">
        <v>14</v>
      </c>
      <c r="G77" s="60" t="s">
        <v>42</v>
      </c>
      <c r="H77" s="61" t="s">
        <v>14</v>
      </c>
      <c r="I77" s="60" t="s">
        <v>17</v>
      </c>
      <c r="J77" s="62" t="s">
        <v>15</v>
      </c>
      <c r="K77" s="63" t="s">
        <v>16</v>
      </c>
      <c r="L77" s="191"/>
      <c r="M77" s="193"/>
      <c r="N77" s="182"/>
      <c r="O77" s="184"/>
      <c r="P77" s="60" t="s">
        <v>24</v>
      </c>
      <c r="Q77" s="61" t="s">
        <v>14</v>
      </c>
      <c r="R77" s="49"/>
      <c r="S77" s="49"/>
    </row>
    <row r="78" spans="1:21" ht="30" customHeight="1">
      <c r="A78" s="5">
        <v>1</v>
      </c>
      <c r="B78" s="8" t="s">
        <v>28</v>
      </c>
      <c r="C78" s="26">
        <v>421693</v>
      </c>
      <c r="D78" s="22">
        <v>5</v>
      </c>
      <c r="E78" s="30">
        <f t="shared" ref="E78:E89" si="73">C78/100000*67</f>
        <v>282.53430999999995</v>
      </c>
      <c r="F78" s="34">
        <f>E78/2</f>
        <v>141.26715499999997</v>
      </c>
      <c r="G78" s="45">
        <f>E78/4</f>
        <v>70.633577499999987</v>
      </c>
      <c r="H78" s="10">
        <f>G78/2</f>
        <v>35.316788749999994</v>
      </c>
      <c r="I78" s="22">
        <v>345.78825999999998</v>
      </c>
      <c r="J78" s="37">
        <v>69</v>
      </c>
      <c r="K78" s="41">
        <v>1</v>
      </c>
      <c r="L78" s="4">
        <v>38</v>
      </c>
      <c r="M78" s="3">
        <v>96</v>
      </c>
      <c r="N78" s="21">
        <f>I78/G78*100</f>
        <v>489.55223880597021</v>
      </c>
      <c r="O78" s="47">
        <f t="shared" ref="O78:O90" si="74">J78/R78*100</f>
        <v>114.92617740937065</v>
      </c>
      <c r="P78" s="46">
        <f>G78-J78</f>
        <v>1.633577499999987</v>
      </c>
      <c r="Q78" s="13">
        <f>H78-K78</f>
        <v>34.316788749999994</v>
      </c>
      <c r="R78" s="24">
        <f t="shared" ref="R78:R90" si="75">G78/100*85</f>
        <v>60.038540874999988</v>
      </c>
    </row>
    <row r="79" spans="1:21" ht="30" customHeight="1">
      <c r="A79" s="6">
        <v>2</v>
      </c>
      <c r="B79" s="9" t="s">
        <v>29</v>
      </c>
      <c r="C79" s="27">
        <v>274101</v>
      </c>
      <c r="D79" s="33">
        <v>3</v>
      </c>
      <c r="E79" s="31">
        <f t="shared" si="73"/>
        <v>183.64767000000001</v>
      </c>
      <c r="F79" s="35">
        <f t="shared" ref="F79:F89" si="76">E79/2</f>
        <v>91.823835000000003</v>
      </c>
      <c r="G79" s="40">
        <f t="shared" ref="G79:G89" si="77">E79/4</f>
        <v>45.911917500000001</v>
      </c>
      <c r="H79" s="11">
        <f t="shared" ref="H79:H89" si="78">G79/2</f>
        <v>22.955958750000001</v>
      </c>
      <c r="I79" s="22">
        <v>224.76282</v>
      </c>
      <c r="J79" s="38">
        <v>28</v>
      </c>
      <c r="K79" s="42">
        <v>5</v>
      </c>
      <c r="L79" s="4">
        <v>11</v>
      </c>
      <c r="M79" s="3">
        <v>9</v>
      </c>
      <c r="N79" s="21">
        <f t="shared" ref="N79:N90" si="79">I79/G79*100</f>
        <v>489.55223880597015</v>
      </c>
      <c r="O79" s="23">
        <f t="shared" si="74"/>
        <v>71.748640144660129</v>
      </c>
      <c r="P79" s="44">
        <f t="shared" ref="P79:P89" si="80">G79-J79</f>
        <v>17.911917500000001</v>
      </c>
      <c r="Q79" s="14">
        <f t="shared" ref="Q79:Q89" si="81">H79-K79</f>
        <v>17.955958750000001</v>
      </c>
      <c r="R79" s="24">
        <f t="shared" si="75"/>
        <v>39.025129874999998</v>
      </c>
    </row>
    <row r="80" spans="1:21" ht="30" customHeight="1">
      <c r="A80" s="6">
        <v>3</v>
      </c>
      <c r="B80" s="9" t="s">
        <v>30</v>
      </c>
      <c r="C80" s="27">
        <v>210847</v>
      </c>
      <c r="D80" s="33">
        <v>3</v>
      </c>
      <c r="E80" s="31">
        <f t="shared" si="73"/>
        <v>141.26749000000001</v>
      </c>
      <c r="F80" s="35">
        <f t="shared" si="76"/>
        <v>70.633745000000005</v>
      </c>
      <c r="G80" s="40">
        <f t="shared" si="77"/>
        <v>35.316872500000002</v>
      </c>
      <c r="H80" s="11">
        <f t="shared" si="78"/>
        <v>17.658436250000001</v>
      </c>
      <c r="I80" s="22">
        <v>172.89454000000001</v>
      </c>
      <c r="J80" s="38">
        <v>9</v>
      </c>
      <c r="K80" s="42">
        <v>0</v>
      </c>
      <c r="L80" s="4">
        <v>8</v>
      </c>
      <c r="M80" s="3">
        <v>4</v>
      </c>
      <c r="N80" s="21">
        <f t="shared" si="79"/>
        <v>489.55223880597015</v>
      </c>
      <c r="O80" s="23">
        <f t="shared" si="74"/>
        <v>29.980670836914129</v>
      </c>
      <c r="P80" s="44">
        <f t="shared" si="80"/>
        <v>26.316872500000002</v>
      </c>
      <c r="Q80" s="14">
        <f t="shared" si="81"/>
        <v>17.658436250000001</v>
      </c>
      <c r="R80" s="24">
        <f t="shared" si="75"/>
        <v>30.019341625000003</v>
      </c>
    </row>
    <row r="81" spans="1:20" ht="30" customHeight="1">
      <c r="A81" s="6">
        <v>4</v>
      </c>
      <c r="B81" s="9" t="s">
        <v>31</v>
      </c>
      <c r="C81" s="27">
        <v>187654</v>
      </c>
      <c r="D81" s="33">
        <v>3</v>
      </c>
      <c r="E81" s="31">
        <f t="shared" si="73"/>
        <v>125.72818000000001</v>
      </c>
      <c r="F81" s="35">
        <f t="shared" si="76"/>
        <v>62.864090000000004</v>
      </c>
      <c r="G81" s="40">
        <f t="shared" si="77"/>
        <v>31.432045000000002</v>
      </c>
      <c r="H81" s="11">
        <f t="shared" si="78"/>
        <v>15.716022500000001</v>
      </c>
      <c r="I81" s="22">
        <v>153.87628000000001</v>
      </c>
      <c r="J81" s="38">
        <v>2</v>
      </c>
      <c r="K81" s="42">
        <v>0</v>
      </c>
      <c r="L81" s="4">
        <v>1</v>
      </c>
      <c r="M81" s="3">
        <v>4</v>
      </c>
      <c r="N81" s="21">
        <f t="shared" si="79"/>
        <v>489.55223880597015</v>
      </c>
      <c r="O81" s="23">
        <f t="shared" si="74"/>
        <v>7.4858036646059407</v>
      </c>
      <c r="P81" s="44">
        <f t="shared" si="80"/>
        <v>29.432045000000002</v>
      </c>
      <c r="Q81" s="14">
        <f t="shared" si="81"/>
        <v>15.716022500000001</v>
      </c>
      <c r="R81" s="24">
        <f t="shared" si="75"/>
        <v>26.717238250000001</v>
      </c>
    </row>
    <row r="82" spans="1:20" ht="30" customHeight="1">
      <c r="A82" s="6">
        <v>5</v>
      </c>
      <c r="B82" s="9" t="s">
        <v>32</v>
      </c>
      <c r="C82" s="27">
        <v>126508</v>
      </c>
      <c r="D82" s="33">
        <v>2</v>
      </c>
      <c r="E82" s="31">
        <f t="shared" si="73"/>
        <v>84.760360000000006</v>
      </c>
      <c r="F82" s="35">
        <f t="shared" si="76"/>
        <v>42.380180000000003</v>
      </c>
      <c r="G82" s="40">
        <f t="shared" si="77"/>
        <v>21.190090000000001</v>
      </c>
      <c r="H82" s="11">
        <f t="shared" si="78"/>
        <v>10.595045000000001</v>
      </c>
      <c r="I82" s="22">
        <v>103.73656</v>
      </c>
      <c r="J82" s="38">
        <v>4</v>
      </c>
      <c r="K82" s="42">
        <v>0</v>
      </c>
      <c r="L82" s="4">
        <v>4</v>
      </c>
      <c r="M82" s="3">
        <v>3</v>
      </c>
      <c r="N82" s="21">
        <f t="shared" si="79"/>
        <v>489.55223880597015</v>
      </c>
      <c r="O82" s="23">
        <f t="shared" si="74"/>
        <v>22.207939432730946</v>
      </c>
      <c r="P82" s="44">
        <f t="shared" si="80"/>
        <v>17.190090000000001</v>
      </c>
      <c r="Q82" s="14">
        <f t="shared" si="81"/>
        <v>10.595045000000001</v>
      </c>
      <c r="R82" s="24">
        <f t="shared" si="75"/>
        <v>18.0115765</v>
      </c>
    </row>
    <row r="83" spans="1:20" ht="30" customHeight="1">
      <c r="A83" s="6">
        <v>6</v>
      </c>
      <c r="B83" s="9" t="s">
        <v>33</v>
      </c>
      <c r="C83" s="27">
        <v>84339</v>
      </c>
      <c r="D83" s="33">
        <v>2</v>
      </c>
      <c r="E83" s="31">
        <f t="shared" si="73"/>
        <v>56.507129999999997</v>
      </c>
      <c r="F83" s="35">
        <f t="shared" si="76"/>
        <v>28.253564999999998</v>
      </c>
      <c r="G83" s="40">
        <f t="shared" si="77"/>
        <v>14.126782499999999</v>
      </c>
      <c r="H83" s="11">
        <f t="shared" si="78"/>
        <v>7.0633912499999996</v>
      </c>
      <c r="I83" s="22">
        <v>69.157979999999995</v>
      </c>
      <c r="J83" s="38">
        <v>11</v>
      </c>
      <c r="K83" s="42">
        <v>0</v>
      </c>
      <c r="L83" s="4">
        <v>1</v>
      </c>
      <c r="M83" s="3">
        <v>2</v>
      </c>
      <c r="N83" s="21">
        <f t="shared" si="79"/>
        <v>489.55223880597015</v>
      </c>
      <c r="O83" s="23">
        <f t="shared" si="74"/>
        <v>91.6073880983744</v>
      </c>
      <c r="P83" s="44">
        <f t="shared" si="80"/>
        <v>3.1267824999999991</v>
      </c>
      <c r="Q83" s="14">
        <f t="shared" si="81"/>
        <v>7.0633912499999996</v>
      </c>
      <c r="R83" s="24">
        <f t="shared" si="75"/>
        <v>12.007765124999999</v>
      </c>
    </row>
    <row r="84" spans="1:20" ht="30" customHeight="1">
      <c r="A84" s="6">
        <v>7</v>
      </c>
      <c r="B84" s="9" t="s">
        <v>34</v>
      </c>
      <c r="C84" s="27">
        <v>147593</v>
      </c>
      <c r="D84" s="33">
        <v>1</v>
      </c>
      <c r="E84" s="31">
        <f t="shared" si="73"/>
        <v>98.887309999999999</v>
      </c>
      <c r="F84" s="35">
        <f t="shared" si="76"/>
        <v>49.443655</v>
      </c>
      <c r="G84" s="40">
        <f t="shared" si="77"/>
        <v>24.7218275</v>
      </c>
      <c r="H84" s="11">
        <f t="shared" si="78"/>
        <v>12.36091375</v>
      </c>
      <c r="I84" s="22">
        <v>121.02625999999999</v>
      </c>
      <c r="J84" s="38">
        <v>5</v>
      </c>
      <c r="K84" s="42">
        <v>1</v>
      </c>
      <c r="L84" s="4">
        <v>1</v>
      </c>
      <c r="M84" s="3">
        <v>2</v>
      </c>
      <c r="N84" s="21">
        <f t="shared" si="79"/>
        <v>489.55223880597015</v>
      </c>
      <c r="O84" s="23">
        <f t="shared" si="74"/>
        <v>23.794167082415211</v>
      </c>
      <c r="P84" s="44">
        <f t="shared" si="80"/>
        <v>19.7218275</v>
      </c>
      <c r="Q84" s="14">
        <f t="shared" si="81"/>
        <v>11.36091375</v>
      </c>
      <c r="R84" s="24">
        <f t="shared" si="75"/>
        <v>21.013553374999997</v>
      </c>
    </row>
    <row r="85" spans="1:20" ht="30" customHeight="1">
      <c r="A85" s="6">
        <v>8</v>
      </c>
      <c r="B85" s="9" t="s">
        <v>35</v>
      </c>
      <c r="C85" s="27">
        <v>168677</v>
      </c>
      <c r="D85" s="33">
        <v>1</v>
      </c>
      <c r="E85" s="31">
        <f t="shared" si="73"/>
        <v>113.01359000000001</v>
      </c>
      <c r="F85" s="35">
        <f t="shared" si="76"/>
        <v>56.506795000000004</v>
      </c>
      <c r="G85" s="40">
        <f t="shared" si="77"/>
        <v>28.253397500000002</v>
      </c>
      <c r="H85" s="11">
        <f t="shared" si="78"/>
        <v>14.126698750000001</v>
      </c>
      <c r="I85" s="22">
        <v>138.31514000000001</v>
      </c>
      <c r="J85" s="38">
        <v>11</v>
      </c>
      <c r="K85" s="42">
        <v>0</v>
      </c>
      <c r="L85" s="4">
        <v>6</v>
      </c>
      <c r="M85" s="3">
        <v>4</v>
      </c>
      <c r="N85" s="21">
        <f t="shared" si="79"/>
        <v>489.55223880597015</v>
      </c>
      <c r="O85" s="23">
        <f t="shared" si="74"/>
        <v>45.803965595954381</v>
      </c>
      <c r="P85" s="44">
        <f t="shared" si="80"/>
        <v>17.253397500000002</v>
      </c>
      <c r="Q85" s="14">
        <f t="shared" si="81"/>
        <v>14.126698750000001</v>
      </c>
      <c r="R85" s="24">
        <f t="shared" si="75"/>
        <v>24.015387874999998</v>
      </c>
    </row>
    <row r="86" spans="1:20" ht="30" customHeight="1">
      <c r="A86" s="6">
        <v>9</v>
      </c>
      <c r="B86" s="9" t="s">
        <v>36</v>
      </c>
      <c r="C86" s="27">
        <v>103315</v>
      </c>
      <c r="D86" s="33">
        <v>1</v>
      </c>
      <c r="E86" s="31">
        <f t="shared" si="73"/>
        <v>69.221050000000005</v>
      </c>
      <c r="F86" s="35">
        <f t="shared" si="76"/>
        <v>34.610525000000003</v>
      </c>
      <c r="G86" s="40">
        <f t="shared" si="77"/>
        <v>17.305262500000001</v>
      </c>
      <c r="H86" s="11">
        <f t="shared" si="78"/>
        <v>8.6526312500000007</v>
      </c>
      <c r="I86" s="22">
        <v>84.718299999999999</v>
      </c>
      <c r="J86" s="38">
        <v>2</v>
      </c>
      <c r="K86" s="42">
        <v>0</v>
      </c>
      <c r="L86" s="4">
        <v>0</v>
      </c>
      <c r="M86" s="3">
        <v>1</v>
      </c>
      <c r="N86" s="21">
        <f t="shared" si="79"/>
        <v>489.55223880597015</v>
      </c>
      <c r="O86" s="23">
        <f t="shared" si="74"/>
        <v>13.596680064636917</v>
      </c>
      <c r="P86" s="44">
        <f t="shared" si="80"/>
        <v>15.305262500000001</v>
      </c>
      <c r="Q86" s="14">
        <f t="shared" si="81"/>
        <v>8.6526312500000007</v>
      </c>
      <c r="R86" s="24">
        <f t="shared" si="75"/>
        <v>14.709473125000001</v>
      </c>
    </row>
    <row r="87" spans="1:20" ht="30" customHeight="1">
      <c r="A87" s="6">
        <v>10</v>
      </c>
      <c r="B87" s="9" t="s">
        <v>37</v>
      </c>
      <c r="C87" s="27">
        <v>94881</v>
      </c>
      <c r="D87" s="33">
        <v>1</v>
      </c>
      <c r="E87" s="31">
        <f t="shared" si="73"/>
        <v>63.570270000000001</v>
      </c>
      <c r="F87" s="35">
        <f t="shared" si="76"/>
        <v>31.785135</v>
      </c>
      <c r="G87" s="40">
        <f t="shared" si="77"/>
        <v>15.8925675</v>
      </c>
      <c r="H87" s="11">
        <f t="shared" si="78"/>
        <v>7.9462837500000001</v>
      </c>
      <c r="I87" s="22">
        <v>77.802419999999998</v>
      </c>
      <c r="J87" s="38">
        <v>2</v>
      </c>
      <c r="K87" s="42">
        <v>0</v>
      </c>
      <c r="L87" s="4">
        <v>0</v>
      </c>
      <c r="M87" s="3">
        <v>0</v>
      </c>
      <c r="N87" s="21">
        <f t="shared" si="79"/>
        <v>489.55223880597015</v>
      </c>
      <c r="O87" s="23">
        <f t="shared" si="74"/>
        <v>14.805292955153963</v>
      </c>
      <c r="P87" s="44">
        <f t="shared" si="80"/>
        <v>13.8925675</v>
      </c>
      <c r="Q87" s="14">
        <f t="shared" si="81"/>
        <v>7.9462837500000001</v>
      </c>
      <c r="R87" s="24">
        <f t="shared" si="75"/>
        <v>13.508682374999999</v>
      </c>
    </row>
    <row r="88" spans="1:20" ht="30" customHeight="1">
      <c r="A88" s="6">
        <v>11</v>
      </c>
      <c r="B88" s="9" t="s">
        <v>38</v>
      </c>
      <c r="C88" s="27">
        <v>109640</v>
      </c>
      <c r="D88" s="33">
        <v>1</v>
      </c>
      <c r="E88" s="31">
        <f t="shared" si="73"/>
        <v>73.458799999999997</v>
      </c>
      <c r="F88" s="35">
        <f t="shared" si="76"/>
        <v>36.729399999999998</v>
      </c>
      <c r="G88" s="40">
        <f t="shared" si="77"/>
        <v>18.364699999999999</v>
      </c>
      <c r="H88" s="11">
        <f t="shared" si="78"/>
        <v>9.1823499999999996</v>
      </c>
      <c r="I88" s="22">
        <v>89.904799999999994</v>
      </c>
      <c r="J88" s="38">
        <v>0</v>
      </c>
      <c r="K88" s="42">
        <v>0</v>
      </c>
      <c r="L88" s="4">
        <v>0</v>
      </c>
      <c r="M88" s="3">
        <v>0</v>
      </c>
      <c r="N88" s="21">
        <f t="shared" si="79"/>
        <v>489.55223880597015</v>
      </c>
      <c r="O88" s="23">
        <f t="shared" si="74"/>
        <v>0</v>
      </c>
      <c r="P88" s="44">
        <f t="shared" si="80"/>
        <v>18.364699999999999</v>
      </c>
      <c r="Q88" s="14">
        <f t="shared" si="81"/>
        <v>9.1823499999999996</v>
      </c>
      <c r="R88" s="24">
        <f t="shared" si="75"/>
        <v>15.609995</v>
      </c>
    </row>
    <row r="89" spans="1:20" ht="30" customHeight="1" thickBot="1">
      <c r="A89" s="7">
        <v>12</v>
      </c>
      <c r="B89" s="50" t="s">
        <v>39</v>
      </c>
      <c r="C89" s="28">
        <v>179220</v>
      </c>
      <c r="D89" s="51">
        <v>1</v>
      </c>
      <c r="E89" s="32">
        <f t="shared" si="73"/>
        <v>120.0774</v>
      </c>
      <c r="F89" s="36">
        <f t="shared" si="76"/>
        <v>60.038699999999999</v>
      </c>
      <c r="G89" s="52">
        <f t="shared" si="77"/>
        <v>30.019349999999999</v>
      </c>
      <c r="H89" s="12">
        <f t="shared" si="78"/>
        <v>15.009675</v>
      </c>
      <c r="I89" s="70">
        <v>146.96039999999999</v>
      </c>
      <c r="J89" s="39">
        <v>0</v>
      </c>
      <c r="K89" s="43">
        <v>0</v>
      </c>
      <c r="L89" s="53">
        <v>0</v>
      </c>
      <c r="M89" s="54">
        <v>0</v>
      </c>
      <c r="N89" s="55">
        <f t="shared" si="79"/>
        <v>489.55223880597015</v>
      </c>
      <c r="O89" s="56">
        <f t="shared" si="74"/>
        <v>0</v>
      </c>
      <c r="P89" s="57">
        <f t="shared" si="80"/>
        <v>30.019349999999999</v>
      </c>
      <c r="Q89" s="15">
        <f t="shared" si="81"/>
        <v>15.009675</v>
      </c>
      <c r="R89" s="24">
        <f t="shared" si="75"/>
        <v>25.516447500000002</v>
      </c>
      <c r="T89" s="24">
        <f>M90+L90+K90+J90</f>
        <v>345</v>
      </c>
    </row>
    <row r="90" spans="1:20" ht="24.75" customHeight="1" thickBot="1">
      <c r="A90" s="20"/>
      <c r="B90" s="16" t="s">
        <v>41</v>
      </c>
      <c r="C90" s="29">
        <f>SUM(C78:C89)</f>
        <v>2108468</v>
      </c>
      <c r="D90" s="16">
        <f>SUM(D78:D89)</f>
        <v>24</v>
      </c>
      <c r="E90" s="19">
        <f>SUM(E78:E89)</f>
        <v>1412.67356</v>
      </c>
      <c r="F90" s="20">
        <f t="shared" ref="F90:G90" si="82">SUM(F78:F89)</f>
        <v>706.33677999999998</v>
      </c>
      <c r="G90" s="17">
        <f t="shared" si="82"/>
        <v>353.16838999999999</v>
      </c>
      <c r="H90" s="20">
        <f>SUM(H78:H89)</f>
        <v>176.58419499999999</v>
      </c>
      <c r="I90" s="20">
        <f t="shared" ref="I90" si="83">SUM(I78:I89)</f>
        <v>1728.9437599999999</v>
      </c>
      <c r="J90" s="20">
        <f t="shared" ref="J90" si="84">SUM(J78:J89)</f>
        <v>143</v>
      </c>
      <c r="K90" s="20">
        <f t="shared" ref="K90" si="85">SUM(K78:K89)</f>
        <v>7</v>
      </c>
      <c r="L90" s="58">
        <f t="shared" ref="L90" si="86">SUM(L78:L89)</f>
        <v>70</v>
      </c>
      <c r="M90" s="18">
        <f t="shared" ref="M90" si="87">SUM(M78:M89)</f>
        <v>125</v>
      </c>
      <c r="N90" s="59">
        <f t="shared" si="79"/>
        <v>489.55223880597015</v>
      </c>
      <c r="O90" s="25">
        <f t="shared" si="74"/>
        <v>47.635999959579358</v>
      </c>
      <c r="P90" s="17">
        <f t="shared" ref="P90:Q90" si="88">SUM(P78:P89)</f>
        <v>210.16839000000002</v>
      </c>
      <c r="Q90" s="18">
        <f t="shared" si="88"/>
        <v>169.58419499999999</v>
      </c>
      <c r="R90" s="24">
        <f t="shared" si="75"/>
        <v>300.19313149999999</v>
      </c>
    </row>
    <row r="91" spans="1:20" s="64" customFormat="1" ht="18" customHeight="1">
      <c r="A91" s="189" t="s">
        <v>18</v>
      </c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65"/>
      <c r="S91" s="65"/>
      <c r="T91" s="65">
        <f>M90+L90+K90+J90</f>
        <v>345</v>
      </c>
    </row>
    <row r="92" spans="1:20" s="64" customFormat="1" ht="18" customHeight="1">
      <c r="A92" s="189" t="s">
        <v>19</v>
      </c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65"/>
      <c r="S92" s="65"/>
    </row>
    <row r="93" spans="1:20" s="64" customFormat="1" ht="18" customHeight="1" thickBot="1">
      <c r="A93" s="196" t="s">
        <v>207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65"/>
      <c r="S93" s="65"/>
    </row>
    <row r="94" spans="1:20" s="48" customFormat="1" ht="27.75" customHeight="1" thickBot="1">
      <c r="A94" s="194" t="s">
        <v>0</v>
      </c>
      <c r="B94" s="60"/>
      <c r="C94" s="194" t="s">
        <v>21</v>
      </c>
      <c r="D94" s="194" t="s">
        <v>22</v>
      </c>
      <c r="E94" s="185" t="s">
        <v>23</v>
      </c>
      <c r="F94" s="186"/>
      <c r="G94" s="185" t="s">
        <v>40</v>
      </c>
      <c r="H94" s="186"/>
      <c r="I94" s="60"/>
      <c r="J94" s="185" t="s">
        <v>14</v>
      </c>
      <c r="K94" s="186"/>
      <c r="L94" s="190" t="s">
        <v>13</v>
      </c>
      <c r="M94" s="192" t="s">
        <v>12</v>
      </c>
      <c r="N94" s="181" t="s">
        <v>27</v>
      </c>
      <c r="O94" s="183">
        <v>0.85</v>
      </c>
      <c r="P94" s="185" t="s">
        <v>26</v>
      </c>
      <c r="Q94" s="186"/>
      <c r="R94" s="49"/>
      <c r="S94" s="49"/>
    </row>
    <row r="95" spans="1:20" s="48" customFormat="1" ht="21.75" customHeight="1" thickBot="1">
      <c r="A95" s="195"/>
      <c r="B95" s="60" t="s">
        <v>20</v>
      </c>
      <c r="C95" s="195"/>
      <c r="D95" s="195"/>
      <c r="E95" s="60" t="s">
        <v>24</v>
      </c>
      <c r="F95" s="61" t="s">
        <v>14</v>
      </c>
      <c r="G95" s="60" t="s">
        <v>42</v>
      </c>
      <c r="H95" s="61" t="s">
        <v>14</v>
      </c>
      <c r="I95" s="60" t="s">
        <v>17</v>
      </c>
      <c r="J95" s="62" t="s">
        <v>15</v>
      </c>
      <c r="K95" s="63" t="s">
        <v>16</v>
      </c>
      <c r="L95" s="191"/>
      <c r="M95" s="193"/>
      <c r="N95" s="182"/>
      <c r="O95" s="184"/>
      <c r="P95" s="60" t="s">
        <v>24</v>
      </c>
      <c r="Q95" s="61" t="s">
        <v>14</v>
      </c>
      <c r="R95" s="49"/>
      <c r="S95" s="49"/>
    </row>
    <row r="96" spans="1:20" ht="30" customHeight="1">
      <c r="A96" s="5">
        <v>1</v>
      </c>
      <c r="B96" s="8" t="s">
        <v>28</v>
      </c>
      <c r="C96" s="26">
        <v>421693</v>
      </c>
      <c r="D96" s="22">
        <v>6</v>
      </c>
      <c r="E96" s="30">
        <f t="shared" ref="E96:E107" si="89">C96/100000*67</f>
        <v>282.53430999999995</v>
      </c>
      <c r="F96" s="34">
        <f>E96/2</f>
        <v>141.26715499999997</v>
      </c>
      <c r="G96" s="45">
        <f>E96/2</f>
        <v>141.26715499999997</v>
      </c>
      <c r="H96" s="10">
        <f t="shared" ref="H96:H107" si="90">F96/2</f>
        <v>70.633577499999987</v>
      </c>
      <c r="I96" s="22">
        <f>I78+I60</f>
        <v>691.57651999999996</v>
      </c>
      <c r="J96" s="3">
        <f>J60+J78</f>
        <v>133</v>
      </c>
      <c r="K96" s="3">
        <f>K60+K78</f>
        <v>2</v>
      </c>
      <c r="L96" s="3">
        <f>L60+L78</f>
        <v>74</v>
      </c>
      <c r="M96" s="3">
        <f>M60+M78</f>
        <v>166</v>
      </c>
      <c r="N96" s="21">
        <f>I96/G96*100</f>
        <v>489.55223880597021</v>
      </c>
      <c r="O96" s="47">
        <f t="shared" ref="O96:O108" si="91">J96/R96*100</f>
        <v>122.26994500404058</v>
      </c>
      <c r="P96" s="46">
        <f>G96-J96</f>
        <v>8.2671549999999741</v>
      </c>
      <c r="Q96" s="13">
        <f>H96-K96</f>
        <v>68.633577499999987</v>
      </c>
      <c r="R96" s="24">
        <f t="shared" ref="R96:R108" si="92">G96/100*77</f>
        <v>108.77570934999999</v>
      </c>
    </row>
    <row r="97" spans="1:20" ht="30" customHeight="1">
      <c r="A97" s="6">
        <v>2</v>
      </c>
      <c r="B97" s="9" t="s">
        <v>29</v>
      </c>
      <c r="C97" s="27">
        <v>274101</v>
      </c>
      <c r="D97" s="33">
        <v>3</v>
      </c>
      <c r="E97" s="31">
        <f t="shared" si="89"/>
        <v>183.64767000000001</v>
      </c>
      <c r="F97" s="35">
        <f t="shared" ref="F97:F107" si="93">E97/2</f>
        <v>91.823835000000003</v>
      </c>
      <c r="G97" s="40">
        <f t="shared" ref="G97:G107" si="94">E97/2</f>
        <v>91.823835000000003</v>
      </c>
      <c r="H97" s="11">
        <f t="shared" si="90"/>
        <v>45.911917500000001</v>
      </c>
      <c r="I97" s="22">
        <f t="shared" ref="I97" si="95">I79+I61</f>
        <v>449.52564000000001</v>
      </c>
      <c r="J97" s="3">
        <f t="shared" ref="J97:J107" si="96">J61+J79</f>
        <v>55</v>
      </c>
      <c r="K97" s="3">
        <f t="shared" ref="K97:K107" si="97">K61+K79</f>
        <v>8</v>
      </c>
      <c r="L97" s="3">
        <f t="shared" ref="L97:L107" si="98">L61+L79</f>
        <v>17</v>
      </c>
      <c r="M97" s="3">
        <f t="shared" ref="M97:M107" si="99">M61+M79</f>
        <v>21</v>
      </c>
      <c r="N97" s="21">
        <f t="shared" ref="N97:N108" si="100">I97/G97*100</f>
        <v>489.55223880597015</v>
      </c>
      <c r="O97" s="23">
        <f t="shared" si="91"/>
        <v>77.7887042384708</v>
      </c>
      <c r="P97" s="44">
        <f t="shared" ref="P97:P107" si="101">G97-J97</f>
        <v>36.823835000000003</v>
      </c>
      <c r="Q97" s="14">
        <f t="shared" ref="Q97:Q107" si="102">H97-K97</f>
        <v>37.911917500000001</v>
      </c>
      <c r="R97" s="24">
        <f t="shared" si="92"/>
        <v>70.704352950000001</v>
      </c>
    </row>
    <row r="98" spans="1:20" ht="30" customHeight="1">
      <c r="A98" s="6">
        <v>3</v>
      </c>
      <c r="B98" s="9" t="s">
        <v>30</v>
      </c>
      <c r="C98" s="27">
        <v>210847</v>
      </c>
      <c r="D98" s="33">
        <v>3</v>
      </c>
      <c r="E98" s="31">
        <f t="shared" si="89"/>
        <v>141.26749000000001</v>
      </c>
      <c r="F98" s="35">
        <f t="shared" si="93"/>
        <v>70.633745000000005</v>
      </c>
      <c r="G98" s="40">
        <f t="shared" si="94"/>
        <v>70.633745000000005</v>
      </c>
      <c r="H98" s="11">
        <f t="shared" si="90"/>
        <v>35.316872500000002</v>
      </c>
      <c r="I98" s="22">
        <f t="shared" ref="I98" si="103">I80+I62</f>
        <v>345.78908000000001</v>
      </c>
      <c r="J98" s="3">
        <f t="shared" si="96"/>
        <v>13</v>
      </c>
      <c r="K98" s="3">
        <f t="shared" si="97"/>
        <v>0</v>
      </c>
      <c r="L98" s="3">
        <f t="shared" si="98"/>
        <v>9</v>
      </c>
      <c r="M98" s="3">
        <f t="shared" si="99"/>
        <v>5</v>
      </c>
      <c r="N98" s="21">
        <f t="shared" si="100"/>
        <v>489.55223880597015</v>
      </c>
      <c r="O98" s="23">
        <f t="shared" si="91"/>
        <v>23.902338582099649</v>
      </c>
      <c r="P98" s="44">
        <f t="shared" si="101"/>
        <v>57.633745000000005</v>
      </c>
      <c r="Q98" s="14">
        <f t="shared" si="102"/>
        <v>35.316872500000002</v>
      </c>
      <c r="R98" s="24">
        <f t="shared" si="92"/>
        <v>54.387983650000002</v>
      </c>
    </row>
    <row r="99" spans="1:20" ht="30" customHeight="1">
      <c r="A99" s="6">
        <v>4</v>
      </c>
      <c r="B99" s="9" t="s">
        <v>31</v>
      </c>
      <c r="C99" s="27">
        <v>187654</v>
      </c>
      <c r="D99" s="33">
        <v>2</v>
      </c>
      <c r="E99" s="31">
        <f t="shared" si="89"/>
        <v>125.72818000000001</v>
      </c>
      <c r="F99" s="35">
        <f t="shared" si="93"/>
        <v>62.864090000000004</v>
      </c>
      <c r="G99" s="40">
        <f t="shared" si="94"/>
        <v>62.864090000000004</v>
      </c>
      <c r="H99" s="11">
        <f t="shared" si="90"/>
        <v>31.432045000000002</v>
      </c>
      <c r="I99" s="22">
        <f t="shared" ref="I99" si="104">I81+I63</f>
        <v>307.75256000000002</v>
      </c>
      <c r="J99" s="3">
        <f t="shared" si="96"/>
        <v>7</v>
      </c>
      <c r="K99" s="3">
        <f t="shared" si="97"/>
        <v>0</v>
      </c>
      <c r="L99" s="3">
        <f t="shared" si="98"/>
        <v>6</v>
      </c>
      <c r="M99" s="3">
        <f t="shared" si="99"/>
        <v>8</v>
      </c>
      <c r="N99" s="21">
        <f t="shared" si="100"/>
        <v>489.55223880597015</v>
      </c>
      <c r="O99" s="23">
        <f t="shared" si="91"/>
        <v>14.46121162480693</v>
      </c>
      <c r="P99" s="44">
        <f t="shared" si="101"/>
        <v>55.864090000000004</v>
      </c>
      <c r="Q99" s="14">
        <f t="shared" si="102"/>
        <v>31.432045000000002</v>
      </c>
      <c r="R99" s="24">
        <f t="shared" si="92"/>
        <v>48.405349300000005</v>
      </c>
    </row>
    <row r="100" spans="1:20" ht="30" customHeight="1">
      <c r="A100" s="6">
        <v>5</v>
      </c>
      <c r="B100" s="9" t="s">
        <v>32</v>
      </c>
      <c r="C100" s="27">
        <v>126508</v>
      </c>
      <c r="D100" s="33">
        <v>2</v>
      </c>
      <c r="E100" s="31">
        <f t="shared" si="89"/>
        <v>84.760360000000006</v>
      </c>
      <c r="F100" s="35">
        <f t="shared" si="93"/>
        <v>42.380180000000003</v>
      </c>
      <c r="G100" s="40">
        <f t="shared" si="94"/>
        <v>42.380180000000003</v>
      </c>
      <c r="H100" s="11">
        <f t="shared" si="90"/>
        <v>21.190090000000001</v>
      </c>
      <c r="I100" s="22">
        <f t="shared" ref="I100" si="105">I82+I64</f>
        <v>207.47311999999999</v>
      </c>
      <c r="J100" s="3">
        <f t="shared" si="96"/>
        <v>6</v>
      </c>
      <c r="K100" s="3">
        <f t="shared" si="97"/>
        <v>0</v>
      </c>
      <c r="L100" s="3">
        <f t="shared" si="98"/>
        <v>6</v>
      </c>
      <c r="M100" s="3">
        <f t="shared" si="99"/>
        <v>3</v>
      </c>
      <c r="N100" s="21">
        <f t="shared" si="100"/>
        <v>489.55223880597015</v>
      </c>
      <c r="O100" s="23">
        <f t="shared" si="91"/>
        <v>18.386443361514253</v>
      </c>
      <c r="P100" s="44">
        <f t="shared" si="101"/>
        <v>36.380180000000003</v>
      </c>
      <c r="Q100" s="14">
        <f t="shared" si="102"/>
        <v>21.190090000000001</v>
      </c>
      <c r="R100" s="24">
        <f t="shared" si="92"/>
        <v>32.632738600000003</v>
      </c>
    </row>
    <row r="101" spans="1:20" ht="30" customHeight="1">
      <c r="A101" s="6">
        <v>6</v>
      </c>
      <c r="B101" s="9" t="s">
        <v>33</v>
      </c>
      <c r="C101" s="27">
        <v>84339</v>
      </c>
      <c r="D101" s="33">
        <v>2</v>
      </c>
      <c r="E101" s="31">
        <f t="shared" si="89"/>
        <v>56.507129999999997</v>
      </c>
      <c r="F101" s="35">
        <f t="shared" si="93"/>
        <v>28.253564999999998</v>
      </c>
      <c r="G101" s="40">
        <f t="shared" si="94"/>
        <v>28.253564999999998</v>
      </c>
      <c r="H101" s="11">
        <f t="shared" si="90"/>
        <v>14.126782499999999</v>
      </c>
      <c r="I101" s="22">
        <f t="shared" ref="I101" si="106">I83+I65</f>
        <v>138.31595999999999</v>
      </c>
      <c r="J101" s="3">
        <f t="shared" si="96"/>
        <v>16</v>
      </c>
      <c r="K101" s="3">
        <f t="shared" si="97"/>
        <v>0</v>
      </c>
      <c r="L101" s="3">
        <f t="shared" si="98"/>
        <v>5</v>
      </c>
      <c r="M101" s="3">
        <f t="shared" si="99"/>
        <v>7</v>
      </c>
      <c r="N101" s="21">
        <f t="shared" si="100"/>
        <v>489.55223880597015</v>
      </c>
      <c r="O101" s="23">
        <f t="shared" si="91"/>
        <v>73.545482770831853</v>
      </c>
      <c r="P101" s="44">
        <f t="shared" si="101"/>
        <v>12.253564999999998</v>
      </c>
      <c r="Q101" s="14">
        <f t="shared" si="102"/>
        <v>14.126782499999999</v>
      </c>
      <c r="R101" s="24">
        <f t="shared" si="92"/>
        <v>21.755245049999999</v>
      </c>
    </row>
    <row r="102" spans="1:20" ht="30" customHeight="1">
      <c r="A102" s="6">
        <v>7</v>
      </c>
      <c r="B102" s="9" t="s">
        <v>34</v>
      </c>
      <c r="C102" s="27">
        <v>147593</v>
      </c>
      <c r="D102" s="33">
        <v>1</v>
      </c>
      <c r="E102" s="31">
        <f t="shared" si="89"/>
        <v>98.887309999999999</v>
      </c>
      <c r="F102" s="35">
        <f t="shared" si="93"/>
        <v>49.443655</v>
      </c>
      <c r="G102" s="40">
        <f t="shared" si="94"/>
        <v>49.443655</v>
      </c>
      <c r="H102" s="11">
        <f t="shared" si="90"/>
        <v>24.7218275</v>
      </c>
      <c r="I102" s="22">
        <f t="shared" ref="I102" si="107">I84+I66</f>
        <v>242.05251999999999</v>
      </c>
      <c r="J102" s="3">
        <f t="shared" si="96"/>
        <v>8</v>
      </c>
      <c r="K102" s="3">
        <f t="shared" si="97"/>
        <v>1</v>
      </c>
      <c r="L102" s="3">
        <f t="shared" si="98"/>
        <v>4</v>
      </c>
      <c r="M102" s="3">
        <f t="shared" si="99"/>
        <v>4</v>
      </c>
      <c r="N102" s="21">
        <f t="shared" si="100"/>
        <v>489.55223880597015</v>
      </c>
      <c r="O102" s="23">
        <f t="shared" si="91"/>
        <v>21.013030670184861</v>
      </c>
      <c r="P102" s="44">
        <f t="shared" si="101"/>
        <v>41.443655</v>
      </c>
      <c r="Q102" s="14">
        <f t="shared" si="102"/>
        <v>23.7218275</v>
      </c>
      <c r="R102" s="24">
        <f t="shared" si="92"/>
        <v>38.071614349999997</v>
      </c>
    </row>
    <row r="103" spans="1:20" ht="30" customHeight="1">
      <c r="A103" s="6">
        <v>8</v>
      </c>
      <c r="B103" s="9" t="s">
        <v>35</v>
      </c>
      <c r="C103" s="27">
        <v>168677</v>
      </c>
      <c r="D103" s="33">
        <v>1</v>
      </c>
      <c r="E103" s="31">
        <f t="shared" si="89"/>
        <v>113.01359000000001</v>
      </c>
      <c r="F103" s="35">
        <f t="shared" si="93"/>
        <v>56.506795000000004</v>
      </c>
      <c r="G103" s="40">
        <f t="shared" si="94"/>
        <v>56.506795000000004</v>
      </c>
      <c r="H103" s="11">
        <f t="shared" si="90"/>
        <v>28.253397500000002</v>
      </c>
      <c r="I103" s="22">
        <f t="shared" ref="I103" si="108">I85+I67</f>
        <v>276.63028000000003</v>
      </c>
      <c r="J103" s="3">
        <f t="shared" si="96"/>
        <v>25</v>
      </c>
      <c r="K103" s="3">
        <f t="shared" si="97"/>
        <v>0</v>
      </c>
      <c r="L103" s="3">
        <f t="shared" si="98"/>
        <v>7</v>
      </c>
      <c r="M103" s="3">
        <f t="shared" si="99"/>
        <v>7</v>
      </c>
      <c r="N103" s="21">
        <f t="shared" si="100"/>
        <v>489.55223880597015</v>
      </c>
      <c r="O103" s="23">
        <f t="shared" si="91"/>
        <v>57.457749050415032</v>
      </c>
      <c r="P103" s="44">
        <f t="shared" si="101"/>
        <v>31.506795000000004</v>
      </c>
      <c r="Q103" s="14">
        <f t="shared" si="102"/>
        <v>28.253397500000002</v>
      </c>
      <c r="R103" s="24">
        <f t="shared" si="92"/>
        <v>43.51023215</v>
      </c>
    </row>
    <row r="104" spans="1:20" ht="30" customHeight="1">
      <c r="A104" s="6">
        <v>9</v>
      </c>
      <c r="B104" s="9" t="s">
        <v>36</v>
      </c>
      <c r="C104" s="27">
        <v>103315</v>
      </c>
      <c r="D104" s="33">
        <v>1</v>
      </c>
      <c r="E104" s="31">
        <f t="shared" si="89"/>
        <v>69.221050000000005</v>
      </c>
      <c r="F104" s="35">
        <f t="shared" si="93"/>
        <v>34.610525000000003</v>
      </c>
      <c r="G104" s="40">
        <f t="shared" si="94"/>
        <v>34.610525000000003</v>
      </c>
      <c r="H104" s="11">
        <f t="shared" si="90"/>
        <v>17.305262500000001</v>
      </c>
      <c r="I104" s="22">
        <f t="shared" ref="I104" si="109">I86+I68</f>
        <v>169.4366</v>
      </c>
      <c r="J104" s="3">
        <f t="shared" si="96"/>
        <v>4</v>
      </c>
      <c r="K104" s="3">
        <f t="shared" si="97"/>
        <v>0</v>
      </c>
      <c r="L104" s="3">
        <f t="shared" si="98"/>
        <v>0</v>
      </c>
      <c r="M104" s="3">
        <f t="shared" si="99"/>
        <v>4</v>
      </c>
      <c r="N104" s="21">
        <f t="shared" si="100"/>
        <v>489.55223880597015</v>
      </c>
      <c r="O104" s="23">
        <f t="shared" si="91"/>
        <v>15.009322149274517</v>
      </c>
      <c r="P104" s="44">
        <f t="shared" si="101"/>
        <v>30.610525000000003</v>
      </c>
      <c r="Q104" s="14">
        <f t="shared" si="102"/>
        <v>17.305262500000001</v>
      </c>
      <c r="R104" s="24">
        <f t="shared" si="92"/>
        <v>26.650104250000002</v>
      </c>
    </row>
    <row r="105" spans="1:20" ht="30" customHeight="1">
      <c r="A105" s="6">
        <v>10</v>
      </c>
      <c r="B105" s="9" t="s">
        <v>37</v>
      </c>
      <c r="C105" s="27">
        <v>94881</v>
      </c>
      <c r="D105" s="33">
        <v>1</v>
      </c>
      <c r="E105" s="31">
        <f t="shared" si="89"/>
        <v>63.570270000000001</v>
      </c>
      <c r="F105" s="35">
        <f t="shared" si="93"/>
        <v>31.785135</v>
      </c>
      <c r="G105" s="40">
        <f t="shared" si="94"/>
        <v>31.785135</v>
      </c>
      <c r="H105" s="11">
        <f t="shared" si="90"/>
        <v>15.8925675</v>
      </c>
      <c r="I105" s="22">
        <f t="shared" ref="I105" si="110">I87+I69</f>
        <v>155.60484</v>
      </c>
      <c r="J105" s="3">
        <f t="shared" si="96"/>
        <v>3</v>
      </c>
      <c r="K105" s="3">
        <f t="shared" si="97"/>
        <v>1</v>
      </c>
      <c r="L105" s="3">
        <f t="shared" si="98"/>
        <v>0</v>
      </c>
      <c r="M105" s="3">
        <f t="shared" si="99"/>
        <v>2</v>
      </c>
      <c r="N105" s="21">
        <f t="shared" si="100"/>
        <v>489.55223880597015</v>
      </c>
      <c r="O105" s="23">
        <f t="shared" si="91"/>
        <v>12.257628907676171</v>
      </c>
      <c r="P105" s="44">
        <f t="shared" si="101"/>
        <v>28.785135</v>
      </c>
      <c r="Q105" s="14">
        <f t="shared" si="102"/>
        <v>14.8925675</v>
      </c>
      <c r="R105" s="24">
        <f t="shared" si="92"/>
        <v>24.474553949999997</v>
      </c>
    </row>
    <row r="106" spans="1:20" ht="30" customHeight="1">
      <c r="A106" s="6">
        <v>11</v>
      </c>
      <c r="B106" s="9" t="s">
        <v>38</v>
      </c>
      <c r="C106" s="27">
        <v>109640</v>
      </c>
      <c r="D106" s="33">
        <v>1</v>
      </c>
      <c r="E106" s="31">
        <f t="shared" si="89"/>
        <v>73.458799999999997</v>
      </c>
      <c r="F106" s="35">
        <f t="shared" si="93"/>
        <v>36.729399999999998</v>
      </c>
      <c r="G106" s="40">
        <f t="shared" si="94"/>
        <v>36.729399999999998</v>
      </c>
      <c r="H106" s="11">
        <f t="shared" si="90"/>
        <v>18.364699999999999</v>
      </c>
      <c r="I106" s="22">
        <f t="shared" ref="I106" si="111">I88+I70</f>
        <v>179.80959999999999</v>
      </c>
      <c r="J106" s="3">
        <f t="shared" si="96"/>
        <v>0</v>
      </c>
      <c r="K106" s="3">
        <f t="shared" si="97"/>
        <v>0</v>
      </c>
      <c r="L106" s="3">
        <f t="shared" si="98"/>
        <v>0</v>
      </c>
      <c r="M106" s="3">
        <f t="shared" si="99"/>
        <v>0</v>
      </c>
      <c r="N106" s="21">
        <f t="shared" si="100"/>
        <v>489.55223880597015</v>
      </c>
      <c r="O106" s="23">
        <f t="shared" si="91"/>
        <v>0</v>
      </c>
      <c r="P106" s="44">
        <f t="shared" si="101"/>
        <v>36.729399999999998</v>
      </c>
      <c r="Q106" s="14">
        <f t="shared" si="102"/>
        <v>18.364699999999999</v>
      </c>
      <c r="R106" s="24">
        <f t="shared" si="92"/>
        <v>28.281638000000001</v>
      </c>
    </row>
    <row r="107" spans="1:20" ht="30" customHeight="1" thickBot="1">
      <c r="A107" s="7">
        <v>12</v>
      </c>
      <c r="B107" s="50" t="s">
        <v>39</v>
      </c>
      <c r="C107" s="28">
        <v>179220</v>
      </c>
      <c r="D107" s="51">
        <v>1</v>
      </c>
      <c r="E107" s="32">
        <f t="shared" si="89"/>
        <v>120.0774</v>
      </c>
      <c r="F107" s="36">
        <f t="shared" si="93"/>
        <v>60.038699999999999</v>
      </c>
      <c r="G107" s="52">
        <f t="shared" si="94"/>
        <v>60.038699999999999</v>
      </c>
      <c r="H107" s="12">
        <f t="shared" si="90"/>
        <v>30.019349999999999</v>
      </c>
      <c r="I107" s="70">
        <f t="shared" ref="I107" si="112">I89+I71</f>
        <v>293.92079999999999</v>
      </c>
      <c r="J107" s="3">
        <f t="shared" si="96"/>
        <v>0</v>
      </c>
      <c r="K107" s="3">
        <f t="shared" si="97"/>
        <v>0</v>
      </c>
      <c r="L107" s="3">
        <f t="shared" si="98"/>
        <v>0</v>
      </c>
      <c r="M107" s="3">
        <f t="shared" si="99"/>
        <v>0</v>
      </c>
      <c r="N107" s="55">
        <f t="shared" si="100"/>
        <v>489.55223880597015</v>
      </c>
      <c r="O107" s="56">
        <f t="shared" si="91"/>
        <v>0</v>
      </c>
      <c r="P107" s="57">
        <f t="shared" si="101"/>
        <v>60.038699999999999</v>
      </c>
      <c r="Q107" s="15">
        <f t="shared" si="102"/>
        <v>30.019349999999999</v>
      </c>
      <c r="R107" s="24">
        <f t="shared" si="92"/>
        <v>46.229799</v>
      </c>
    </row>
    <row r="108" spans="1:20" ht="24.75" customHeight="1" thickBot="1">
      <c r="A108" s="16"/>
      <c r="B108" s="16" t="s">
        <v>41</v>
      </c>
      <c r="C108" s="29">
        <f>SUM(C96:C107)</f>
        <v>2108468</v>
      </c>
      <c r="D108" s="16">
        <f>SUM(D96:D107)</f>
        <v>24</v>
      </c>
      <c r="E108" s="19">
        <f>SUM(E96:E107)</f>
        <v>1412.67356</v>
      </c>
      <c r="F108" s="20">
        <f t="shared" ref="F108:G108" si="113">SUM(F96:F107)</f>
        <v>706.33677999999998</v>
      </c>
      <c r="G108" s="17">
        <f t="shared" si="113"/>
        <v>706.33677999999998</v>
      </c>
      <c r="H108" s="20">
        <f>SUM(H96:H107)</f>
        <v>353.16838999999999</v>
      </c>
      <c r="I108" s="20">
        <f t="shared" ref="I108" si="114">SUM(I96:I107)</f>
        <v>3457.8875199999998</v>
      </c>
      <c r="J108" s="20">
        <f t="shared" ref="J108" si="115">SUM(J96:J107)</f>
        <v>270</v>
      </c>
      <c r="K108" s="20">
        <f t="shared" ref="K108" si="116">SUM(K96:K107)</f>
        <v>12</v>
      </c>
      <c r="L108" s="58">
        <f t="shared" ref="L108" si="117">SUM(L96:L107)</f>
        <v>128</v>
      </c>
      <c r="M108" s="18">
        <f t="shared" ref="M108" si="118">SUM(M96:M107)</f>
        <v>227</v>
      </c>
      <c r="N108" s="59">
        <f t="shared" si="100"/>
        <v>489.55223880597015</v>
      </c>
      <c r="O108" s="25">
        <f t="shared" si="91"/>
        <v>49.643365683059947</v>
      </c>
      <c r="P108" s="17">
        <f t="shared" ref="P108:Q108" si="119">SUM(P96:P107)</f>
        <v>436.33678000000003</v>
      </c>
      <c r="Q108" s="18">
        <f t="shared" si="119"/>
        <v>341.16838999999999</v>
      </c>
      <c r="R108" s="24">
        <f t="shared" si="92"/>
        <v>543.87932060000003</v>
      </c>
      <c r="T108" s="24"/>
    </row>
    <row r="109" spans="1:20" s="64" customFormat="1" ht="22.5" customHeight="1">
      <c r="A109" s="189" t="s">
        <v>18</v>
      </c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65"/>
      <c r="S109" s="65"/>
    </row>
    <row r="110" spans="1:20" s="64" customFormat="1" ht="22.5" customHeight="1">
      <c r="A110" s="189" t="s">
        <v>19</v>
      </c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65"/>
      <c r="S110" s="65"/>
    </row>
    <row r="111" spans="1:20" s="64" customFormat="1" ht="22.5" customHeight="1" thickBot="1">
      <c r="A111" s="196" t="s">
        <v>208</v>
      </c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65"/>
      <c r="S111" s="65"/>
    </row>
    <row r="112" spans="1:20" s="48" customFormat="1" ht="27.75" customHeight="1" thickBot="1">
      <c r="A112" s="194" t="s">
        <v>0</v>
      </c>
      <c r="B112" s="194" t="s">
        <v>20</v>
      </c>
      <c r="C112" s="194" t="s">
        <v>21</v>
      </c>
      <c r="D112" s="194" t="s">
        <v>22</v>
      </c>
      <c r="E112" s="185" t="s">
        <v>23</v>
      </c>
      <c r="F112" s="186"/>
      <c r="G112" s="185" t="s">
        <v>25</v>
      </c>
      <c r="H112" s="186"/>
      <c r="I112" s="197" t="s">
        <v>17</v>
      </c>
      <c r="J112" s="185" t="s">
        <v>14</v>
      </c>
      <c r="K112" s="186"/>
      <c r="L112" s="190" t="s">
        <v>13</v>
      </c>
      <c r="M112" s="192" t="s">
        <v>12</v>
      </c>
      <c r="N112" s="181" t="s">
        <v>27</v>
      </c>
      <c r="O112" s="183">
        <v>0.85</v>
      </c>
      <c r="P112" s="185" t="s">
        <v>26</v>
      </c>
      <c r="Q112" s="186"/>
      <c r="R112" s="49"/>
      <c r="S112" s="49"/>
    </row>
    <row r="113" spans="1:22" s="48" customFormat="1" ht="21.75" customHeight="1" thickBot="1">
      <c r="A113" s="195"/>
      <c r="B113" s="195"/>
      <c r="C113" s="195"/>
      <c r="D113" s="195"/>
      <c r="E113" s="60" t="s">
        <v>24</v>
      </c>
      <c r="F113" s="61" t="s">
        <v>14</v>
      </c>
      <c r="G113" s="60" t="s">
        <v>42</v>
      </c>
      <c r="H113" s="61" t="s">
        <v>14</v>
      </c>
      <c r="I113" s="198"/>
      <c r="J113" s="62" t="s">
        <v>15</v>
      </c>
      <c r="K113" s="63" t="s">
        <v>16</v>
      </c>
      <c r="L113" s="191"/>
      <c r="M113" s="193"/>
      <c r="N113" s="182"/>
      <c r="O113" s="184"/>
      <c r="P113" s="60" t="s">
        <v>24</v>
      </c>
      <c r="Q113" s="61" t="s">
        <v>14</v>
      </c>
      <c r="R113" s="49"/>
      <c r="S113" s="49"/>
    </row>
    <row r="114" spans="1:22" ht="30" customHeight="1">
      <c r="A114" s="5">
        <v>1</v>
      </c>
      <c r="B114" s="8" t="s">
        <v>28</v>
      </c>
      <c r="C114" s="26">
        <v>421693</v>
      </c>
      <c r="D114" s="22">
        <v>5</v>
      </c>
      <c r="E114" s="30">
        <f t="shared" ref="E114:E122" si="120">C114/100000*67</f>
        <v>282.53430999999995</v>
      </c>
      <c r="F114" s="34">
        <f>E114/2</f>
        <v>141.26715499999997</v>
      </c>
      <c r="G114" s="45">
        <f>E114/4</f>
        <v>70.633577499999987</v>
      </c>
      <c r="H114" s="10">
        <f>G114/2</f>
        <v>35.316788749999994</v>
      </c>
      <c r="I114" s="22">
        <f>I96+I42</f>
        <v>1362.0683899999999</v>
      </c>
      <c r="J114" s="37">
        <f t="shared" ref="J114:M114" si="121">J96+J42</f>
        <v>253</v>
      </c>
      <c r="K114" s="41">
        <f t="shared" si="121"/>
        <v>11</v>
      </c>
      <c r="L114" s="4">
        <f t="shared" si="121"/>
        <v>103</v>
      </c>
      <c r="M114" s="3">
        <f t="shared" si="121"/>
        <v>281</v>
      </c>
      <c r="N114" s="21">
        <f>I114/G114*100</f>
        <v>1928.358208955224</v>
      </c>
      <c r="O114" s="47">
        <f t="shared" ref="O114:O126" si="122">J114/R114*100</f>
        <v>465.17738475221455</v>
      </c>
      <c r="P114" s="46">
        <f>G114-J114</f>
        <v>-182.3664225</v>
      </c>
      <c r="Q114" s="13">
        <f>H114-K114</f>
        <v>24.316788749999994</v>
      </c>
      <c r="R114" s="24">
        <f t="shared" ref="R114:R126" si="123">G114/100*77</f>
        <v>54.387854674999993</v>
      </c>
      <c r="T114" s="24">
        <f>M114+L114+K114+J114</f>
        <v>648</v>
      </c>
    </row>
    <row r="115" spans="1:22" ht="30" customHeight="1">
      <c r="A115" s="6">
        <v>2</v>
      </c>
      <c r="B115" s="9" t="s">
        <v>29</v>
      </c>
      <c r="C115" s="27">
        <v>274101</v>
      </c>
      <c r="D115" s="33">
        <v>3</v>
      </c>
      <c r="E115" s="31">
        <f t="shared" si="120"/>
        <v>183.64767000000001</v>
      </c>
      <c r="F115" s="35">
        <f t="shared" ref="F115:F125" si="124">E115/2</f>
        <v>91.823835000000003</v>
      </c>
      <c r="G115" s="40">
        <f t="shared" ref="G115:G125" si="125">E115/4</f>
        <v>45.911917500000001</v>
      </c>
      <c r="H115" s="11">
        <f t="shared" ref="H115:H125" si="126">G115/2</f>
        <v>22.955958750000001</v>
      </c>
      <c r="I115" s="22">
        <f t="shared" ref="I115:M115" si="127">I97+I43</f>
        <v>899.05128000000002</v>
      </c>
      <c r="J115" s="38">
        <f t="shared" si="127"/>
        <v>109</v>
      </c>
      <c r="K115" s="42">
        <f t="shared" si="127"/>
        <v>13</v>
      </c>
      <c r="L115" s="4">
        <f t="shared" si="127"/>
        <v>37</v>
      </c>
      <c r="M115" s="3">
        <f t="shared" si="127"/>
        <v>39</v>
      </c>
      <c r="N115" s="21">
        <f t="shared" ref="N115:N126" si="128">I115/G115*100</f>
        <v>1958.2089552238806</v>
      </c>
      <c r="O115" s="23">
        <f t="shared" si="122"/>
        <v>308.32613679975697</v>
      </c>
      <c r="P115" s="44">
        <f t="shared" ref="P115:P125" si="129">G115-J115</f>
        <v>-63.088082499999999</v>
      </c>
      <c r="Q115" s="14">
        <f t="shared" ref="Q115:Q125" si="130">H115-K115</f>
        <v>9.9559587500000006</v>
      </c>
      <c r="R115" s="24">
        <f t="shared" si="123"/>
        <v>35.352176475</v>
      </c>
    </row>
    <row r="116" spans="1:22" ht="30" customHeight="1">
      <c r="A116" s="6">
        <v>3</v>
      </c>
      <c r="B116" s="9" t="s">
        <v>30</v>
      </c>
      <c r="C116" s="27">
        <v>210847</v>
      </c>
      <c r="D116" s="33">
        <v>3</v>
      </c>
      <c r="E116" s="31">
        <f t="shared" si="120"/>
        <v>141.26749000000001</v>
      </c>
      <c r="F116" s="35">
        <f t="shared" si="124"/>
        <v>70.633745000000005</v>
      </c>
      <c r="G116" s="40">
        <f t="shared" si="125"/>
        <v>35.316872500000002</v>
      </c>
      <c r="H116" s="11">
        <f t="shared" si="126"/>
        <v>17.658436250000001</v>
      </c>
      <c r="I116" s="22">
        <f t="shared" ref="I116:M117" si="131">I98+I44</f>
        <v>691.57816000000003</v>
      </c>
      <c r="J116" s="38">
        <f t="shared" si="131"/>
        <v>28</v>
      </c>
      <c r="K116" s="42">
        <f t="shared" si="131"/>
        <v>0</v>
      </c>
      <c r="L116" s="4">
        <f t="shared" si="131"/>
        <v>11</v>
      </c>
      <c r="M116" s="3">
        <f t="shared" si="131"/>
        <v>7</v>
      </c>
      <c r="N116" s="21">
        <f t="shared" si="128"/>
        <v>1958.2089552238806</v>
      </c>
      <c r="O116" s="23">
        <f t="shared" si="122"/>
        <v>102.96392004596773</v>
      </c>
      <c r="P116" s="44">
        <f t="shared" si="129"/>
        <v>7.3168725000000023</v>
      </c>
      <c r="Q116" s="14">
        <f t="shared" si="130"/>
        <v>17.658436250000001</v>
      </c>
      <c r="R116" s="24">
        <f t="shared" si="123"/>
        <v>27.193991825000001</v>
      </c>
    </row>
    <row r="117" spans="1:22" ht="30" customHeight="1">
      <c r="A117" s="6">
        <v>4</v>
      </c>
      <c r="B117" s="9" t="s">
        <v>31</v>
      </c>
      <c r="C117" s="27">
        <v>187654</v>
      </c>
      <c r="D117" s="33">
        <v>3</v>
      </c>
      <c r="E117" s="31">
        <f t="shared" si="120"/>
        <v>125.72818000000001</v>
      </c>
      <c r="F117" s="35">
        <f t="shared" si="124"/>
        <v>62.864090000000004</v>
      </c>
      <c r="G117" s="40">
        <f t="shared" si="125"/>
        <v>31.432045000000002</v>
      </c>
      <c r="H117" s="11">
        <f t="shared" si="126"/>
        <v>15.716022500000001</v>
      </c>
      <c r="I117" s="22">
        <f t="shared" ref="I117:M117" si="132">I99+I45</f>
        <v>615.50512000000003</v>
      </c>
      <c r="J117" s="38">
        <f t="shared" si="131"/>
        <v>12</v>
      </c>
      <c r="K117" s="42">
        <f t="shared" si="131"/>
        <v>0</v>
      </c>
      <c r="L117" s="4">
        <f t="shared" si="132"/>
        <v>9</v>
      </c>
      <c r="M117" s="3">
        <f t="shared" si="132"/>
        <v>14</v>
      </c>
      <c r="N117" s="21">
        <f t="shared" si="128"/>
        <v>1958.2089552238806</v>
      </c>
      <c r="O117" s="23">
        <f t="shared" si="122"/>
        <v>49.581296999338043</v>
      </c>
      <c r="P117" s="44">
        <f t="shared" si="129"/>
        <v>19.432045000000002</v>
      </c>
      <c r="Q117" s="14">
        <f t="shared" si="130"/>
        <v>15.716022500000001</v>
      </c>
      <c r="R117" s="24">
        <f t="shared" si="123"/>
        <v>24.202674650000002</v>
      </c>
    </row>
    <row r="118" spans="1:22" ht="30" customHeight="1">
      <c r="A118" s="6">
        <v>5</v>
      </c>
      <c r="B118" s="9" t="s">
        <v>32</v>
      </c>
      <c r="C118" s="27">
        <v>126508</v>
      </c>
      <c r="D118" s="33">
        <v>2</v>
      </c>
      <c r="E118" s="31">
        <f t="shared" si="120"/>
        <v>84.760360000000006</v>
      </c>
      <c r="F118" s="35">
        <f t="shared" si="124"/>
        <v>42.380180000000003</v>
      </c>
      <c r="G118" s="40">
        <f t="shared" si="125"/>
        <v>21.190090000000001</v>
      </c>
      <c r="H118" s="11">
        <f t="shared" si="126"/>
        <v>10.595045000000001</v>
      </c>
      <c r="I118" s="22">
        <f t="shared" ref="I118:M118" si="133">I100+I46</f>
        <v>414.94623999999999</v>
      </c>
      <c r="J118" s="38">
        <f t="shared" si="133"/>
        <v>15</v>
      </c>
      <c r="K118" s="42">
        <f t="shared" si="133"/>
        <v>0</v>
      </c>
      <c r="L118" s="4">
        <f t="shared" si="133"/>
        <v>7</v>
      </c>
      <c r="M118" s="3">
        <f t="shared" si="133"/>
        <v>5</v>
      </c>
      <c r="N118" s="21">
        <f t="shared" si="128"/>
        <v>1958.2089552238806</v>
      </c>
      <c r="O118" s="23">
        <f t="shared" si="122"/>
        <v>91.932216807571265</v>
      </c>
      <c r="P118" s="44">
        <f t="shared" si="129"/>
        <v>6.1900900000000014</v>
      </c>
      <c r="Q118" s="14">
        <f t="shared" si="130"/>
        <v>10.595045000000001</v>
      </c>
      <c r="R118" s="24">
        <f t="shared" si="123"/>
        <v>16.316369300000002</v>
      </c>
    </row>
    <row r="119" spans="1:22" ht="30" customHeight="1">
      <c r="A119" s="6">
        <v>6</v>
      </c>
      <c r="B119" s="9" t="s">
        <v>33</v>
      </c>
      <c r="C119" s="27">
        <v>84339</v>
      </c>
      <c r="D119" s="33">
        <v>2</v>
      </c>
      <c r="E119" s="31">
        <f t="shared" si="120"/>
        <v>56.507129999999997</v>
      </c>
      <c r="F119" s="35">
        <f t="shared" si="124"/>
        <v>28.253564999999998</v>
      </c>
      <c r="G119" s="40">
        <f t="shared" si="125"/>
        <v>14.126782499999999</v>
      </c>
      <c r="H119" s="11">
        <f t="shared" si="126"/>
        <v>7.0633912499999996</v>
      </c>
      <c r="I119" s="22">
        <f t="shared" ref="I119:M119" si="134">I101+I47</f>
        <v>276.63191999999998</v>
      </c>
      <c r="J119" s="38">
        <f t="shared" si="134"/>
        <v>22</v>
      </c>
      <c r="K119" s="42">
        <f t="shared" si="134"/>
        <v>0</v>
      </c>
      <c r="L119" s="4">
        <f t="shared" si="134"/>
        <v>10</v>
      </c>
      <c r="M119" s="3">
        <f t="shared" si="134"/>
        <v>9</v>
      </c>
      <c r="N119" s="21">
        <f t="shared" si="128"/>
        <v>1958.2089552238806</v>
      </c>
      <c r="O119" s="23">
        <f t="shared" si="122"/>
        <v>202.25007761978762</v>
      </c>
      <c r="P119" s="44">
        <f t="shared" si="129"/>
        <v>-7.8732175000000009</v>
      </c>
      <c r="Q119" s="14">
        <f t="shared" si="130"/>
        <v>7.0633912499999996</v>
      </c>
      <c r="R119" s="24">
        <f t="shared" si="123"/>
        <v>10.877622525</v>
      </c>
    </row>
    <row r="120" spans="1:22" ht="30" customHeight="1">
      <c r="A120" s="6">
        <v>7</v>
      </c>
      <c r="B120" s="9" t="s">
        <v>34</v>
      </c>
      <c r="C120" s="27">
        <v>147593</v>
      </c>
      <c r="D120" s="33">
        <v>1</v>
      </c>
      <c r="E120" s="31">
        <f t="shared" si="120"/>
        <v>98.887309999999999</v>
      </c>
      <c r="F120" s="35">
        <f t="shared" si="124"/>
        <v>49.443655</v>
      </c>
      <c r="G120" s="40">
        <f t="shared" si="125"/>
        <v>24.7218275</v>
      </c>
      <c r="H120" s="11">
        <f t="shared" si="126"/>
        <v>12.36091375</v>
      </c>
      <c r="I120" s="22">
        <f t="shared" ref="I120:M120" si="135">I102+I48</f>
        <v>484.10503999999997</v>
      </c>
      <c r="J120" s="38">
        <f t="shared" si="135"/>
        <v>12</v>
      </c>
      <c r="K120" s="42">
        <f t="shared" si="135"/>
        <v>1</v>
      </c>
      <c r="L120" s="4">
        <f t="shared" si="135"/>
        <v>8</v>
      </c>
      <c r="M120" s="3">
        <f t="shared" si="135"/>
        <v>7</v>
      </c>
      <c r="N120" s="21">
        <f t="shared" si="128"/>
        <v>1958.2089552238806</v>
      </c>
      <c r="O120" s="23">
        <f t="shared" si="122"/>
        <v>63.03909201055459</v>
      </c>
      <c r="P120" s="44">
        <f t="shared" si="129"/>
        <v>12.7218275</v>
      </c>
      <c r="Q120" s="14">
        <f t="shared" si="130"/>
        <v>11.36091375</v>
      </c>
      <c r="R120" s="24">
        <f t="shared" si="123"/>
        <v>19.035807174999999</v>
      </c>
    </row>
    <row r="121" spans="1:22" ht="30" customHeight="1">
      <c r="A121" s="6">
        <v>8</v>
      </c>
      <c r="B121" s="9" t="s">
        <v>35</v>
      </c>
      <c r="C121" s="27">
        <v>168677</v>
      </c>
      <c r="D121" s="33">
        <v>1</v>
      </c>
      <c r="E121" s="31">
        <f t="shared" si="120"/>
        <v>113.01359000000001</v>
      </c>
      <c r="F121" s="35">
        <f t="shared" si="124"/>
        <v>56.506795000000004</v>
      </c>
      <c r="G121" s="40">
        <f t="shared" si="125"/>
        <v>28.253397500000002</v>
      </c>
      <c r="H121" s="11">
        <f t="shared" si="126"/>
        <v>14.126698750000001</v>
      </c>
      <c r="I121" s="22">
        <f t="shared" ref="I121:M121" si="136">I103+I49</f>
        <v>553.26056000000005</v>
      </c>
      <c r="J121" s="38">
        <f t="shared" si="136"/>
        <v>50</v>
      </c>
      <c r="K121" s="42">
        <f t="shared" si="136"/>
        <v>1</v>
      </c>
      <c r="L121" s="4">
        <f t="shared" si="136"/>
        <v>15</v>
      </c>
      <c r="M121" s="3">
        <f t="shared" si="136"/>
        <v>12</v>
      </c>
      <c r="N121" s="21">
        <f t="shared" si="128"/>
        <v>1958.2089552238806</v>
      </c>
      <c r="O121" s="23">
        <f t="shared" si="122"/>
        <v>229.83099620166013</v>
      </c>
      <c r="P121" s="44">
        <f t="shared" si="129"/>
        <v>-21.746602499999998</v>
      </c>
      <c r="Q121" s="14">
        <f t="shared" si="130"/>
        <v>13.126698750000001</v>
      </c>
      <c r="R121" s="24">
        <f t="shared" si="123"/>
        <v>21.755116075</v>
      </c>
      <c r="V121">
        <v>82</v>
      </c>
    </row>
    <row r="122" spans="1:22" ht="30" customHeight="1">
      <c r="A122" s="6">
        <v>9</v>
      </c>
      <c r="B122" s="9" t="s">
        <v>36</v>
      </c>
      <c r="C122" s="27">
        <v>103315</v>
      </c>
      <c r="D122" s="33">
        <v>1</v>
      </c>
      <c r="E122" s="31">
        <f t="shared" si="120"/>
        <v>69.221050000000005</v>
      </c>
      <c r="F122" s="35">
        <f t="shared" si="124"/>
        <v>34.610525000000003</v>
      </c>
      <c r="G122" s="40">
        <f t="shared" si="125"/>
        <v>17.305262500000001</v>
      </c>
      <c r="H122" s="11">
        <f t="shared" si="126"/>
        <v>8.6526312500000007</v>
      </c>
      <c r="I122" s="22">
        <f t="shared" ref="I122:M122" si="137">I104+I50</f>
        <v>338.8732</v>
      </c>
      <c r="J122" s="38">
        <f t="shared" si="137"/>
        <v>11</v>
      </c>
      <c r="K122" s="42">
        <f t="shared" si="137"/>
        <v>1</v>
      </c>
      <c r="L122" s="4">
        <f t="shared" si="137"/>
        <v>2</v>
      </c>
      <c r="M122" s="3">
        <f t="shared" si="137"/>
        <v>6</v>
      </c>
      <c r="N122" s="21">
        <f t="shared" si="128"/>
        <v>1958.2089552238806</v>
      </c>
      <c r="O122" s="23">
        <f t="shared" si="122"/>
        <v>82.551271821009848</v>
      </c>
      <c r="P122" s="44">
        <f t="shared" si="129"/>
        <v>6.3052625000000013</v>
      </c>
      <c r="Q122" s="14">
        <f t="shared" si="130"/>
        <v>7.6526312500000007</v>
      </c>
      <c r="R122" s="24">
        <f t="shared" si="123"/>
        <v>13.325052125000001</v>
      </c>
    </row>
    <row r="123" spans="1:22" ht="30" customHeight="1">
      <c r="A123" s="6">
        <v>10</v>
      </c>
      <c r="B123" s="9" t="s">
        <v>37</v>
      </c>
      <c r="C123" s="27">
        <v>94881</v>
      </c>
      <c r="D123" s="33">
        <v>1</v>
      </c>
      <c r="E123" s="31">
        <f>C123/100000*73</f>
        <v>69.263130000000004</v>
      </c>
      <c r="F123" s="35">
        <f t="shared" si="124"/>
        <v>34.631565000000002</v>
      </c>
      <c r="G123" s="40">
        <f t="shared" si="125"/>
        <v>17.315782500000001</v>
      </c>
      <c r="H123" s="11">
        <f t="shared" si="126"/>
        <v>8.6578912500000005</v>
      </c>
      <c r="I123" s="22">
        <f t="shared" ref="I123:M123" si="138">I105+I51</f>
        <v>311.20967999999999</v>
      </c>
      <c r="J123" s="38">
        <f t="shared" si="138"/>
        <v>5</v>
      </c>
      <c r="K123" s="42">
        <f t="shared" si="138"/>
        <v>2</v>
      </c>
      <c r="L123" s="4">
        <f t="shared" si="138"/>
        <v>2</v>
      </c>
      <c r="M123" s="3">
        <f t="shared" si="138"/>
        <v>3</v>
      </c>
      <c r="N123" s="21">
        <f t="shared" si="128"/>
        <v>1797.2602739726024</v>
      </c>
      <c r="O123" s="23">
        <f t="shared" si="122"/>
        <v>37.500508530333491</v>
      </c>
      <c r="P123" s="44">
        <f t="shared" si="129"/>
        <v>12.315782500000001</v>
      </c>
      <c r="Q123" s="14">
        <f t="shared" si="130"/>
        <v>6.6578912500000005</v>
      </c>
      <c r="R123" s="24">
        <f t="shared" si="123"/>
        <v>13.333152525000001</v>
      </c>
    </row>
    <row r="124" spans="1:22" ht="30" customHeight="1">
      <c r="A124" s="6">
        <v>11</v>
      </c>
      <c r="B124" s="9" t="s">
        <v>38</v>
      </c>
      <c r="C124" s="27">
        <v>109640</v>
      </c>
      <c r="D124" s="33">
        <v>1</v>
      </c>
      <c r="E124" s="31">
        <f>C124/100000*67</f>
        <v>73.458799999999997</v>
      </c>
      <c r="F124" s="35">
        <f t="shared" si="124"/>
        <v>36.729399999999998</v>
      </c>
      <c r="G124" s="40">
        <f t="shared" si="125"/>
        <v>18.364699999999999</v>
      </c>
      <c r="H124" s="11">
        <f t="shared" si="126"/>
        <v>9.1823499999999996</v>
      </c>
      <c r="I124" s="22">
        <f t="shared" ref="I124:M124" si="139">I106+I52</f>
        <v>359.61919999999998</v>
      </c>
      <c r="J124" s="38">
        <f t="shared" si="139"/>
        <v>0</v>
      </c>
      <c r="K124" s="42">
        <f t="shared" si="139"/>
        <v>0</v>
      </c>
      <c r="L124" s="4">
        <f t="shared" si="139"/>
        <v>0</v>
      </c>
      <c r="M124" s="3">
        <f t="shared" si="139"/>
        <v>0</v>
      </c>
      <c r="N124" s="21">
        <f t="shared" si="128"/>
        <v>1958.2089552238806</v>
      </c>
      <c r="O124" s="23">
        <f t="shared" si="122"/>
        <v>0</v>
      </c>
      <c r="P124" s="44">
        <f t="shared" si="129"/>
        <v>18.364699999999999</v>
      </c>
      <c r="Q124" s="14">
        <f t="shared" si="130"/>
        <v>9.1823499999999996</v>
      </c>
      <c r="R124" s="24">
        <f t="shared" si="123"/>
        <v>14.140819</v>
      </c>
    </row>
    <row r="125" spans="1:22" ht="30" customHeight="1" thickBot="1">
      <c r="A125" s="7">
        <v>12</v>
      </c>
      <c r="B125" s="50" t="s">
        <v>39</v>
      </c>
      <c r="C125" s="28">
        <v>179220</v>
      </c>
      <c r="D125" s="51">
        <v>1</v>
      </c>
      <c r="E125" s="32">
        <f>C125/100000*67</f>
        <v>120.0774</v>
      </c>
      <c r="F125" s="36">
        <f t="shared" si="124"/>
        <v>60.038699999999999</v>
      </c>
      <c r="G125" s="52">
        <f t="shared" si="125"/>
        <v>30.019349999999999</v>
      </c>
      <c r="H125" s="12">
        <f t="shared" si="126"/>
        <v>15.009675</v>
      </c>
      <c r="I125" s="70">
        <f t="shared" ref="I125:M125" si="140">I107+I53</f>
        <v>587.84159999999997</v>
      </c>
      <c r="J125" s="39">
        <f t="shared" si="140"/>
        <v>0</v>
      </c>
      <c r="K125" s="43">
        <f t="shared" si="140"/>
        <v>0</v>
      </c>
      <c r="L125" s="53">
        <f t="shared" si="140"/>
        <v>0</v>
      </c>
      <c r="M125" s="54">
        <f t="shared" si="140"/>
        <v>0</v>
      </c>
      <c r="N125" s="55">
        <f t="shared" si="128"/>
        <v>1958.2089552238806</v>
      </c>
      <c r="O125" s="56">
        <f t="shared" si="122"/>
        <v>0</v>
      </c>
      <c r="P125" s="57">
        <f t="shared" si="129"/>
        <v>30.019349999999999</v>
      </c>
      <c r="Q125" s="15">
        <f t="shared" si="130"/>
        <v>15.009675</v>
      </c>
      <c r="R125" s="24">
        <f t="shared" si="123"/>
        <v>23.1148995</v>
      </c>
    </row>
    <row r="126" spans="1:22" ht="24.75" customHeight="1" thickBot="1">
      <c r="A126" s="187" t="s">
        <v>11</v>
      </c>
      <c r="B126" s="188"/>
      <c r="C126" s="29">
        <f>SUM(C114:C125)</f>
        <v>2108468</v>
      </c>
      <c r="D126" s="16">
        <f>SUM(D114:D125)</f>
        <v>24</v>
      </c>
      <c r="E126" s="19">
        <f>SUM(E114:E125)</f>
        <v>1418.3664200000001</v>
      </c>
      <c r="F126" s="20">
        <f t="shared" ref="F126:G126" si="141">SUM(F114:F125)</f>
        <v>709.18321000000003</v>
      </c>
      <c r="G126" s="17">
        <f t="shared" si="141"/>
        <v>354.59160500000002</v>
      </c>
      <c r="H126" s="20">
        <f>SUM(H114:H125)</f>
        <v>177.29580250000001</v>
      </c>
      <c r="I126" s="20">
        <f t="shared" ref="I126" si="142">SUM(I114:I125)</f>
        <v>6894.6903899999998</v>
      </c>
      <c r="J126" s="20">
        <f t="shared" ref="J126" si="143">SUM(J114:J125)</f>
        <v>517</v>
      </c>
      <c r="K126" s="20">
        <f t="shared" ref="K126" si="144">SUM(K114:K125)</f>
        <v>29</v>
      </c>
      <c r="L126" s="58">
        <f t="shared" ref="L126" si="145">SUM(L114:L125)</f>
        <v>204</v>
      </c>
      <c r="M126" s="18">
        <f>SUM(M114:M125)</f>
        <v>383</v>
      </c>
      <c r="N126" s="59">
        <f t="shared" si="128"/>
        <v>1944.4031648747014</v>
      </c>
      <c r="O126" s="25">
        <f t="shared" si="122"/>
        <v>189.35264173233074</v>
      </c>
      <c r="P126" s="17">
        <f t="shared" ref="P126:Q126" si="146">SUM(P114:P125)</f>
        <v>-162.40839499999998</v>
      </c>
      <c r="Q126" s="18">
        <f t="shared" si="146"/>
        <v>148.29580249999998</v>
      </c>
      <c r="R126" s="24">
        <f t="shared" si="123"/>
        <v>273.03553585000003</v>
      </c>
    </row>
    <row r="128" spans="1:22">
      <c r="K128" s="24"/>
      <c r="N128" s="24">
        <f>M126+L126+K126+J126</f>
        <v>1133</v>
      </c>
    </row>
  </sheetData>
  <mergeCells count="104">
    <mergeCell ref="I112:I113"/>
    <mergeCell ref="J112:K112"/>
    <mergeCell ref="L112:L113"/>
    <mergeCell ref="M112:M113"/>
    <mergeCell ref="O4:O5"/>
    <mergeCell ref="A57:Q57"/>
    <mergeCell ref="A58:A59"/>
    <mergeCell ref="C58:C59"/>
    <mergeCell ref="D58:D59"/>
    <mergeCell ref="E58:F58"/>
    <mergeCell ref="G58:H58"/>
    <mergeCell ref="J58:K58"/>
    <mergeCell ref="L58:L59"/>
    <mergeCell ref="E22:F22"/>
    <mergeCell ref="G22:H22"/>
    <mergeCell ref="A40:A41"/>
    <mergeCell ref="C40:C41"/>
    <mergeCell ref="D40:D41"/>
    <mergeCell ref="E40:F40"/>
    <mergeCell ref="G40:H40"/>
    <mergeCell ref="M58:M59"/>
    <mergeCell ref="N58:N59"/>
    <mergeCell ref="O58:O59"/>
    <mergeCell ref="P58:Q58"/>
    <mergeCell ref="A1:Q1"/>
    <mergeCell ref="A3:Q3"/>
    <mergeCell ref="A2:Q2"/>
    <mergeCell ref="A19:Q19"/>
    <mergeCell ref="A20:Q20"/>
    <mergeCell ref="A21:Q21"/>
    <mergeCell ref="A22:A23"/>
    <mergeCell ref="C22:C23"/>
    <mergeCell ref="D22:D23"/>
    <mergeCell ref="E4:F4"/>
    <mergeCell ref="G4:H4"/>
    <mergeCell ref="J4:K4"/>
    <mergeCell ref="P4:Q4"/>
    <mergeCell ref="A4:A5"/>
    <mergeCell ref="C4:C5"/>
    <mergeCell ref="D4:D5"/>
    <mergeCell ref="L4:L5"/>
    <mergeCell ref="M4:M5"/>
    <mergeCell ref="N4:N5"/>
    <mergeCell ref="B4:B5"/>
    <mergeCell ref="B22:B23"/>
    <mergeCell ref="O40:O41"/>
    <mergeCell ref="P40:Q40"/>
    <mergeCell ref="A55:Q55"/>
    <mergeCell ref="A56:Q56"/>
    <mergeCell ref="J40:K40"/>
    <mergeCell ref="L40:L41"/>
    <mergeCell ref="M40:M41"/>
    <mergeCell ref="N40:N41"/>
    <mergeCell ref="P22:Q22"/>
    <mergeCell ref="A37:Q37"/>
    <mergeCell ref="A38:Q38"/>
    <mergeCell ref="A39:Q39"/>
    <mergeCell ref="J22:K22"/>
    <mergeCell ref="L22:L23"/>
    <mergeCell ref="M22:M23"/>
    <mergeCell ref="N22:N23"/>
    <mergeCell ref="O22:O23"/>
    <mergeCell ref="B40:B41"/>
    <mergeCell ref="P76:Q76"/>
    <mergeCell ref="A91:Q91"/>
    <mergeCell ref="A92:Q92"/>
    <mergeCell ref="A93:Q93"/>
    <mergeCell ref="A73:Q73"/>
    <mergeCell ref="A74:Q74"/>
    <mergeCell ref="A75:Q75"/>
    <mergeCell ref="A76:A77"/>
    <mergeCell ref="C76:C77"/>
    <mergeCell ref="D76:D77"/>
    <mergeCell ref="E76:F76"/>
    <mergeCell ref="G76:H76"/>
    <mergeCell ref="J76:K76"/>
    <mergeCell ref="L76:L77"/>
    <mergeCell ref="M76:M77"/>
    <mergeCell ref="N76:N77"/>
    <mergeCell ref="O76:O77"/>
    <mergeCell ref="N112:N113"/>
    <mergeCell ref="O112:O113"/>
    <mergeCell ref="P112:Q112"/>
    <mergeCell ref="A126:B126"/>
    <mergeCell ref="O94:O95"/>
    <mergeCell ref="P94:Q94"/>
    <mergeCell ref="A109:Q109"/>
    <mergeCell ref="A110:Q110"/>
    <mergeCell ref="J94:K94"/>
    <mergeCell ref="L94:L95"/>
    <mergeCell ref="M94:M95"/>
    <mergeCell ref="N94:N95"/>
    <mergeCell ref="A94:A95"/>
    <mergeCell ref="C94:C95"/>
    <mergeCell ref="D94:D95"/>
    <mergeCell ref="E94:F94"/>
    <mergeCell ref="G94:H94"/>
    <mergeCell ref="A111:Q111"/>
    <mergeCell ref="A112:A113"/>
    <mergeCell ref="B112:B113"/>
    <mergeCell ref="C112:C113"/>
    <mergeCell ref="D112:D113"/>
    <mergeCell ref="E112:F112"/>
    <mergeCell ref="G112:H112"/>
  </mergeCells>
  <pageMargins left="0.25" right="0.25" top="0.75" bottom="0.75" header="0.3" footer="0.3"/>
  <pageSetup paperSize="9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S109"/>
  <sheetViews>
    <sheetView topLeftCell="A33" workbookViewId="0">
      <selection activeCell="H51" sqref="H51"/>
    </sheetView>
  </sheetViews>
  <sheetFormatPr defaultRowHeight="15"/>
  <cols>
    <col min="1" max="1" width="6.42578125" customWidth="1"/>
    <col min="2" max="2" width="12" customWidth="1"/>
    <col min="3" max="3" width="15.28515625" customWidth="1"/>
    <col min="5" max="6" width="11.140625" style="74" customWidth="1"/>
    <col min="7" max="7" width="19" style="74" customWidth="1"/>
    <col min="8" max="8" width="15.28515625" style="74" customWidth="1"/>
    <col min="9" max="9" width="15.85546875" style="74" customWidth="1"/>
    <col min="10" max="10" width="16.28515625" style="74" customWidth="1"/>
    <col min="11" max="11" width="10.42578125" style="74" customWidth="1"/>
    <col min="13" max="20" width="9" customWidth="1"/>
  </cols>
  <sheetData>
    <row r="1" spans="1:13" ht="23.25">
      <c r="F1" s="199" t="s">
        <v>189</v>
      </c>
      <c r="G1" s="199"/>
      <c r="H1" s="199"/>
    </row>
    <row r="2" spans="1:13" ht="15.75" thickBot="1"/>
    <row r="3" spans="1:13" ht="61.5" customHeight="1" thickBot="1">
      <c r="A3" s="200" t="s">
        <v>0</v>
      </c>
      <c r="B3" s="203" t="s">
        <v>68</v>
      </c>
      <c r="C3" s="206" t="s">
        <v>69</v>
      </c>
      <c r="D3" s="203" t="s">
        <v>67</v>
      </c>
      <c r="E3" s="209" t="s">
        <v>72</v>
      </c>
      <c r="F3" s="210" t="s">
        <v>73</v>
      </c>
      <c r="G3" s="213" t="s">
        <v>78</v>
      </c>
      <c r="H3" s="213" t="s">
        <v>77</v>
      </c>
      <c r="I3" s="213" t="s">
        <v>74</v>
      </c>
      <c r="J3" s="210" t="s">
        <v>75</v>
      </c>
      <c r="K3" s="200" t="s">
        <v>76</v>
      </c>
      <c r="L3" s="217" t="s">
        <v>24</v>
      </c>
      <c r="M3" s="73"/>
    </row>
    <row r="4" spans="1:13" ht="19.5" hidden="1" customHeight="1">
      <c r="A4" s="201"/>
      <c r="B4" s="204"/>
      <c r="C4" s="207"/>
      <c r="D4" s="204"/>
      <c r="E4" s="201"/>
      <c r="F4" s="211"/>
      <c r="G4" s="214"/>
      <c r="H4" s="214"/>
      <c r="I4" s="214"/>
      <c r="J4" s="211"/>
      <c r="K4" s="201"/>
      <c r="L4" s="218"/>
      <c r="M4" s="73"/>
    </row>
    <row r="5" spans="1:13" ht="19.5" hidden="1" customHeight="1" thickBot="1">
      <c r="A5" s="202"/>
      <c r="B5" s="205"/>
      <c r="C5" s="208"/>
      <c r="D5" s="205"/>
      <c r="E5" s="202"/>
      <c r="F5" s="212"/>
      <c r="G5" s="215"/>
      <c r="H5" s="215"/>
      <c r="I5" s="215"/>
      <c r="J5" s="212"/>
      <c r="K5" s="202"/>
      <c r="L5" s="219"/>
      <c r="M5" s="73"/>
    </row>
    <row r="6" spans="1:13" ht="18.75" hidden="1" customHeight="1" thickBot="1">
      <c r="A6" s="102">
        <v>1</v>
      </c>
      <c r="B6" s="95" t="s">
        <v>1</v>
      </c>
      <c r="C6" s="95" t="s">
        <v>45</v>
      </c>
      <c r="D6" s="95">
        <v>1</v>
      </c>
      <c r="E6" s="96">
        <v>67</v>
      </c>
      <c r="F6" s="96">
        <v>6</v>
      </c>
      <c r="G6" s="96">
        <v>11</v>
      </c>
      <c r="H6" s="96">
        <v>63</v>
      </c>
      <c r="I6" s="96">
        <v>0</v>
      </c>
      <c r="J6" s="96">
        <v>0</v>
      </c>
      <c r="K6" s="96">
        <v>0</v>
      </c>
      <c r="L6" s="96">
        <f t="shared" ref="L6:L29" si="0">SUM(E6:K6)</f>
        <v>147</v>
      </c>
    </row>
    <row r="7" spans="1:13" ht="18.75" hidden="1" customHeight="1" thickBot="1">
      <c r="A7" s="102">
        <v>2</v>
      </c>
      <c r="B7" s="95" t="s">
        <v>1</v>
      </c>
      <c r="C7" s="95" t="s">
        <v>46</v>
      </c>
      <c r="D7" s="95">
        <v>1</v>
      </c>
      <c r="E7" s="96">
        <v>1</v>
      </c>
      <c r="F7" s="96">
        <v>0</v>
      </c>
      <c r="G7" s="96">
        <v>4</v>
      </c>
      <c r="H7" s="96">
        <v>12</v>
      </c>
      <c r="I7" s="96">
        <v>0</v>
      </c>
      <c r="J7" s="96">
        <v>0</v>
      </c>
      <c r="K7" s="96">
        <v>0</v>
      </c>
      <c r="L7" s="96">
        <f t="shared" si="0"/>
        <v>17</v>
      </c>
    </row>
    <row r="8" spans="1:13" ht="18.75" hidden="1" customHeight="1" thickBot="1">
      <c r="A8" s="102">
        <v>3</v>
      </c>
      <c r="B8" s="95" t="s">
        <v>1</v>
      </c>
      <c r="C8" s="97" t="s">
        <v>47</v>
      </c>
      <c r="D8" s="95">
        <v>1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f t="shared" si="0"/>
        <v>0</v>
      </c>
    </row>
    <row r="9" spans="1:13" ht="18.75" hidden="1" customHeight="1" thickBot="1">
      <c r="A9" s="102">
        <v>4</v>
      </c>
      <c r="B9" s="95" t="s">
        <v>1</v>
      </c>
      <c r="C9" s="95" t="s">
        <v>48</v>
      </c>
      <c r="D9" s="95">
        <v>1</v>
      </c>
      <c r="E9" s="96">
        <v>2</v>
      </c>
      <c r="F9" s="96">
        <v>0</v>
      </c>
      <c r="G9" s="96">
        <v>0</v>
      </c>
      <c r="H9" s="96">
        <v>1</v>
      </c>
      <c r="I9" s="96">
        <v>0</v>
      </c>
      <c r="J9" s="96">
        <v>0</v>
      </c>
      <c r="K9" s="96">
        <v>0</v>
      </c>
      <c r="L9" s="96">
        <f t="shared" si="0"/>
        <v>3</v>
      </c>
    </row>
    <row r="10" spans="1:13" ht="18.75" hidden="1" customHeight="1" thickBot="1">
      <c r="A10" s="102">
        <v>5</v>
      </c>
      <c r="B10" s="95" t="s">
        <v>1</v>
      </c>
      <c r="C10" s="95" t="s">
        <v>49</v>
      </c>
      <c r="D10" s="95">
        <v>1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f t="shared" si="0"/>
        <v>0</v>
      </c>
    </row>
    <row r="11" spans="1:13" ht="18.75" hidden="1" customHeight="1" thickBot="1">
      <c r="A11" s="102">
        <v>6</v>
      </c>
      <c r="B11" s="95" t="s">
        <v>6</v>
      </c>
      <c r="C11" s="95" t="s">
        <v>50</v>
      </c>
      <c r="D11" s="95">
        <v>1</v>
      </c>
      <c r="E11" s="96">
        <v>23</v>
      </c>
      <c r="F11" s="96">
        <v>4</v>
      </c>
      <c r="G11" s="96">
        <v>13</v>
      </c>
      <c r="H11" s="96">
        <v>14</v>
      </c>
      <c r="I11" s="96">
        <v>0</v>
      </c>
      <c r="J11" s="96">
        <v>0</v>
      </c>
      <c r="K11" s="96">
        <v>6</v>
      </c>
      <c r="L11" s="96">
        <f t="shared" si="0"/>
        <v>60</v>
      </c>
    </row>
    <row r="12" spans="1:13" ht="18.75" hidden="1" customHeight="1" thickBot="1">
      <c r="A12" s="102">
        <v>7</v>
      </c>
      <c r="B12" s="95" t="s">
        <v>6</v>
      </c>
      <c r="C12" s="95" t="s">
        <v>51</v>
      </c>
      <c r="D12" s="95">
        <v>1</v>
      </c>
      <c r="E12" s="96">
        <v>3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f t="shared" si="0"/>
        <v>3</v>
      </c>
    </row>
    <row r="13" spans="1:13" ht="18.75" hidden="1" customHeight="1" thickBot="1">
      <c r="A13" s="102">
        <v>8</v>
      </c>
      <c r="B13" s="95" t="s">
        <v>6</v>
      </c>
      <c r="C13" s="95" t="s">
        <v>52</v>
      </c>
      <c r="D13" s="95">
        <v>1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f t="shared" si="0"/>
        <v>0</v>
      </c>
    </row>
    <row r="14" spans="1:13" ht="18.75" hidden="1" customHeight="1" thickBot="1">
      <c r="A14" s="102">
        <v>9</v>
      </c>
      <c r="B14" s="95" t="s">
        <v>4</v>
      </c>
      <c r="C14" s="95" t="s">
        <v>58</v>
      </c>
      <c r="D14" s="95">
        <v>1</v>
      </c>
      <c r="E14" s="96">
        <v>5</v>
      </c>
      <c r="F14" s="96">
        <v>0</v>
      </c>
      <c r="G14" s="96">
        <v>7</v>
      </c>
      <c r="H14" s="96">
        <v>6</v>
      </c>
      <c r="I14" s="96">
        <v>0</v>
      </c>
      <c r="J14" s="96">
        <v>0</v>
      </c>
      <c r="K14" s="96">
        <v>0</v>
      </c>
      <c r="L14" s="96">
        <f t="shared" si="0"/>
        <v>18</v>
      </c>
    </row>
    <row r="15" spans="1:13" ht="18.75" hidden="1" customHeight="1" thickBot="1">
      <c r="A15" s="102">
        <v>10</v>
      </c>
      <c r="B15" s="95" t="s">
        <v>4</v>
      </c>
      <c r="C15" s="95" t="s">
        <v>59</v>
      </c>
      <c r="D15" s="95">
        <v>1</v>
      </c>
      <c r="E15" s="96">
        <v>5</v>
      </c>
      <c r="F15" s="96">
        <v>0</v>
      </c>
      <c r="G15" s="96">
        <v>0</v>
      </c>
      <c r="H15" s="96">
        <v>1</v>
      </c>
      <c r="I15" s="96">
        <v>0</v>
      </c>
      <c r="J15" s="96">
        <v>0</v>
      </c>
      <c r="K15" s="96">
        <v>0</v>
      </c>
      <c r="L15" s="96">
        <f t="shared" si="0"/>
        <v>6</v>
      </c>
    </row>
    <row r="16" spans="1:13" ht="18.75" hidden="1" customHeight="1" thickBot="1">
      <c r="A16" s="102">
        <v>11</v>
      </c>
      <c r="B16" s="95" t="s">
        <v>4</v>
      </c>
      <c r="C16" s="95" t="s">
        <v>60</v>
      </c>
      <c r="D16" s="95">
        <v>1</v>
      </c>
      <c r="E16" s="96">
        <v>0</v>
      </c>
      <c r="F16" s="96">
        <v>0</v>
      </c>
      <c r="G16" s="96">
        <v>0</v>
      </c>
      <c r="H16" s="96">
        <v>0</v>
      </c>
      <c r="I16" s="96">
        <v>0</v>
      </c>
      <c r="J16" s="96">
        <v>0</v>
      </c>
      <c r="K16" s="96">
        <v>0</v>
      </c>
      <c r="L16" s="96">
        <f t="shared" si="0"/>
        <v>0</v>
      </c>
    </row>
    <row r="17" spans="1:12" ht="18.75" hidden="1" customHeight="1" thickBot="1">
      <c r="A17" s="102">
        <v>12</v>
      </c>
      <c r="B17" s="95" t="s">
        <v>43</v>
      </c>
      <c r="C17" s="95" t="s">
        <v>55</v>
      </c>
      <c r="D17" s="95">
        <v>1</v>
      </c>
      <c r="E17" s="96">
        <v>4</v>
      </c>
      <c r="F17" s="96">
        <v>0</v>
      </c>
      <c r="G17" s="96">
        <v>2</v>
      </c>
      <c r="H17" s="96">
        <v>0</v>
      </c>
      <c r="I17" s="96">
        <v>0</v>
      </c>
      <c r="J17" s="96">
        <v>0</v>
      </c>
      <c r="K17" s="96">
        <v>0</v>
      </c>
      <c r="L17" s="96">
        <f t="shared" si="0"/>
        <v>6</v>
      </c>
    </row>
    <row r="18" spans="1:12" ht="18.75" hidden="1" customHeight="1" thickBot="1">
      <c r="A18" s="102">
        <v>13</v>
      </c>
      <c r="B18" s="95" t="s">
        <v>43</v>
      </c>
      <c r="C18" s="95" t="s">
        <v>70</v>
      </c>
      <c r="D18" s="95">
        <v>1</v>
      </c>
      <c r="E18" s="96">
        <v>0</v>
      </c>
      <c r="F18" s="96">
        <v>0</v>
      </c>
      <c r="G18" s="96">
        <v>0</v>
      </c>
      <c r="H18" s="96">
        <v>0</v>
      </c>
      <c r="I18" s="96">
        <v>0</v>
      </c>
      <c r="J18" s="96">
        <v>0</v>
      </c>
      <c r="K18" s="96">
        <v>0</v>
      </c>
      <c r="L18" s="96">
        <f t="shared" si="0"/>
        <v>0</v>
      </c>
    </row>
    <row r="19" spans="1:12" ht="18.75" hidden="1" customHeight="1" thickBot="1">
      <c r="A19" s="102">
        <v>14</v>
      </c>
      <c r="B19" s="95" t="s">
        <v>3</v>
      </c>
      <c r="C19" s="95" t="s">
        <v>56</v>
      </c>
      <c r="D19" s="95">
        <v>1</v>
      </c>
      <c r="E19" s="96">
        <v>2</v>
      </c>
      <c r="F19" s="96">
        <v>0</v>
      </c>
      <c r="G19" s="96">
        <v>2</v>
      </c>
      <c r="H19" s="96">
        <v>2</v>
      </c>
      <c r="I19" s="96">
        <v>0</v>
      </c>
      <c r="J19" s="96">
        <v>0</v>
      </c>
      <c r="K19" s="96">
        <v>0</v>
      </c>
      <c r="L19" s="96">
        <f t="shared" si="0"/>
        <v>6</v>
      </c>
    </row>
    <row r="20" spans="1:12" ht="18.75" hidden="1" customHeight="1" thickBot="1">
      <c r="A20" s="102">
        <v>15</v>
      </c>
      <c r="B20" s="95" t="s">
        <v>3</v>
      </c>
      <c r="C20" s="95" t="s">
        <v>57</v>
      </c>
      <c r="D20" s="95">
        <v>1</v>
      </c>
      <c r="E20" s="96">
        <v>1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f t="shared" si="0"/>
        <v>1</v>
      </c>
    </row>
    <row r="21" spans="1:12" ht="18.75" hidden="1" customHeight="1" thickBot="1">
      <c r="A21" s="102">
        <v>16</v>
      </c>
      <c r="B21" s="95" t="s">
        <v>3</v>
      </c>
      <c r="C21" s="95" t="s">
        <v>71</v>
      </c>
      <c r="D21" s="95">
        <v>1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0</v>
      </c>
      <c r="K21" s="96">
        <v>0</v>
      </c>
      <c r="L21" s="96">
        <f t="shared" si="0"/>
        <v>0</v>
      </c>
    </row>
    <row r="22" spans="1:12" ht="18.75" hidden="1" customHeight="1" thickBot="1">
      <c r="A22" s="102">
        <v>17</v>
      </c>
      <c r="B22" s="95" t="s">
        <v>9</v>
      </c>
      <c r="C22" s="95" t="s">
        <v>64</v>
      </c>
      <c r="D22" s="95">
        <v>1</v>
      </c>
      <c r="E22" s="96">
        <v>3</v>
      </c>
      <c r="F22" s="96">
        <v>0</v>
      </c>
      <c r="G22" s="96">
        <v>0</v>
      </c>
      <c r="H22" s="96">
        <v>1</v>
      </c>
      <c r="I22" s="96">
        <v>0</v>
      </c>
      <c r="J22" s="96">
        <v>0</v>
      </c>
      <c r="K22" s="96">
        <v>0</v>
      </c>
      <c r="L22" s="96">
        <f t="shared" si="0"/>
        <v>4</v>
      </c>
    </row>
    <row r="23" spans="1:12" ht="18.75" hidden="1" customHeight="1" thickBot="1">
      <c r="A23" s="102">
        <v>18</v>
      </c>
      <c r="B23" s="95" t="s">
        <v>9</v>
      </c>
      <c r="C23" s="95" t="s">
        <v>65</v>
      </c>
      <c r="D23" s="95">
        <v>1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0</v>
      </c>
      <c r="L23" s="96">
        <f t="shared" si="0"/>
        <v>0</v>
      </c>
    </row>
    <row r="24" spans="1:12" ht="18.75" hidden="1" customHeight="1" thickBot="1">
      <c r="A24" s="102">
        <v>19</v>
      </c>
      <c r="B24" s="95" t="s">
        <v>10</v>
      </c>
      <c r="C24" s="95" t="s">
        <v>53</v>
      </c>
      <c r="D24" s="95">
        <v>1</v>
      </c>
      <c r="E24" s="96">
        <v>2</v>
      </c>
      <c r="F24" s="96">
        <v>0</v>
      </c>
      <c r="G24" s="96">
        <v>3</v>
      </c>
      <c r="H24" s="96">
        <v>1</v>
      </c>
      <c r="I24" s="96">
        <v>0</v>
      </c>
      <c r="J24" s="96">
        <v>0</v>
      </c>
      <c r="K24" s="96">
        <v>0</v>
      </c>
      <c r="L24" s="96">
        <f t="shared" si="0"/>
        <v>6</v>
      </c>
    </row>
    <row r="25" spans="1:12" ht="18.75" hidden="1" customHeight="1" thickBot="1">
      <c r="A25" s="102">
        <v>20</v>
      </c>
      <c r="B25" s="95" t="s">
        <v>7</v>
      </c>
      <c r="C25" s="95" t="s">
        <v>54</v>
      </c>
      <c r="D25" s="95">
        <v>1</v>
      </c>
      <c r="E25" s="96">
        <v>14</v>
      </c>
      <c r="F25" s="96">
        <v>0</v>
      </c>
      <c r="G25" s="96">
        <v>6</v>
      </c>
      <c r="H25" s="96">
        <v>4</v>
      </c>
      <c r="I25" s="96">
        <v>0</v>
      </c>
      <c r="J25" s="96">
        <v>0</v>
      </c>
      <c r="K25" s="96">
        <v>0</v>
      </c>
      <c r="L25" s="96">
        <f t="shared" si="0"/>
        <v>24</v>
      </c>
    </row>
    <row r="26" spans="1:12" ht="18.75" hidden="1" customHeight="1" thickBot="1">
      <c r="A26" s="102">
        <v>21</v>
      </c>
      <c r="B26" s="95" t="s">
        <v>8</v>
      </c>
      <c r="C26" s="95" t="s">
        <v>61</v>
      </c>
      <c r="D26" s="95">
        <v>1</v>
      </c>
      <c r="E26" s="96">
        <v>1</v>
      </c>
      <c r="F26" s="96">
        <v>1</v>
      </c>
      <c r="G26" s="96">
        <v>2</v>
      </c>
      <c r="H26" s="96">
        <v>1</v>
      </c>
      <c r="I26" s="96">
        <v>0</v>
      </c>
      <c r="J26" s="96">
        <v>0</v>
      </c>
      <c r="K26" s="96">
        <v>0</v>
      </c>
      <c r="L26" s="96">
        <f t="shared" si="0"/>
        <v>5</v>
      </c>
    </row>
    <row r="27" spans="1:12" ht="18.75" hidden="1" customHeight="1" thickBot="1">
      <c r="A27" s="102">
        <v>22</v>
      </c>
      <c r="B27" s="95" t="s">
        <v>5</v>
      </c>
      <c r="C27" s="95" t="s">
        <v>62</v>
      </c>
      <c r="D27" s="95">
        <v>1</v>
      </c>
      <c r="E27" s="96">
        <v>5</v>
      </c>
      <c r="F27" s="96">
        <v>1</v>
      </c>
      <c r="G27" s="96">
        <v>1</v>
      </c>
      <c r="H27" s="96">
        <v>1</v>
      </c>
      <c r="I27" s="96">
        <v>0</v>
      </c>
      <c r="J27" s="96">
        <v>0</v>
      </c>
      <c r="K27" s="96">
        <v>0</v>
      </c>
      <c r="L27" s="96">
        <f t="shared" si="0"/>
        <v>8</v>
      </c>
    </row>
    <row r="28" spans="1:12" ht="18.75" hidden="1" customHeight="1" thickBot="1">
      <c r="A28" s="102">
        <v>23</v>
      </c>
      <c r="B28" s="95" t="s">
        <v>44</v>
      </c>
      <c r="C28" s="95" t="s">
        <v>63</v>
      </c>
      <c r="D28" s="95">
        <v>1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f t="shared" si="0"/>
        <v>0</v>
      </c>
    </row>
    <row r="29" spans="1:12" ht="18.75" hidden="1" customHeight="1" thickBot="1">
      <c r="A29" s="102">
        <v>24</v>
      </c>
      <c r="B29" s="95" t="s">
        <v>2</v>
      </c>
      <c r="C29" s="95" t="s">
        <v>66</v>
      </c>
      <c r="D29" s="95">
        <v>1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f t="shared" si="0"/>
        <v>0</v>
      </c>
    </row>
    <row r="30" spans="1:12" ht="19.5" customHeight="1" thickBot="1">
      <c r="A30" s="107">
        <v>1</v>
      </c>
      <c r="B30" s="108" t="s">
        <v>1</v>
      </c>
      <c r="C30" s="108" t="s">
        <v>45</v>
      </c>
      <c r="D30" s="108">
        <v>2</v>
      </c>
      <c r="E30" s="96">
        <v>48</v>
      </c>
      <c r="F30" s="96">
        <v>3</v>
      </c>
      <c r="G30" s="96">
        <v>8</v>
      </c>
      <c r="H30" s="96">
        <v>33</v>
      </c>
      <c r="I30" s="96">
        <v>0</v>
      </c>
      <c r="J30" s="96">
        <v>0</v>
      </c>
      <c r="K30" s="96">
        <v>0</v>
      </c>
      <c r="L30" s="109">
        <f t="shared" ref="L30:L53" si="1">SUM(E30:K30)</f>
        <v>92</v>
      </c>
    </row>
    <row r="31" spans="1:12" ht="19.5" customHeight="1" thickBot="1">
      <c r="A31" s="107">
        <v>2</v>
      </c>
      <c r="B31" s="108" t="s">
        <v>1</v>
      </c>
      <c r="C31" s="108" t="s">
        <v>46</v>
      </c>
      <c r="D31" s="108">
        <v>2</v>
      </c>
      <c r="E31" s="96">
        <v>1</v>
      </c>
      <c r="F31" s="96">
        <v>0</v>
      </c>
      <c r="G31" s="96">
        <v>6</v>
      </c>
      <c r="H31" s="96">
        <v>6</v>
      </c>
      <c r="I31" s="96">
        <v>0</v>
      </c>
      <c r="J31" s="96">
        <v>0</v>
      </c>
      <c r="K31" s="96">
        <v>0</v>
      </c>
      <c r="L31" s="109">
        <f t="shared" si="1"/>
        <v>13</v>
      </c>
    </row>
    <row r="32" spans="1:12" ht="19.5" customHeight="1" thickBot="1">
      <c r="A32" s="107">
        <v>3</v>
      </c>
      <c r="B32" s="108" t="s">
        <v>1</v>
      </c>
      <c r="C32" s="110" t="s">
        <v>47</v>
      </c>
      <c r="D32" s="108">
        <v>2</v>
      </c>
      <c r="E32" s="96">
        <v>0</v>
      </c>
      <c r="F32" s="96">
        <v>0</v>
      </c>
      <c r="G32" s="96">
        <v>0</v>
      </c>
      <c r="H32" s="96">
        <v>0</v>
      </c>
      <c r="I32" s="96">
        <v>0</v>
      </c>
      <c r="J32" s="96">
        <v>0</v>
      </c>
      <c r="K32" s="96">
        <v>0</v>
      </c>
      <c r="L32" s="109">
        <f t="shared" si="1"/>
        <v>0</v>
      </c>
    </row>
    <row r="33" spans="1:12" ht="19.5" customHeight="1" thickBot="1">
      <c r="A33" s="107">
        <v>4</v>
      </c>
      <c r="B33" s="108" t="s">
        <v>1</v>
      </c>
      <c r="C33" s="108" t="s">
        <v>48</v>
      </c>
      <c r="D33" s="108">
        <v>2</v>
      </c>
      <c r="E33" s="96">
        <v>1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109">
        <f t="shared" si="1"/>
        <v>1</v>
      </c>
    </row>
    <row r="34" spans="1:12" ht="19.5" customHeight="1" thickBot="1">
      <c r="A34" s="107">
        <v>5</v>
      </c>
      <c r="B34" s="108" t="s">
        <v>1</v>
      </c>
      <c r="C34" s="108" t="s">
        <v>49</v>
      </c>
      <c r="D34" s="108">
        <v>2</v>
      </c>
      <c r="E34" s="96">
        <v>0</v>
      </c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109">
        <f t="shared" si="1"/>
        <v>0</v>
      </c>
    </row>
    <row r="35" spans="1:12" ht="19.5" customHeight="1" thickBot="1">
      <c r="A35" s="111">
        <v>6</v>
      </c>
      <c r="B35" s="112" t="s">
        <v>6</v>
      </c>
      <c r="C35" s="112" t="s">
        <v>50</v>
      </c>
      <c r="D35" s="112">
        <v>2</v>
      </c>
      <c r="E35" s="96">
        <v>17</v>
      </c>
      <c r="F35" s="96">
        <v>1</v>
      </c>
      <c r="G35" s="96">
        <v>6</v>
      </c>
      <c r="H35" s="96">
        <v>4</v>
      </c>
      <c r="I35" s="96">
        <v>0</v>
      </c>
      <c r="J35" s="96">
        <v>0</v>
      </c>
      <c r="K35" s="96">
        <v>4</v>
      </c>
      <c r="L35" s="113">
        <f t="shared" si="1"/>
        <v>32</v>
      </c>
    </row>
    <row r="36" spans="1:12" ht="19.5" customHeight="1" thickBot="1">
      <c r="A36" s="111">
        <v>7</v>
      </c>
      <c r="B36" s="112" t="s">
        <v>6</v>
      </c>
      <c r="C36" s="112" t="s">
        <v>51</v>
      </c>
      <c r="D36" s="112">
        <v>2</v>
      </c>
      <c r="E36" s="96">
        <v>1</v>
      </c>
      <c r="F36" s="96">
        <v>0</v>
      </c>
      <c r="G36" s="96">
        <v>1</v>
      </c>
      <c r="H36" s="96">
        <v>0</v>
      </c>
      <c r="I36" s="96">
        <v>0</v>
      </c>
      <c r="J36" s="96">
        <v>0</v>
      </c>
      <c r="K36" s="96">
        <v>0</v>
      </c>
      <c r="L36" s="113">
        <f t="shared" si="1"/>
        <v>2</v>
      </c>
    </row>
    <row r="37" spans="1:12" ht="19.5" customHeight="1" thickBot="1">
      <c r="A37" s="111">
        <v>8</v>
      </c>
      <c r="B37" s="112" t="s">
        <v>6</v>
      </c>
      <c r="C37" s="112" t="s">
        <v>52</v>
      </c>
      <c r="D37" s="112">
        <v>2</v>
      </c>
      <c r="E37" s="96">
        <v>0</v>
      </c>
      <c r="F37" s="96">
        <v>0</v>
      </c>
      <c r="G37" s="96">
        <v>0</v>
      </c>
      <c r="H37" s="96">
        <v>0</v>
      </c>
      <c r="I37" s="96">
        <v>0</v>
      </c>
      <c r="J37" s="96">
        <v>0</v>
      </c>
      <c r="K37" s="96">
        <v>0</v>
      </c>
      <c r="L37" s="113">
        <f t="shared" si="1"/>
        <v>0</v>
      </c>
    </row>
    <row r="38" spans="1:12" ht="19.5" customHeight="1" thickBot="1">
      <c r="A38" s="114">
        <v>9</v>
      </c>
      <c r="B38" s="115" t="s">
        <v>4</v>
      </c>
      <c r="C38" s="115" t="s">
        <v>58</v>
      </c>
      <c r="D38" s="115">
        <v>2</v>
      </c>
      <c r="E38" s="96">
        <v>1</v>
      </c>
      <c r="F38" s="96">
        <v>0</v>
      </c>
      <c r="G38" s="96">
        <v>4</v>
      </c>
      <c r="H38" s="96">
        <v>1</v>
      </c>
      <c r="I38" s="96">
        <v>0</v>
      </c>
      <c r="J38" s="96">
        <v>0</v>
      </c>
      <c r="K38" s="96">
        <v>0</v>
      </c>
      <c r="L38" s="116">
        <f t="shared" si="1"/>
        <v>6</v>
      </c>
    </row>
    <row r="39" spans="1:12" ht="19.5" customHeight="1" thickBot="1">
      <c r="A39" s="114">
        <v>10</v>
      </c>
      <c r="B39" s="115" t="s">
        <v>4</v>
      </c>
      <c r="C39" s="115" t="s">
        <v>59</v>
      </c>
      <c r="D39" s="115">
        <v>2</v>
      </c>
      <c r="E39" s="96">
        <v>2</v>
      </c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0</v>
      </c>
      <c r="L39" s="116">
        <f t="shared" si="1"/>
        <v>2</v>
      </c>
    </row>
    <row r="40" spans="1:12" ht="19.5" customHeight="1" thickBot="1">
      <c r="A40" s="114">
        <v>11</v>
      </c>
      <c r="B40" s="115" t="s">
        <v>4</v>
      </c>
      <c r="C40" s="115" t="s">
        <v>60</v>
      </c>
      <c r="D40" s="115">
        <v>2</v>
      </c>
      <c r="E40" s="96">
        <v>0</v>
      </c>
      <c r="F40" s="96">
        <v>0</v>
      </c>
      <c r="G40" s="96">
        <v>0</v>
      </c>
      <c r="H40" s="96">
        <v>0</v>
      </c>
      <c r="I40" s="96">
        <v>0</v>
      </c>
      <c r="J40" s="96">
        <v>0</v>
      </c>
      <c r="K40" s="96">
        <v>0</v>
      </c>
      <c r="L40" s="116">
        <f t="shared" si="1"/>
        <v>0</v>
      </c>
    </row>
    <row r="41" spans="1:12" ht="19.5" customHeight="1" thickBot="1">
      <c r="A41" s="117">
        <v>12</v>
      </c>
      <c r="B41" s="118" t="s">
        <v>43</v>
      </c>
      <c r="C41" s="118" t="s">
        <v>55</v>
      </c>
      <c r="D41" s="118">
        <v>2</v>
      </c>
      <c r="E41" s="96">
        <v>2</v>
      </c>
      <c r="F41" s="96">
        <v>0</v>
      </c>
      <c r="G41" s="96">
        <v>2</v>
      </c>
      <c r="H41" s="96">
        <v>2</v>
      </c>
      <c r="I41" s="96">
        <v>0</v>
      </c>
      <c r="J41" s="96">
        <v>0</v>
      </c>
      <c r="K41" s="96">
        <v>0</v>
      </c>
      <c r="L41" s="119">
        <f t="shared" si="1"/>
        <v>6</v>
      </c>
    </row>
    <row r="42" spans="1:12" ht="19.5" customHeight="1" thickBot="1">
      <c r="A42" s="117">
        <v>13</v>
      </c>
      <c r="B42" s="118" t="s">
        <v>43</v>
      </c>
      <c r="C42" s="118" t="s">
        <v>70</v>
      </c>
      <c r="D42" s="118">
        <v>2</v>
      </c>
      <c r="E42" s="96">
        <v>0</v>
      </c>
      <c r="F42" s="96">
        <v>0</v>
      </c>
      <c r="G42" s="96">
        <v>1</v>
      </c>
      <c r="H42" s="96">
        <v>0</v>
      </c>
      <c r="I42" s="96">
        <v>0</v>
      </c>
      <c r="J42" s="96">
        <v>0</v>
      </c>
      <c r="K42" s="96">
        <v>0</v>
      </c>
      <c r="L42" s="119">
        <f t="shared" si="1"/>
        <v>1</v>
      </c>
    </row>
    <row r="43" spans="1:12" ht="19.5" customHeight="1" thickBot="1">
      <c r="A43" s="120">
        <v>14</v>
      </c>
      <c r="B43" s="121" t="s">
        <v>3</v>
      </c>
      <c r="C43" s="121" t="s">
        <v>56</v>
      </c>
      <c r="D43" s="121">
        <v>2</v>
      </c>
      <c r="E43" s="96">
        <v>2</v>
      </c>
      <c r="F43" s="96">
        <v>0</v>
      </c>
      <c r="G43" s="96">
        <v>1</v>
      </c>
      <c r="H43" s="96">
        <v>4</v>
      </c>
      <c r="I43" s="96">
        <v>0</v>
      </c>
      <c r="J43" s="96">
        <v>0</v>
      </c>
      <c r="K43" s="96">
        <v>0</v>
      </c>
      <c r="L43" s="122">
        <f t="shared" si="1"/>
        <v>7</v>
      </c>
    </row>
    <row r="44" spans="1:12" ht="19.5" customHeight="1" thickBot="1">
      <c r="A44" s="120">
        <v>15</v>
      </c>
      <c r="B44" s="121" t="s">
        <v>3</v>
      </c>
      <c r="C44" s="121" t="s">
        <v>57</v>
      </c>
      <c r="D44" s="121">
        <v>2</v>
      </c>
      <c r="E44" s="96">
        <v>0</v>
      </c>
      <c r="F44" s="96">
        <v>0</v>
      </c>
      <c r="G44" s="96">
        <v>0</v>
      </c>
      <c r="H44" s="96">
        <v>0</v>
      </c>
      <c r="I44" s="96">
        <v>0</v>
      </c>
      <c r="J44" s="96">
        <v>0</v>
      </c>
      <c r="K44" s="96">
        <v>0</v>
      </c>
      <c r="L44" s="122">
        <f t="shared" si="1"/>
        <v>0</v>
      </c>
    </row>
    <row r="45" spans="1:12" ht="19.5" customHeight="1" thickBot="1">
      <c r="A45" s="120">
        <v>16</v>
      </c>
      <c r="B45" s="121" t="s">
        <v>3</v>
      </c>
      <c r="C45" s="121" t="s">
        <v>71</v>
      </c>
      <c r="D45" s="121">
        <v>2</v>
      </c>
      <c r="E45" s="96">
        <v>0</v>
      </c>
      <c r="F45" s="96">
        <v>0</v>
      </c>
      <c r="G45" s="96">
        <v>0</v>
      </c>
      <c r="H45" s="96">
        <v>0</v>
      </c>
      <c r="I45" s="96">
        <v>0</v>
      </c>
      <c r="J45" s="96">
        <v>0</v>
      </c>
      <c r="K45" s="96">
        <v>0</v>
      </c>
      <c r="L45" s="122">
        <f t="shared" si="1"/>
        <v>0</v>
      </c>
    </row>
    <row r="46" spans="1:12" ht="19.5" customHeight="1" thickBot="1">
      <c r="A46" s="102">
        <v>17</v>
      </c>
      <c r="B46" s="95" t="s">
        <v>9</v>
      </c>
      <c r="C46" s="95" t="s">
        <v>64</v>
      </c>
      <c r="D46" s="95">
        <v>2</v>
      </c>
      <c r="E46" s="96">
        <v>6</v>
      </c>
      <c r="F46" s="96">
        <v>0</v>
      </c>
      <c r="G46" s="96">
        <v>1</v>
      </c>
      <c r="H46" s="96">
        <v>1</v>
      </c>
      <c r="I46" s="96">
        <v>0</v>
      </c>
      <c r="J46" s="96">
        <v>0</v>
      </c>
      <c r="K46" s="96">
        <v>0</v>
      </c>
      <c r="L46" s="96">
        <f t="shared" si="1"/>
        <v>8</v>
      </c>
    </row>
    <row r="47" spans="1:12" ht="19.5" customHeight="1" thickBot="1">
      <c r="A47" s="102">
        <v>18</v>
      </c>
      <c r="B47" s="95" t="s">
        <v>9</v>
      </c>
      <c r="C47" s="95" t="s">
        <v>65</v>
      </c>
      <c r="D47" s="95">
        <v>2</v>
      </c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0</v>
      </c>
      <c r="L47" s="96">
        <f t="shared" si="1"/>
        <v>0</v>
      </c>
    </row>
    <row r="48" spans="1:12" ht="21" customHeight="1" thickBot="1">
      <c r="A48" s="102">
        <v>19</v>
      </c>
      <c r="B48" s="95" t="s">
        <v>10</v>
      </c>
      <c r="C48" s="95" t="s">
        <v>53</v>
      </c>
      <c r="D48" s="95">
        <v>2</v>
      </c>
      <c r="E48" s="96">
        <v>2</v>
      </c>
      <c r="F48" s="96">
        <v>0</v>
      </c>
      <c r="G48" s="96">
        <v>1</v>
      </c>
      <c r="H48" s="96">
        <v>2</v>
      </c>
      <c r="I48" s="96">
        <v>0</v>
      </c>
      <c r="J48" s="96">
        <v>0</v>
      </c>
      <c r="K48" s="96">
        <v>0</v>
      </c>
      <c r="L48" s="96">
        <f t="shared" si="1"/>
        <v>5</v>
      </c>
    </row>
    <row r="49" spans="1:19" ht="18.75" customHeight="1" thickBot="1">
      <c r="A49" s="102">
        <v>20</v>
      </c>
      <c r="B49" s="95" t="s">
        <v>7</v>
      </c>
      <c r="C49" s="95" t="s">
        <v>54</v>
      </c>
      <c r="D49" s="95">
        <v>2</v>
      </c>
      <c r="E49" s="96">
        <v>11</v>
      </c>
      <c r="F49" s="96">
        <v>1</v>
      </c>
      <c r="G49" s="96">
        <v>2</v>
      </c>
      <c r="H49" s="96">
        <v>1</v>
      </c>
      <c r="I49" s="96">
        <v>0</v>
      </c>
      <c r="J49" s="96">
        <v>0</v>
      </c>
      <c r="K49" s="96">
        <v>0</v>
      </c>
      <c r="L49" s="96">
        <f t="shared" si="1"/>
        <v>15</v>
      </c>
    </row>
    <row r="50" spans="1:19" ht="19.5" customHeight="1" thickBot="1">
      <c r="A50" s="102">
        <v>21</v>
      </c>
      <c r="B50" s="95" t="s">
        <v>8</v>
      </c>
      <c r="C50" s="95" t="s">
        <v>61</v>
      </c>
      <c r="D50" s="95">
        <v>2</v>
      </c>
      <c r="E50" s="96">
        <v>1</v>
      </c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0</v>
      </c>
      <c r="L50" s="96">
        <f t="shared" si="1"/>
        <v>1</v>
      </c>
    </row>
    <row r="51" spans="1:19" ht="19.5" customHeight="1" thickBot="1">
      <c r="A51" s="102">
        <v>22</v>
      </c>
      <c r="B51" s="95" t="s">
        <v>5</v>
      </c>
      <c r="C51" s="95" t="s">
        <v>62</v>
      </c>
      <c r="D51" s="95">
        <v>2</v>
      </c>
      <c r="E51" s="96">
        <v>2</v>
      </c>
      <c r="F51" s="96">
        <v>0</v>
      </c>
      <c r="G51" s="96">
        <v>1</v>
      </c>
      <c r="H51" s="96">
        <v>1</v>
      </c>
      <c r="I51" s="96">
        <v>0</v>
      </c>
      <c r="J51" s="96">
        <v>0</v>
      </c>
      <c r="K51" s="96">
        <v>0</v>
      </c>
      <c r="L51" s="96">
        <f t="shared" si="1"/>
        <v>4</v>
      </c>
    </row>
    <row r="52" spans="1:19" ht="19.5" customHeight="1" thickBot="1">
      <c r="A52" s="102">
        <v>23</v>
      </c>
      <c r="B52" s="95" t="s">
        <v>44</v>
      </c>
      <c r="C52" s="95" t="s">
        <v>63</v>
      </c>
      <c r="D52" s="95">
        <v>2</v>
      </c>
      <c r="E52" s="96">
        <v>0</v>
      </c>
      <c r="F52" s="96">
        <v>0</v>
      </c>
      <c r="G52" s="96">
        <v>0</v>
      </c>
      <c r="H52" s="96">
        <v>0</v>
      </c>
      <c r="I52" s="96">
        <v>0</v>
      </c>
      <c r="J52" s="96">
        <v>0</v>
      </c>
      <c r="K52" s="96">
        <v>0</v>
      </c>
      <c r="L52" s="96">
        <f t="shared" si="1"/>
        <v>0</v>
      </c>
    </row>
    <row r="53" spans="1:19" ht="16.5" customHeight="1" thickBot="1">
      <c r="A53" s="102">
        <v>24</v>
      </c>
      <c r="B53" s="95" t="s">
        <v>2</v>
      </c>
      <c r="C53" s="95" t="s">
        <v>66</v>
      </c>
      <c r="D53" s="95">
        <v>2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f t="shared" si="1"/>
        <v>0</v>
      </c>
    </row>
    <row r="54" spans="1:19" ht="19.5" hidden="1" customHeight="1" thickBot="1">
      <c r="A54" s="120">
        <v>1</v>
      </c>
      <c r="B54" s="121" t="s">
        <v>1</v>
      </c>
      <c r="C54" s="121" t="s">
        <v>45</v>
      </c>
      <c r="D54" s="121">
        <v>3</v>
      </c>
      <c r="E54" s="96">
        <v>62</v>
      </c>
      <c r="F54" s="96">
        <v>1</v>
      </c>
      <c r="G54" s="96">
        <v>30</v>
      </c>
      <c r="H54" s="96">
        <v>60</v>
      </c>
      <c r="I54" s="96">
        <v>0</v>
      </c>
      <c r="J54" s="96">
        <v>0</v>
      </c>
      <c r="K54" s="96">
        <v>0</v>
      </c>
      <c r="L54" s="122">
        <f t="shared" ref="L54:L101" si="2">SUM(E54:K54)</f>
        <v>153</v>
      </c>
    </row>
    <row r="55" spans="1:19" ht="19.5" hidden="1" customHeight="1" thickBot="1">
      <c r="A55" s="120">
        <v>2</v>
      </c>
      <c r="B55" s="121" t="s">
        <v>1</v>
      </c>
      <c r="C55" s="121" t="s">
        <v>46</v>
      </c>
      <c r="D55" s="121">
        <v>3</v>
      </c>
      <c r="E55" s="96">
        <v>0</v>
      </c>
      <c r="F55" s="96">
        <v>0</v>
      </c>
      <c r="G55" s="96">
        <v>6</v>
      </c>
      <c r="H55" s="96">
        <v>10</v>
      </c>
      <c r="I55" s="96">
        <v>0</v>
      </c>
      <c r="J55" s="96">
        <v>0</v>
      </c>
      <c r="K55" s="96">
        <v>0</v>
      </c>
      <c r="L55" s="122">
        <f t="shared" si="2"/>
        <v>16</v>
      </c>
    </row>
    <row r="56" spans="1:19" ht="19.5" hidden="1" customHeight="1" thickBot="1">
      <c r="A56" s="120">
        <v>3</v>
      </c>
      <c r="B56" s="121" t="s">
        <v>1</v>
      </c>
      <c r="C56" s="123" t="s">
        <v>47</v>
      </c>
      <c r="D56" s="121">
        <v>3</v>
      </c>
      <c r="E56" s="96">
        <v>0</v>
      </c>
      <c r="F56" s="96">
        <v>0</v>
      </c>
      <c r="G56" s="96">
        <v>0</v>
      </c>
      <c r="H56" s="96">
        <v>0</v>
      </c>
      <c r="I56" s="96">
        <v>0</v>
      </c>
      <c r="J56" s="96">
        <v>0</v>
      </c>
      <c r="K56" s="96">
        <v>0</v>
      </c>
      <c r="L56" s="122">
        <f t="shared" si="2"/>
        <v>0</v>
      </c>
    </row>
    <row r="57" spans="1:19" ht="19.5" hidden="1" customHeight="1" thickBot="1">
      <c r="A57" s="120">
        <v>4</v>
      </c>
      <c r="B57" s="121" t="s">
        <v>1</v>
      </c>
      <c r="C57" s="121" t="s">
        <v>48</v>
      </c>
      <c r="D57" s="121">
        <v>3</v>
      </c>
      <c r="E57" s="96">
        <v>2</v>
      </c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96">
        <v>0</v>
      </c>
      <c r="L57" s="122">
        <f t="shared" si="2"/>
        <v>2</v>
      </c>
      <c r="M57">
        <f>L57+L56+L55+L54</f>
        <v>171</v>
      </c>
    </row>
    <row r="58" spans="1:19" ht="19.5" hidden="1" customHeight="1" thickBot="1">
      <c r="A58" s="120">
        <v>5</v>
      </c>
      <c r="B58" s="121" t="s">
        <v>1</v>
      </c>
      <c r="C58" s="121" t="s">
        <v>49</v>
      </c>
      <c r="D58" s="121">
        <v>3</v>
      </c>
      <c r="E58" s="96">
        <v>0</v>
      </c>
      <c r="F58" s="96">
        <v>0</v>
      </c>
      <c r="G58" s="96">
        <v>0</v>
      </c>
      <c r="H58" s="96">
        <v>0</v>
      </c>
      <c r="I58" s="96">
        <v>0</v>
      </c>
      <c r="J58" s="96">
        <v>0</v>
      </c>
      <c r="K58" s="96">
        <v>0</v>
      </c>
      <c r="L58" s="122">
        <f t="shared" si="2"/>
        <v>0</v>
      </c>
      <c r="P58">
        <v>273</v>
      </c>
      <c r="Q58">
        <v>16</v>
      </c>
      <c r="R58">
        <v>2</v>
      </c>
      <c r="S58">
        <v>153</v>
      </c>
    </row>
    <row r="59" spans="1:19" ht="19.5" hidden="1" customHeight="1" thickBot="1">
      <c r="A59" s="114">
        <v>6</v>
      </c>
      <c r="B59" s="115" t="s">
        <v>6</v>
      </c>
      <c r="C59" s="115" t="s">
        <v>50</v>
      </c>
      <c r="D59" s="115">
        <v>3</v>
      </c>
      <c r="E59" s="96">
        <v>23</v>
      </c>
      <c r="F59" s="96">
        <v>3</v>
      </c>
      <c r="G59" s="96">
        <v>6</v>
      </c>
      <c r="H59" s="96">
        <v>12</v>
      </c>
      <c r="I59" s="96">
        <v>0</v>
      </c>
      <c r="J59" s="96">
        <v>1</v>
      </c>
      <c r="K59" s="96">
        <v>0</v>
      </c>
      <c r="L59" s="116">
        <f t="shared" si="2"/>
        <v>45</v>
      </c>
    </row>
    <row r="60" spans="1:19" ht="19.5" hidden="1" customHeight="1" thickBot="1">
      <c r="A60" s="114">
        <v>7</v>
      </c>
      <c r="B60" s="115" t="s">
        <v>6</v>
      </c>
      <c r="C60" s="115" t="s">
        <v>51</v>
      </c>
      <c r="D60" s="115">
        <v>3</v>
      </c>
      <c r="E60" s="96">
        <v>2</v>
      </c>
      <c r="F60" s="96">
        <v>0</v>
      </c>
      <c r="G60" s="96">
        <v>0</v>
      </c>
      <c r="H60" s="96">
        <v>0</v>
      </c>
      <c r="I60" s="96">
        <v>1</v>
      </c>
      <c r="J60" s="96">
        <v>0</v>
      </c>
      <c r="K60" s="96">
        <v>0</v>
      </c>
      <c r="L60" s="116">
        <f t="shared" si="2"/>
        <v>3</v>
      </c>
    </row>
    <row r="61" spans="1:19" ht="19.5" hidden="1" customHeight="1" thickBot="1">
      <c r="A61" s="114">
        <v>8</v>
      </c>
      <c r="B61" s="115" t="s">
        <v>6</v>
      </c>
      <c r="C61" s="115" t="s">
        <v>52</v>
      </c>
      <c r="D61" s="115">
        <v>3</v>
      </c>
      <c r="E61" s="96">
        <v>0</v>
      </c>
      <c r="F61" s="96">
        <v>0</v>
      </c>
      <c r="G61" s="96">
        <v>0</v>
      </c>
      <c r="H61" s="96">
        <v>0</v>
      </c>
      <c r="I61" s="96">
        <v>0</v>
      </c>
      <c r="J61" s="96">
        <v>0</v>
      </c>
      <c r="K61" s="96">
        <v>0</v>
      </c>
      <c r="L61" s="116">
        <f t="shared" si="2"/>
        <v>0</v>
      </c>
    </row>
    <row r="62" spans="1:19" ht="19.5" hidden="1" customHeight="1" thickBot="1">
      <c r="A62" s="124">
        <v>9</v>
      </c>
      <c r="B62" s="125" t="s">
        <v>4</v>
      </c>
      <c r="C62" s="125" t="s">
        <v>58</v>
      </c>
      <c r="D62" s="125">
        <v>3</v>
      </c>
      <c r="E62" s="96">
        <v>0</v>
      </c>
      <c r="F62" s="96">
        <v>0</v>
      </c>
      <c r="G62" s="96">
        <v>11</v>
      </c>
      <c r="H62" s="96">
        <v>1</v>
      </c>
      <c r="I62" s="96">
        <v>0</v>
      </c>
      <c r="J62" s="96">
        <v>0</v>
      </c>
      <c r="K62" s="96">
        <v>0</v>
      </c>
      <c r="L62" s="126">
        <f t="shared" si="2"/>
        <v>12</v>
      </c>
    </row>
    <row r="63" spans="1:19" ht="19.5" hidden="1" customHeight="1" thickBot="1">
      <c r="A63" s="124">
        <v>10</v>
      </c>
      <c r="B63" s="125" t="s">
        <v>4</v>
      </c>
      <c r="C63" s="125" t="s">
        <v>59</v>
      </c>
      <c r="D63" s="125">
        <v>3</v>
      </c>
      <c r="E63" s="96">
        <v>4</v>
      </c>
      <c r="F63" s="96">
        <v>0</v>
      </c>
      <c r="G63" s="96">
        <v>1</v>
      </c>
      <c r="H63" s="96">
        <v>1</v>
      </c>
      <c r="I63" s="96">
        <v>0</v>
      </c>
      <c r="J63" s="96">
        <v>0</v>
      </c>
      <c r="K63" s="96">
        <v>0</v>
      </c>
      <c r="L63" s="126">
        <f t="shared" si="2"/>
        <v>6</v>
      </c>
    </row>
    <row r="64" spans="1:19" ht="19.5" hidden="1" customHeight="1" thickBot="1">
      <c r="A64" s="124">
        <v>11</v>
      </c>
      <c r="B64" s="125" t="s">
        <v>4</v>
      </c>
      <c r="C64" s="125" t="s">
        <v>60</v>
      </c>
      <c r="D64" s="125">
        <v>3</v>
      </c>
      <c r="E64" s="96">
        <v>0</v>
      </c>
      <c r="F64" s="96">
        <v>0</v>
      </c>
      <c r="G64" s="96">
        <v>0</v>
      </c>
      <c r="H64" s="96">
        <v>0</v>
      </c>
      <c r="I64" s="96">
        <v>0</v>
      </c>
      <c r="J64" s="96">
        <v>0</v>
      </c>
      <c r="K64" s="96">
        <v>0</v>
      </c>
      <c r="L64" s="126">
        <f t="shared" si="2"/>
        <v>0</v>
      </c>
    </row>
    <row r="65" spans="1:12" ht="19.5" hidden="1" customHeight="1" thickBot="1">
      <c r="A65" s="102">
        <v>12</v>
      </c>
      <c r="B65" s="95" t="s">
        <v>43</v>
      </c>
      <c r="C65" s="95" t="s">
        <v>55</v>
      </c>
      <c r="D65" s="95">
        <v>3</v>
      </c>
      <c r="E65" s="96">
        <v>5</v>
      </c>
      <c r="F65" s="96">
        <v>0</v>
      </c>
      <c r="G65" s="96">
        <v>4</v>
      </c>
      <c r="H65" s="96">
        <v>5</v>
      </c>
      <c r="I65" s="96">
        <v>0</v>
      </c>
      <c r="J65" s="96">
        <v>0</v>
      </c>
      <c r="K65" s="96">
        <v>0</v>
      </c>
      <c r="L65" s="96">
        <f t="shared" si="2"/>
        <v>14</v>
      </c>
    </row>
    <row r="66" spans="1:12" ht="19.5" hidden="1" customHeight="1" thickBot="1">
      <c r="A66" s="102">
        <v>13</v>
      </c>
      <c r="B66" s="95" t="s">
        <v>43</v>
      </c>
      <c r="C66" s="95" t="s">
        <v>70</v>
      </c>
      <c r="D66" s="95">
        <v>3</v>
      </c>
      <c r="E66" s="96">
        <v>0</v>
      </c>
      <c r="F66" s="96">
        <v>0</v>
      </c>
      <c r="G66" s="96">
        <v>0</v>
      </c>
      <c r="H66" s="96">
        <v>0</v>
      </c>
      <c r="I66" s="96">
        <v>0</v>
      </c>
      <c r="J66" s="96">
        <v>0</v>
      </c>
      <c r="K66" s="96">
        <v>0</v>
      </c>
      <c r="L66" s="96">
        <f t="shared" si="2"/>
        <v>0</v>
      </c>
    </row>
    <row r="67" spans="1:12" ht="19.5" hidden="1" customHeight="1" thickBot="1">
      <c r="A67" s="107">
        <v>14</v>
      </c>
      <c r="B67" s="108" t="s">
        <v>3</v>
      </c>
      <c r="C67" s="108" t="s">
        <v>56</v>
      </c>
      <c r="D67" s="108">
        <v>3</v>
      </c>
      <c r="E67" s="96">
        <v>5</v>
      </c>
      <c r="F67" s="96">
        <v>0</v>
      </c>
      <c r="G67" s="96">
        <v>5</v>
      </c>
      <c r="H67" s="96">
        <v>4</v>
      </c>
      <c r="I67" s="96">
        <v>0</v>
      </c>
      <c r="J67" s="96">
        <v>0</v>
      </c>
      <c r="K67" s="96">
        <v>0</v>
      </c>
      <c r="L67" s="109">
        <f t="shared" si="2"/>
        <v>14</v>
      </c>
    </row>
    <row r="68" spans="1:12" ht="19.5" hidden="1" customHeight="1" thickBot="1">
      <c r="A68" s="107">
        <v>15</v>
      </c>
      <c r="B68" s="108" t="s">
        <v>3</v>
      </c>
      <c r="C68" s="108" t="s">
        <v>57</v>
      </c>
      <c r="D68" s="108">
        <v>3</v>
      </c>
      <c r="E68" s="96">
        <v>0</v>
      </c>
      <c r="F68" s="96">
        <v>0</v>
      </c>
      <c r="G68" s="96">
        <v>0</v>
      </c>
      <c r="H68" s="96">
        <v>0</v>
      </c>
      <c r="I68" s="96">
        <v>0</v>
      </c>
      <c r="J68" s="96">
        <v>0</v>
      </c>
      <c r="K68" s="96">
        <v>0</v>
      </c>
      <c r="L68" s="109">
        <f t="shared" si="2"/>
        <v>0</v>
      </c>
    </row>
    <row r="69" spans="1:12" ht="19.5" hidden="1" customHeight="1" thickBot="1">
      <c r="A69" s="107">
        <v>16</v>
      </c>
      <c r="B69" s="108" t="s">
        <v>3</v>
      </c>
      <c r="C69" s="108" t="s">
        <v>71</v>
      </c>
      <c r="D69" s="108">
        <v>3</v>
      </c>
      <c r="E69" s="96">
        <v>0</v>
      </c>
      <c r="F69" s="96">
        <v>0</v>
      </c>
      <c r="G69" s="96">
        <v>0</v>
      </c>
      <c r="H69" s="96">
        <v>0</v>
      </c>
      <c r="I69" s="96">
        <v>0</v>
      </c>
      <c r="J69" s="96">
        <v>0</v>
      </c>
      <c r="K69" s="96">
        <v>0</v>
      </c>
      <c r="L69" s="109">
        <f t="shared" si="2"/>
        <v>0</v>
      </c>
    </row>
    <row r="70" spans="1:12" ht="19.5" hidden="1" customHeight="1" thickBot="1">
      <c r="A70" s="102">
        <v>17</v>
      </c>
      <c r="B70" s="95" t="s">
        <v>9</v>
      </c>
      <c r="C70" s="95" t="s">
        <v>64</v>
      </c>
      <c r="D70" s="95">
        <v>3</v>
      </c>
      <c r="E70" s="96">
        <v>2</v>
      </c>
      <c r="F70" s="96">
        <v>0</v>
      </c>
      <c r="G70" s="96">
        <v>2</v>
      </c>
      <c r="H70" s="96">
        <v>0</v>
      </c>
      <c r="I70" s="96">
        <v>0</v>
      </c>
      <c r="J70" s="96">
        <v>0</v>
      </c>
      <c r="K70" s="96">
        <v>0</v>
      </c>
      <c r="L70" s="96">
        <f t="shared" si="2"/>
        <v>4</v>
      </c>
    </row>
    <row r="71" spans="1:12" ht="19.5" hidden="1" customHeight="1" thickBot="1">
      <c r="A71" s="102">
        <v>18</v>
      </c>
      <c r="B71" s="95" t="s">
        <v>9</v>
      </c>
      <c r="C71" s="95" t="s">
        <v>65</v>
      </c>
      <c r="D71" s="95">
        <v>3</v>
      </c>
      <c r="E71" s="96">
        <v>0</v>
      </c>
      <c r="F71" s="96">
        <v>0</v>
      </c>
      <c r="G71" s="96">
        <v>0</v>
      </c>
      <c r="H71" s="96">
        <v>0</v>
      </c>
      <c r="I71" s="96">
        <v>0</v>
      </c>
      <c r="J71" s="96">
        <v>0</v>
      </c>
      <c r="K71" s="96">
        <v>0</v>
      </c>
      <c r="L71" s="96">
        <f t="shared" si="2"/>
        <v>0</v>
      </c>
    </row>
    <row r="72" spans="1:12" ht="18.75" hidden="1" customHeight="1" thickBot="1">
      <c r="A72" s="124">
        <v>19</v>
      </c>
      <c r="B72" s="125" t="s">
        <v>10</v>
      </c>
      <c r="C72" s="125" t="s">
        <v>53</v>
      </c>
      <c r="D72" s="125">
        <v>3</v>
      </c>
      <c r="E72" s="96">
        <v>3</v>
      </c>
      <c r="F72" s="96">
        <v>0</v>
      </c>
      <c r="G72" s="96">
        <v>3</v>
      </c>
      <c r="H72" s="96">
        <v>2</v>
      </c>
      <c r="I72" s="96">
        <v>0</v>
      </c>
      <c r="J72" s="96">
        <v>0</v>
      </c>
      <c r="K72" s="96">
        <v>0</v>
      </c>
      <c r="L72" s="126">
        <f t="shared" si="2"/>
        <v>8</v>
      </c>
    </row>
    <row r="73" spans="1:12" ht="18.75" hidden="1" customHeight="1" thickBot="1">
      <c r="A73" s="102">
        <v>20</v>
      </c>
      <c r="B73" s="95" t="s">
        <v>7</v>
      </c>
      <c r="C73" s="95" t="s">
        <v>54</v>
      </c>
      <c r="D73" s="95">
        <v>3</v>
      </c>
      <c r="E73" s="96">
        <v>12</v>
      </c>
      <c r="F73" s="96">
        <v>0</v>
      </c>
      <c r="G73" s="96">
        <v>1</v>
      </c>
      <c r="H73" s="96">
        <v>3</v>
      </c>
      <c r="I73" s="96">
        <v>1</v>
      </c>
      <c r="J73" s="96">
        <v>1</v>
      </c>
      <c r="K73" s="96">
        <v>0</v>
      </c>
      <c r="L73" s="96">
        <f t="shared" si="2"/>
        <v>18</v>
      </c>
    </row>
    <row r="74" spans="1:12" ht="19.5" hidden="1" customHeight="1" thickBot="1">
      <c r="A74" s="102">
        <v>21</v>
      </c>
      <c r="B74" s="95" t="s">
        <v>8</v>
      </c>
      <c r="C74" s="95" t="s">
        <v>61</v>
      </c>
      <c r="D74" s="95">
        <v>3</v>
      </c>
      <c r="E74" s="96">
        <v>1</v>
      </c>
      <c r="F74" s="96">
        <v>1</v>
      </c>
      <c r="G74" s="96">
        <v>0</v>
      </c>
      <c r="H74" s="96">
        <v>2</v>
      </c>
      <c r="I74" s="96">
        <v>0</v>
      </c>
      <c r="J74" s="96">
        <v>0</v>
      </c>
      <c r="K74" s="96">
        <v>0</v>
      </c>
      <c r="L74" s="96">
        <f t="shared" si="2"/>
        <v>4</v>
      </c>
    </row>
    <row r="75" spans="1:12" ht="19.5" hidden="1" customHeight="1" thickBot="1">
      <c r="A75" s="102">
        <v>22</v>
      </c>
      <c r="B75" s="95" t="s">
        <v>5</v>
      </c>
      <c r="C75" s="95" t="s">
        <v>62</v>
      </c>
      <c r="D75" s="95">
        <v>3</v>
      </c>
      <c r="E75" s="96">
        <v>2</v>
      </c>
      <c r="F75" s="96">
        <v>0</v>
      </c>
      <c r="G75" s="96">
        <v>0</v>
      </c>
      <c r="H75" s="96">
        <v>3</v>
      </c>
      <c r="I75" s="96">
        <v>0</v>
      </c>
      <c r="J75" s="96">
        <v>0</v>
      </c>
      <c r="K75" s="96">
        <v>0</v>
      </c>
      <c r="L75" s="96">
        <f t="shared" si="2"/>
        <v>5</v>
      </c>
    </row>
    <row r="76" spans="1:12" ht="19.5" hidden="1" customHeight="1" thickBot="1">
      <c r="A76" s="102">
        <v>23</v>
      </c>
      <c r="B76" s="95" t="s">
        <v>44</v>
      </c>
      <c r="C76" s="95" t="s">
        <v>63</v>
      </c>
      <c r="D76" s="95">
        <v>3</v>
      </c>
      <c r="E76" s="96">
        <v>0</v>
      </c>
      <c r="F76" s="96">
        <v>0</v>
      </c>
      <c r="G76" s="96">
        <v>0</v>
      </c>
      <c r="H76" s="96">
        <v>0</v>
      </c>
      <c r="I76" s="96">
        <v>0</v>
      </c>
      <c r="J76" s="96">
        <v>0</v>
      </c>
      <c r="K76" s="96">
        <v>0</v>
      </c>
      <c r="L76" s="96">
        <f t="shared" si="2"/>
        <v>0</v>
      </c>
    </row>
    <row r="77" spans="1:12" ht="18.75" hidden="1" customHeight="1" thickBot="1">
      <c r="A77" s="102">
        <v>24</v>
      </c>
      <c r="B77" s="95" t="s">
        <v>2</v>
      </c>
      <c r="C77" s="95" t="s">
        <v>66</v>
      </c>
      <c r="D77" s="95">
        <v>3</v>
      </c>
      <c r="E77" s="96">
        <v>0</v>
      </c>
      <c r="F77" s="96">
        <v>0</v>
      </c>
      <c r="G77" s="96">
        <v>0</v>
      </c>
      <c r="H77" s="96">
        <v>0</v>
      </c>
      <c r="I77" s="96">
        <v>0</v>
      </c>
      <c r="J77" s="96">
        <v>0</v>
      </c>
      <c r="K77" s="96">
        <v>0</v>
      </c>
      <c r="L77" s="96">
        <f t="shared" si="2"/>
        <v>0</v>
      </c>
    </row>
    <row r="78" spans="1:12" ht="19.5" hidden="1" customHeight="1" thickBot="1">
      <c r="A78" s="102">
        <v>1</v>
      </c>
      <c r="B78" s="115" t="s">
        <v>1</v>
      </c>
      <c r="C78" s="115" t="s">
        <v>45</v>
      </c>
      <c r="D78" s="115">
        <v>4</v>
      </c>
      <c r="E78" s="96">
        <v>66</v>
      </c>
      <c r="F78" s="96">
        <v>1</v>
      </c>
      <c r="G78" s="96">
        <v>30</v>
      </c>
      <c r="H78" s="96">
        <v>80</v>
      </c>
      <c r="I78" s="96">
        <v>0</v>
      </c>
      <c r="J78" s="96">
        <v>0</v>
      </c>
      <c r="K78" s="96">
        <v>0</v>
      </c>
      <c r="L78" s="116">
        <f t="shared" si="2"/>
        <v>177</v>
      </c>
    </row>
    <row r="79" spans="1:12" ht="19.5" hidden="1" customHeight="1" thickBot="1">
      <c r="A79" s="102">
        <v>2</v>
      </c>
      <c r="B79" s="115" t="s">
        <v>1</v>
      </c>
      <c r="C79" s="115" t="s">
        <v>46</v>
      </c>
      <c r="D79" s="115">
        <v>4</v>
      </c>
      <c r="E79" s="96">
        <v>1</v>
      </c>
      <c r="F79" s="96">
        <v>0</v>
      </c>
      <c r="G79" s="96">
        <v>5</v>
      </c>
      <c r="H79" s="96">
        <v>11</v>
      </c>
      <c r="I79" s="96">
        <v>0</v>
      </c>
      <c r="J79" s="96">
        <v>0</v>
      </c>
      <c r="K79" s="96">
        <v>0</v>
      </c>
      <c r="L79" s="116">
        <f t="shared" si="2"/>
        <v>17</v>
      </c>
    </row>
    <row r="80" spans="1:12" ht="19.5" hidden="1" customHeight="1" thickBot="1">
      <c r="A80" s="102">
        <v>3</v>
      </c>
      <c r="B80" s="115" t="s">
        <v>1</v>
      </c>
      <c r="C80" s="127" t="s">
        <v>47</v>
      </c>
      <c r="D80" s="115">
        <v>4</v>
      </c>
      <c r="E80" s="96">
        <v>1</v>
      </c>
      <c r="F80" s="96">
        <v>0</v>
      </c>
      <c r="G80" s="96">
        <v>1</v>
      </c>
      <c r="H80" s="96">
        <v>0</v>
      </c>
      <c r="I80" s="96">
        <v>0</v>
      </c>
      <c r="J80" s="96">
        <v>0</v>
      </c>
      <c r="K80" s="96">
        <v>0</v>
      </c>
      <c r="L80" s="116">
        <f t="shared" si="2"/>
        <v>2</v>
      </c>
    </row>
    <row r="81" spans="1:12" ht="19.5" hidden="1" customHeight="1" thickBot="1">
      <c r="A81" s="102">
        <v>4</v>
      </c>
      <c r="B81" s="115" t="s">
        <v>1</v>
      </c>
      <c r="C81" s="115" t="s">
        <v>48</v>
      </c>
      <c r="D81" s="115">
        <v>4</v>
      </c>
      <c r="E81" s="96">
        <v>0</v>
      </c>
      <c r="F81" s="96">
        <v>0</v>
      </c>
      <c r="G81" s="96">
        <v>2</v>
      </c>
      <c r="H81" s="96">
        <v>5</v>
      </c>
      <c r="I81" s="96">
        <v>0</v>
      </c>
      <c r="J81" s="96">
        <v>1</v>
      </c>
      <c r="K81" s="96">
        <v>0</v>
      </c>
      <c r="L81" s="116">
        <f t="shared" si="2"/>
        <v>8</v>
      </c>
    </row>
    <row r="82" spans="1:12" ht="19.5" hidden="1" customHeight="1" thickBot="1">
      <c r="A82" s="102">
        <v>5</v>
      </c>
      <c r="B82" s="115" t="s">
        <v>1</v>
      </c>
      <c r="C82" s="115" t="s">
        <v>49</v>
      </c>
      <c r="D82" s="115">
        <v>4</v>
      </c>
      <c r="E82" s="96">
        <v>0</v>
      </c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6">
        <v>0</v>
      </c>
      <c r="L82" s="116">
        <f t="shared" si="2"/>
        <v>0</v>
      </c>
    </row>
    <row r="83" spans="1:12" ht="19.5" hidden="1" customHeight="1" thickBot="1">
      <c r="A83" s="102">
        <v>6</v>
      </c>
      <c r="B83" s="128" t="s">
        <v>6</v>
      </c>
      <c r="C83" s="128" t="s">
        <v>50</v>
      </c>
      <c r="D83" s="128">
        <v>4</v>
      </c>
      <c r="E83" s="96">
        <v>24</v>
      </c>
      <c r="F83" s="96">
        <v>5</v>
      </c>
      <c r="G83" s="96">
        <v>10</v>
      </c>
      <c r="H83" s="96">
        <v>9</v>
      </c>
      <c r="I83" s="96">
        <v>0</v>
      </c>
      <c r="J83" s="96">
        <v>2</v>
      </c>
      <c r="K83" s="96">
        <v>1</v>
      </c>
      <c r="L83" s="129">
        <f t="shared" si="2"/>
        <v>51</v>
      </c>
    </row>
    <row r="84" spans="1:12" ht="19.5" hidden="1" customHeight="1" thickBot="1">
      <c r="A84" s="102">
        <v>7</v>
      </c>
      <c r="B84" s="128" t="s">
        <v>6</v>
      </c>
      <c r="C84" s="128" t="s">
        <v>51</v>
      </c>
      <c r="D84" s="128">
        <v>4</v>
      </c>
      <c r="E84" s="96">
        <v>2</v>
      </c>
      <c r="F84" s="96">
        <v>0</v>
      </c>
      <c r="G84" s="96">
        <v>0</v>
      </c>
      <c r="H84" s="96">
        <v>0</v>
      </c>
      <c r="I84" s="96">
        <v>0</v>
      </c>
      <c r="J84" s="96">
        <v>0</v>
      </c>
      <c r="K84" s="96">
        <v>0</v>
      </c>
      <c r="L84" s="129">
        <f t="shared" si="2"/>
        <v>2</v>
      </c>
    </row>
    <row r="85" spans="1:12" ht="19.5" hidden="1" customHeight="1" thickBot="1">
      <c r="A85" s="102">
        <v>8</v>
      </c>
      <c r="B85" s="128" t="s">
        <v>6</v>
      </c>
      <c r="C85" s="128" t="s">
        <v>52</v>
      </c>
      <c r="D85" s="128">
        <v>4</v>
      </c>
      <c r="E85" s="96">
        <v>0</v>
      </c>
      <c r="F85" s="96">
        <v>0</v>
      </c>
      <c r="G85" s="96">
        <v>0</v>
      </c>
      <c r="H85" s="96">
        <v>0</v>
      </c>
      <c r="I85" s="96">
        <v>0</v>
      </c>
      <c r="J85" s="96">
        <v>0</v>
      </c>
      <c r="K85" s="96">
        <v>0</v>
      </c>
      <c r="L85" s="129">
        <f t="shared" si="2"/>
        <v>0</v>
      </c>
    </row>
    <row r="86" spans="1:12" ht="19.5" hidden="1" customHeight="1" thickBot="1">
      <c r="A86" s="102">
        <v>9</v>
      </c>
      <c r="B86" s="95" t="s">
        <v>4</v>
      </c>
      <c r="C86" s="95" t="s">
        <v>58</v>
      </c>
      <c r="D86" s="95">
        <v>4</v>
      </c>
      <c r="E86" s="96">
        <v>0</v>
      </c>
      <c r="F86" s="96">
        <v>0</v>
      </c>
      <c r="G86" s="96">
        <v>8</v>
      </c>
      <c r="H86" s="96">
        <v>3</v>
      </c>
      <c r="I86" s="96">
        <v>0</v>
      </c>
      <c r="J86" s="96">
        <v>0</v>
      </c>
      <c r="K86" s="96">
        <v>0</v>
      </c>
      <c r="L86" s="96">
        <f t="shared" si="2"/>
        <v>11</v>
      </c>
    </row>
    <row r="87" spans="1:12" ht="19.5" hidden="1" customHeight="1" thickBot="1">
      <c r="A87" s="102">
        <v>10</v>
      </c>
      <c r="B87" s="95" t="s">
        <v>4</v>
      </c>
      <c r="C87" s="95" t="s">
        <v>59</v>
      </c>
      <c r="D87" s="95">
        <v>4</v>
      </c>
      <c r="E87" s="96">
        <v>9</v>
      </c>
      <c r="F87" s="96">
        <v>0</v>
      </c>
      <c r="G87" s="96">
        <v>0</v>
      </c>
      <c r="H87" s="96">
        <v>1</v>
      </c>
      <c r="I87" s="96">
        <v>0</v>
      </c>
      <c r="J87" s="96">
        <v>0</v>
      </c>
      <c r="K87" s="96">
        <v>0</v>
      </c>
      <c r="L87" s="96">
        <f t="shared" si="2"/>
        <v>10</v>
      </c>
    </row>
    <row r="88" spans="1:12" ht="19.5" hidden="1" customHeight="1" thickBot="1">
      <c r="A88" s="102">
        <v>11</v>
      </c>
      <c r="B88" s="95" t="s">
        <v>4</v>
      </c>
      <c r="C88" s="95" t="s">
        <v>60</v>
      </c>
      <c r="D88" s="95">
        <v>4</v>
      </c>
      <c r="E88" s="96">
        <v>0</v>
      </c>
      <c r="F88" s="96">
        <v>0</v>
      </c>
      <c r="G88" s="96">
        <v>0</v>
      </c>
      <c r="H88" s="96">
        <v>0</v>
      </c>
      <c r="I88" s="96">
        <v>0</v>
      </c>
      <c r="J88" s="96">
        <v>0</v>
      </c>
      <c r="K88" s="96">
        <v>0</v>
      </c>
      <c r="L88" s="96">
        <f t="shared" si="2"/>
        <v>0</v>
      </c>
    </row>
    <row r="89" spans="1:12" ht="19.5" hidden="1" customHeight="1" thickBot="1">
      <c r="A89" s="102">
        <v>12</v>
      </c>
      <c r="B89" s="108" t="s">
        <v>43</v>
      </c>
      <c r="C89" s="108" t="s">
        <v>55</v>
      </c>
      <c r="D89" s="108">
        <v>4</v>
      </c>
      <c r="E89" s="96">
        <v>11</v>
      </c>
      <c r="F89" s="96">
        <v>0</v>
      </c>
      <c r="G89" s="96">
        <v>1</v>
      </c>
      <c r="H89" s="96">
        <v>2</v>
      </c>
      <c r="I89" s="96">
        <v>0</v>
      </c>
      <c r="J89" s="96">
        <v>0</v>
      </c>
      <c r="K89" s="96">
        <v>0</v>
      </c>
      <c r="L89" s="109">
        <f t="shared" si="2"/>
        <v>14</v>
      </c>
    </row>
    <row r="90" spans="1:12" ht="19.5" hidden="1" customHeight="1" thickBot="1">
      <c r="A90" s="102">
        <v>13</v>
      </c>
      <c r="B90" s="108" t="s">
        <v>43</v>
      </c>
      <c r="C90" s="108" t="s">
        <v>70</v>
      </c>
      <c r="D90" s="108">
        <v>4</v>
      </c>
      <c r="E90" s="96">
        <v>0</v>
      </c>
      <c r="F90" s="96">
        <v>0</v>
      </c>
      <c r="G90" s="96">
        <v>0</v>
      </c>
      <c r="H90" s="96">
        <v>0</v>
      </c>
      <c r="I90" s="96">
        <v>0</v>
      </c>
      <c r="J90" s="96">
        <v>0</v>
      </c>
      <c r="K90" s="96">
        <v>0</v>
      </c>
      <c r="L90" s="109">
        <f t="shared" si="2"/>
        <v>0</v>
      </c>
    </row>
    <row r="91" spans="1:12" ht="19.5" hidden="1" customHeight="1" thickBot="1">
      <c r="A91" s="102">
        <v>14</v>
      </c>
      <c r="B91" s="130" t="s">
        <v>3</v>
      </c>
      <c r="C91" s="130" t="s">
        <v>56</v>
      </c>
      <c r="D91" s="130">
        <v>4</v>
      </c>
      <c r="E91" s="96">
        <v>2</v>
      </c>
      <c r="F91" s="96">
        <v>0</v>
      </c>
      <c r="G91" s="96">
        <v>1</v>
      </c>
      <c r="H91" s="96">
        <v>4</v>
      </c>
      <c r="I91" s="96">
        <v>0</v>
      </c>
      <c r="J91" s="96">
        <v>0</v>
      </c>
      <c r="K91" s="96">
        <v>0</v>
      </c>
      <c r="L91" s="131">
        <f t="shared" si="2"/>
        <v>7</v>
      </c>
    </row>
    <row r="92" spans="1:12" ht="19.5" hidden="1" customHeight="1" thickBot="1">
      <c r="A92" s="102">
        <v>15</v>
      </c>
      <c r="B92" s="130" t="s">
        <v>3</v>
      </c>
      <c r="C92" s="130" t="s">
        <v>57</v>
      </c>
      <c r="D92" s="130">
        <v>4</v>
      </c>
      <c r="E92" s="96">
        <v>0</v>
      </c>
      <c r="F92" s="96">
        <v>0</v>
      </c>
      <c r="G92" s="96">
        <v>0</v>
      </c>
      <c r="H92" s="96">
        <v>0</v>
      </c>
      <c r="I92" s="96">
        <v>0</v>
      </c>
      <c r="J92" s="96">
        <v>0</v>
      </c>
      <c r="K92" s="96">
        <v>0</v>
      </c>
      <c r="L92" s="131">
        <f t="shared" si="2"/>
        <v>0</v>
      </c>
    </row>
    <row r="93" spans="1:12" ht="19.5" hidden="1" customHeight="1" thickBot="1">
      <c r="A93" s="102">
        <v>16</v>
      </c>
      <c r="B93" s="130" t="s">
        <v>3</v>
      </c>
      <c r="C93" s="130" t="s">
        <v>71</v>
      </c>
      <c r="D93" s="130">
        <v>4</v>
      </c>
      <c r="E93" s="96">
        <v>0</v>
      </c>
      <c r="F93" s="96">
        <v>0</v>
      </c>
      <c r="G93" s="96">
        <v>0</v>
      </c>
      <c r="H93" s="96">
        <v>0</v>
      </c>
      <c r="I93" s="96">
        <v>0</v>
      </c>
      <c r="J93" s="96">
        <v>0</v>
      </c>
      <c r="K93" s="96">
        <v>0</v>
      </c>
      <c r="L93" s="131">
        <f t="shared" si="2"/>
        <v>0</v>
      </c>
    </row>
    <row r="94" spans="1:12" ht="19.5" hidden="1" customHeight="1" thickBot="1">
      <c r="A94" s="102">
        <v>17</v>
      </c>
      <c r="B94" s="95" t="s">
        <v>9</v>
      </c>
      <c r="C94" s="95" t="s">
        <v>64</v>
      </c>
      <c r="D94" s="95">
        <v>4</v>
      </c>
      <c r="E94" s="96">
        <v>4</v>
      </c>
      <c r="F94" s="96">
        <v>0</v>
      </c>
      <c r="G94" s="96">
        <v>4</v>
      </c>
      <c r="H94" s="96">
        <v>3</v>
      </c>
      <c r="I94" s="96">
        <v>0</v>
      </c>
      <c r="J94" s="96">
        <v>0</v>
      </c>
      <c r="K94" s="96">
        <v>0</v>
      </c>
      <c r="L94" s="96">
        <f t="shared" si="2"/>
        <v>11</v>
      </c>
    </row>
    <row r="95" spans="1:12" ht="19.5" hidden="1" customHeight="1" thickBot="1">
      <c r="A95" s="102">
        <v>18</v>
      </c>
      <c r="B95" s="95" t="s">
        <v>9</v>
      </c>
      <c r="C95" s="95" t="s">
        <v>65</v>
      </c>
      <c r="D95" s="95">
        <v>4</v>
      </c>
      <c r="E95" s="96">
        <v>0</v>
      </c>
      <c r="F95" s="96">
        <v>0</v>
      </c>
      <c r="G95" s="96">
        <v>0</v>
      </c>
      <c r="H95" s="96">
        <v>0</v>
      </c>
      <c r="I95" s="96">
        <v>0</v>
      </c>
      <c r="J95" s="96">
        <v>0</v>
      </c>
      <c r="K95" s="96">
        <v>0</v>
      </c>
      <c r="L95" s="96">
        <f t="shared" si="2"/>
        <v>0</v>
      </c>
    </row>
    <row r="96" spans="1:12" ht="19.5" hidden="1" customHeight="1" thickBot="1">
      <c r="A96" s="102">
        <v>19</v>
      </c>
      <c r="B96" s="125" t="s">
        <v>10</v>
      </c>
      <c r="C96" s="125" t="s">
        <v>53</v>
      </c>
      <c r="D96" s="125">
        <v>4</v>
      </c>
      <c r="E96" s="96">
        <v>5</v>
      </c>
      <c r="F96" s="96">
        <v>1</v>
      </c>
      <c r="G96" s="96">
        <v>1</v>
      </c>
      <c r="H96" s="96">
        <v>2</v>
      </c>
      <c r="I96" s="96">
        <v>0</v>
      </c>
      <c r="J96" s="96">
        <v>0</v>
      </c>
      <c r="K96" s="96">
        <v>0</v>
      </c>
      <c r="L96" s="126">
        <f t="shared" si="2"/>
        <v>9</v>
      </c>
    </row>
    <row r="97" spans="1:13" ht="19.5" hidden="1" customHeight="1" thickBot="1">
      <c r="A97" s="102">
        <v>20</v>
      </c>
      <c r="B97" s="95" t="s">
        <v>7</v>
      </c>
      <c r="C97" s="95" t="s">
        <v>54</v>
      </c>
      <c r="D97" s="95">
        <v>4</v>
      </c>
      <c r="E97" s="96">
        <v>11</v>
      </c>
      <c r="F97" s="96">
        <v>0</v>
      </c>
      <c r="G97" s="96">
        <v>6</v>
      </c>
      <c r="H97" s="96">
        <v>4</v>
      </c>
      <c r="I97" s="96">
        <v>0</v>
      </c>
      <c r="J97" s="96">
        <v>0</v>
      </c>
      <c r="K97" s="96">
        <v>0</v>
      </c>
      <c r="L97" s="96">
        <f t="shared" si="2"/>
        <v>21</v>
      </c>
    </row>
    <row r="98" spans="1:13" ht="19.5" hidden="1" customHeight="1" thickBot="1">
      <c r="A98" s="102">
        <v>21</v>
      </c>
      <c r="B98" s="95" t="s">
        <v>8</v>
      </c>
      <c r="C98" s="95" t="s">
        <v>61</v>
      </c>
      <c r="D98" s="95">
        <v>4</v>
      </c>
      <c r="E98" s="96">
        <v>2</v>
      </c>
      <c r="F98" s="96">
        <v>0</v>
      </c>
      <c r="G98" s="96">
        <v>0</v>
      </c>
      <c r="H98" s="96">
        <v>0</v>
      </c>
      <c r="I98" s="96">
        <v>0</v>
      </c>
      <c r="J98" s="96">
        <v>0</v>
      </c>
      <c r="K98" s="96">
        <v>0</v>
      </c>
      <c r="L98" s="96">
        <f t="shared" si="2"/>
        <v>2</v>
      </c>
    </row>
    <row r="99" spans="1:13" ht="19.5" hidden="1" customHeight="1" thickBot="1">
      <c r="A99" s="102">
        <v>22</v>
      </c>
      <c r="B99" s="95" t="s">
        <v>5</v>
      </c>
      <c r="C99" s="95" t="s">
        <v>62</v>
      </c>
      <c r="D99" s="95">
        <v>4</v>
      </c>
      <c r="E99" s="96">
        <v>2</v>
      </c>
      <c r="F99" s="96">
        <v>0</v>
      </c>
      <c r="G99" s="96">
        <v>0</v>
      </c>
      <c r="H99" s="96">
        <v>1</v>
      </c>
      <c r="I99" s="96">
        <v>0</v>
      </c>
      <c r="J99" s="96">
        <v>0</v>
      </c>
      <c r="K99" s="96">
        <v>0</v>
      </c>
      <c r="L99" s="96">
        <f t="shared" si="2"/>
        <v>3</v>
      </c>
    </row>
    <row r="100" spans="1:13" ht="19.5" hidden="1" customHeight="1" thickBot="1">
      <c r="A100" s="102">
        <v>23</v>
      </c>
      <c r="B100" s="95" t="s">
        <v>44</v>
      </c>
      <c r="C100" s="95" t="s">
        <v>63</v>
      </c>
      <c r="D100" s="95">
        <v>4</v>
      </c>
      <c r="E100" s="96">
        <v>0</v>
      </c>
      <c r="F100" s="96">
        <v>0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96">
        <f t="shared" si="2"/>
        <v>0</v>
      </c>
    </row>
    <row r="101" spans="1:13" ht="19.5" hidden="1" customHeight="1" thickBot="1">
      <c r="A101" s="102">
        <v>24</v>
      </c>
      <c r="B101" s="95" t="s">
        <v>2</v>
      </c>
      <c r="C101" s="95" t="s">
        <v>66</v>
      </c>
      <c r="D101" s="95">
        <v>4</v>
      </c>
      <c r="E101" s="96">
        <v>0</v>
      </c>
      <c r="F101" s="96">
        <v>0</v>
      </c>
      <c r="G101" s="96">
        <v>0</v>
      </c>
      <c r="H101" s="96">
        <v>0</v>
      </c>
      <c r="I101" s="96">
        <v>0</v>
      </c>
      <c r="J101" s="96">
        <v>0</v>
      </c>
      <c r="K101" s="96">
        <v>0</v>
      </c>
      <c r="L101" s="96">
        <f t="shared" si="2"/>
        <v>0</v>
      </c>
    </row>
    <row r="102" spans="1:13" ht="23.25" hidden="1" customHeight="1" thickBot="1">
      <c r="A102" s="101"/>
      <c r="B102" s="216" t="s">
        <v>11</v>
      </c>
      <c r="C102" s="216"/>
      <c r="D102" s="216"/>
      <c r="E102" s="100">
        <f>SUM(E6:E101)</f>
        <v>498</v>
      </c>
      <c r="F102" s="100">
        <f t="shared" ref="F102:L102" si="3">SUM(F6:F101)</f>
        <v>29</v>
      </c>
      <c r="G102" s="100">
        <f t="shared" si="3"/>
        <v>223</v>
      </c>
      <c r="H102" s="100">
        <f t="shared" si="3"/>
        <v>390</v>
      </c>
      <c r="I102" s="100">
        <f t="shared" si="3"/>
        <v>2</v>
      </c>
      <c r="J102" s="100">
        <f t="shared" si="3"/>
        <v>5</v>
      </c>
      <c r="K102" s="100">
        <f t="shared" si="3"/>
        <v>11</v>
      </c>
      <c r="L102" s="100">
        <f t="shared" si="3"/>
        <v>1158</v>
      </c>
    </row>
    <row r="103" spans="1:13" ht="15" hidden="1" customHeight="1">
      <c r="E103" s="98">
        <f>E58+E57+E56+E55+E54</f>
        <v>64</v>
      </c>
      <c r="F103" s="98">
        <f t="shared" ref="F103:L103" si="4">F58+F57+F56+F55+F54</f>
        <v>1</v>
      </c>
      <c r="G103" s="98">
        <f t="shared" si="4"/>
        <v>36</v>
      </c>
      <c r="H103" s="98">
        <f t="shared" si="4"/>
        <v>70</v>
      </c>
      <c r="I103" s="98">
        <f t="shared" si="4"/>
        <v>0</v>
      </c>
      <c r="J103" s="98">
        <f t="shared" si="4"/>
        <v>0</v>
      </c>
      <c r="K103" s="98">
        <f t="shared" si="4"/>
        <v>0</v>
      </c>
      <c r="L103" s="98">
        <f t="shared" si="4"/>
        <v>171</v>
      </c>
    </row>
    <row r="104" spans="1:13" ht="15" hidden="1" customHeight="1">
      <c r="E104" s="74">
        <f>E103+G103+H103</f>
        <v>170</v>
      </c>
    </row>
    <row r="105" spans="1:13" ht="18.75" hidden="1" customHeight="1">
      <c r="B105" s="105" t="s">
        <v>79</v>
      </c>
      <c r="E105" s="98">
        <f>E101+E100+E99+E98+E97+E96+E95+E94+E93+E92+E91+E90+E89+E88+E87+E86+E85+E84+E83+E82+E81+E80+E79+E78</f>
        <v>140</v>
      </c>
      <c r="F105" s="98">
        <f t="shared" ref="F105:L105" si="5">F101+F100+F99+F98+F97+F96+F95+F94+F93+F92+F91+F90+F89+F88+F87+F86+F85+F84+F83+F82+F81+F80+F79+F78</f>
        <v>7</v>
      </c>
      <c r="G105" s="98">
        <f t="shared" si="5"/>
        <v>69</v>
      </c>
      <c r="H105" s="98">
        <f t="shared" si="5"/>
        <v>125</v>
      </c>
      <c r="I105" s="98">
        <f t="shared" si="5"/>
        <v>0</v>
      </c>
      <c r="J105" s="98">
        <f t="shared" si="5"/>
        <v>3</v>
      </c>
      <c r="K105" s="98">
        <f t="shared" si="5"/>
        <v>1</v>
      </c>
      <c r="L105" s="98">
        <f t="shared" si="5"/>
        <v>345</v>
      </c>
    </row>
    <row r="106" spans="1:13">
      <c r="E106" s="106">
        <f t="shared" ref="E106:K106" si="6">E77+E76+E75+E74+E73+E72+E71+E70+E69+E68+E67+E66+E65+E64+E62+E61+E60+E59+E58+E57+E56+E55+E54</f>
        <v>119</v>
      </c>
      <c r="F106" s="106">
        <f t="shared" si="6"/>
        <v>5</v>
      </c>
      <c r="G106" s="106">
        <f t="shared" si="6"/>
        <v>68</v>
      </c>
      <c r="H106" s="106">
        <f t="shared" si="6"/>
        <v>102</v>
      </c>
      <c r="I106" s="106">
        <f t="shared" si="6"/>
        <v>2</v>
      </c>
      <c r="J106" s="106">
        <f t="shared" si="6"/>
        <v>2</v>
      </c>
      <c r="K106" s="106">
        <f t="shared" si="6"/>
        <v>0</v>
      </c>
      <c r="L106" s="106">
        <f>L77+L76+L75+L74+L73+L72+L71+L70+L69+L68+L67+L66+L65+L64+L62+L61+L60+L59+L58+L57+L56+L55+L54</f>
        <v>298</v>
      </c>
      <c r="M106" s="106"/>
    </row>
    <row r="107" spans="1:13">
      <c r="L107" s="74"/>
    </row>
    <row r="108" spans="1:13">
      <c r="L108" t="b">
        <f>L53=L52=L51=L50=L49=L48=L47=L46=L45=L44=L43=L42=L41=L40=L39=L38=L37=L36=L35=L34=L33=L32=L31=L30</f>
        <v>0</v>
      </c>
    </row>
    <row r="109" spans="1:13">
      <c r="E109" s="74">
        <f>E107+G107+H107</f>
        <v>0</v>
      </c>
    </row>
  </sheetData>
  <autoFilter ref="A3:L105">
    <filterColumn colId="3">
      <filters>
        <filter val="2"/>
      </filters>
    </filterColumn>
  </autoFilter>
  <mergeCells count="14">
    <mergeCell ref="B102:D102"/>
    <mergeCell ref="I3:I5"/>
    <mergeCell ref="J3:J5"/>
    <mergeCell ref="K3:K5"/>
    <mergeCell ref="L3:L5"/>
    <mergeCell ref="F1:H1"/>
    <mergeCell ref="A3:A5"/>
    <mergeCell ref="B3:B5"/>
    <mergeCell ref="C3:C5"/>
    <mergeCell ref="D3:D5"/>
    <mergeCell ref="E3:E5"/>
    <mergeCell ref="F3:F5"/>
    <mergeCell ref="G3:G5"/>
    <mergeCell ref="H3:H5"/>
  </mergeCells>
  <pageMargins left="0.25" right="0.25" top="0.75" bottom="0.75" header="0.3" footer="0.3"/>
  <pageSetup paperSize="9" scale="8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8"/>
  <sheetViews>
    <sheetView topLeftCell="A22" workbookViewId="0">
      <selection activeCell="F39" sqref="F39"/>
    </sheetView>
  </sheetViews>
  <sheetFormatPr defaultRowHeight="15"/>
  <cols>
    <col min="1" max="1" width="6.140625" customWidth="1"/>
    <col min="2" max="2" width="15.42578125" customWidth="1"/>
    <col min="3" max="7" width="14.42578125" style="74" customWidth="1"/>
    <col min="8" max="8" width="10.85546875" customWidth="1"/>
  </cols>
  <sheetData>
    <row r="1" spans="1:9" ht="21.75" customHeight="1">
      <c r="A1" s="220" t="s">
        <v>190</v>
      </c>
      <c r="B1" s="220"/>
      <c r="C1" s="220"/>
      <c r="D1" s="220"/>
      <c r="E1" s="220"/>
      <c r="F1" s="220"/>
      <c r="G1" s="220"/>
      <c r="H1" s="220"/>
    </row>
    <row r="2" spans="1:9" ht="21.75" customHeight="1">
      <c r="A2" s="220"/>
      <c r="B2" s="220"/>
      <c r="C2" s="220"/>
      <c r="D2" s="220"/>
      <c r="E2" s="220"/>
      <c r="F2" s="220"/>
      <c r="G2" s="220"/>
      <c r="H2" s="220"/>
    </row>
    <row r="3" spans="1:9" ht="21.75" customHeight="1">
      <c r="A3" s="220"/>
      <c r="B3" s="220"/>
      <c r="C3" s="220"/>
      <c r="D3" s="220"/>
      <c r="E3" s="220"/>
      <c r="F3" s="220"/>
      <c r="G3" s="220"/>
      <c r="H3" s="220"/>
    </row>
    <row r="4" spans="1:9" ht="21.75" customHeight="1" thickBot="1">
      <c r="A4" s="221"/>
      <c r="B4" s="221"/>
      <c r="C4" s="221"/>
      <c r="D4" s="221"/>
      <c r="E4" s="221"/>
      <c r="F4" s="221"/>
      <c r="G4" s="221"/>
      <c r="H4" s="221"/>
    </row>
    <row r="5" spans="1:9" ht="14.25" customHeight="1">
      <c r="A5" s="200" t="s">
        <v>0</v>
      </c>
      <c r="B5" s="206" t="s">
        <v>68</v>
      </c>
      <c r="C5" s="209" t="s">
        <v>72</v>
      </c>
      <c r="D5" s="210" t="s">
        <v>73</v>
      </c>
      <c r="E5" s="209" t="s">
        <v>74</v>
      </c>
      <c r="F5" s="209" t="s">
        <v>75</v>
      </c>
      <c r="G5" s="217" t="s">
        <v>76</v>
      </c>
      <c r="H5" s="217" t="s">
        <v>24</v>
      </c>
      <c r="I5" s="73"/>
    </row>
    <row r="6" spans="1:9" ht="14.25" customHeight="1">
      <c r="A6" s="201"/>
      <c r="B6" s="207"/>
      <c r="C6" s="201"/>
      <c r="D6" s="211"/>
      <c r="E6" s="201"/>
      <c r="F6" s="201"/>
      <c r="G6" s="218"/>
      <c r="H6" s="218"/>
      <c r="I6" s="73"/>
    </row>
    <row r="7" spans="1:9" ht="15" customHeight="1" thickBot="1">
      <c r="A7" s="202"/>
      <c r="B7" s="208"/>
      <c r="C7" s="202"/>
      <c r="D7" s="212"/>
      <c r="E7" s="202"/>
      <c r="F7" s="202"/>
      <c r="G7" s="219"/>
      <c r="H7" s="219"/>
      <c r="I7" s="73"/>
    </row>
    <row r="8" spans="1:9" ht="24" customHeight="1">
      <c r="A8" s="83">
        <v>1</v>
      </c>
      <c r="B8" s="75" t="s">
        <v>1</v>
      </c>
      <c r="C8" s="81">
        <v>161</v>
      </c>
      <c r="D8" s="81">
        <v>6</v>
      </c>
      <c r="E8" s="81">
        <v>0</v>
      </c>
      <c r="F8" s="81">
        <v>0</v>
      </c>
      <c r="G8" s="81">
        <v>0</v>
      </c>
      <c r="H8" s="81">
        <f t="shared" ref="H8:H20" si="0">SUM(C8:G8)</f>
        <v>167</v>
      </c>
    </row>
    <row r="9" spans="1:9" ht="24" customHeight="1">
      <c r="A9" s="83">
        <v>2</v>
      </c>
      <c r="B9" s="76" t="s">
        <v>6</v>
      </c>
      <c r="C9" s="81">
        <v>53</v>
      </c>
      <c r="D9" s="81">
        <v>4</v>
      </c>
      <c r="E9" s="81">
        <v>0</v>
      </c>
      <c r="F9" s="81">
        <v>4</v>
      </c>
      <c r="G9" s="81">
        <v>2</v>
      </c>
      <c r="H9" s="86">
        <f t="shared" si="0"/>
        <v>63</v>
      </c>
    </row>
    <row r="10" spans="1:9" ht="24" customHeight="1">
      <c r="A10" s="83">
        <v>3</v>
      </c>
      <c r="B10" s="76" t="s">
        <v>4</v>
      </c>
      <c r="C10" s="81">
        <v>24</v>
      </c>
      <c r="D10" s="81">
        <v>0</v>
      </c>
      <c r="E10" s="81">
        <v>0</v>
      </c>
      <c r="F10" s="81">
        <v>0</v>
      </c>
      <c r="G10" s="81">
        <v>0</v>
      </c>
      <c r="H10" s="86">
        <f t="shared" si="0"/>
        <v>24</v>
      </c>
    </row>
    <row r="11" spans="1:9" ht="24" customHeight="1">
      <c r="A11" s="83">
        <v>4</v>
      </c>
      <c r="B11" s="76" t="s">
        <v>43</v>
      </c>
      <c r="C11" s="81">
        <v>6</v>
      </c>
      <c r="D11" s="81">
        <v>0</v>
      </c>
      <c r="E11" s="81">
        <v>0</v>
      </c>
      <c r="F11" s="81">
        <v>0</v>
      </c>
      <c r="G11" s="81">
        <v>0</v>
      </c>
      <c r="H11" s="86">
        <f t="shared" si="0"/>
        <v>6</v>
      </c>
    </row>
    <row r="12" spans="1:9" ht="24" customHeight="1">
      <c r="A12" s="83">
        <v>5</v>
      </c>
      <c r="B12" s="76" t="s">
        <v>3</v>
      </c>
      <c r="C12" s="81">
        <v>7</v>
      </c>
      <c r="D12" s="81">
        <v>0</v>
      </c>
      <c r="E12" s="81">
        <v>0</v>
      </c>
      <c r="F12" s="81">
        <v>0</v>
      </c>
      <c r="G12" s="81">
        <v>0</v>
      </c>
      <c r="H12" s="86">
        <f t="shared" si="0"/>
        <v>7</v>
      </c>
    </row>
    <row r="13" spans="1:9" ht="24" customHeight="1">
      <c r="A13" s="83">
        <v>6</v>
      </c>
      <c r="B13" s="76" t="s">
        <v>9</v>
      </c>
      <c r="C13" s="81">
        <v>4</v>
      </c>
      <c r="D13" s="81">
        <v>0</v>
      </c>
      <c r="E13" s="81">
        <v>0</v>
      </c>
      <c r="F13" s="81">
        <v>0</v>
      </c>
      <c r="G13" s="81">
        <v>0</v>
      </c>
      <c r="H13" s="86">
        <f t="shared" si="0"/>
        <v>4</v>
      </c>
    </row>
    <row r="14" spans="1:9" ht="24" customHeight="1">
      <c r="A14" s="83">
        <v>7</v>
      </c>
      <c r="B14" s="76" t="s">
        <v>10</v>
      </c>
      <c r="C14" s="81">
        <v>6</v>
      </c>
      <c r="D14" s="81">
        <v>0</v>
      </c>
      <c r="E14" s="81">
        <v>0</v>
      </c>
      <c r="F14" s="81">
        <v>0</v>
      </c>
      <c r="G14" s="81">
        <v>0</v>
      </c>
      <c r="H14" s="86">
        <f t="shared" si="0"/>
        <v>6</v>
      </c>
    </row>
    <row r="15" spans="1:9" ht="24" customHeight="1">
      <c r="A15" s="83">
        <v>8</v>
      </c>
      <c r="B15" s="76" t="s">
        <v>7</v>
      </c>
      <c r="C15" s="81">
        <v>24</v>
      </c>
      <c r="D15" s="81">
        <v>0</v>
      </c>
      <c r="E15" s="81">
        <v>0</v>
      </c>
      <c r="F15" s="81">
        <v>0</v>
      </c>
      <c r="G15" s="81">
        <v>0</v>
      </c>
      <c r="H15" s="86">
        <f t="shared" si="0"/>
        <v>24</v>
      </c>
    </row>
    <row r="16" spans="1:9" ht="24" customHeight="1">
      <c r="A16" s="83">
        <v>9</v>
      </c>
      <c r="B16" s="76" t="s">
        <v>8</v>
      </c>
      <c r="C16" s="81">
        <v>4</v>
      </c>
      <c r="D16" s="81">
        <v>1</v>
      </c>
      <c r="E16" s="81">
        <v>0</v>
      </c>
      <c r="F16" s="81">
        <v>0</v>
      </c>
      <c r="G16" s="81">
        <v>0</v>
      </c>
      <c r="H16" s="86">
        <f t="shared" si="0"/>
        <v>5</v>
      </c>
    </row>
    <row r="17" spans="1:9" ht="24" customHeight="1">
      <c r="A17" s="83">
        <v>10</v>
      </c>
      <c r="B17" s="76" t="s">
        <v>5</v>
      </c>
      <c r="C17" s="81">
        <v>7</v>
      </c>
      <c r="D17" s="81">
        <v>1</v>
      </c>
      <c r="E17" s="81">
        <v>0</v>
      </c>
      <c r="F17" s="81">
        <v>0</v>
      </c>
      <c r="G17" s="81">
        <v>0</v>
      </c>
      <c r="H17" s="86">
        <f t="shared" si="0"/>
        <v>8</v>
      </c>
    </row>
    <row r="18" spans="1:9" ht="24" customHeight="1">
      <c r="A18" s="83">
        <v>11</v>
      </c>
      <c r="B18" s="76" t="s">
        <v>44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6">
        <f t="shared" si="0"/>
        <v>0</v>
      </c>
    </row>
    <row r="19" spans="1:9" ht="24" customHeight="1" thickBot="1">
      <c r="A19" s="83">
        <v>12</v>
      </c>
      <c r="B19" s="77" t="s">
        <v>2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7">
        <f t="shared" si="0"/>
        <v>0</v>
      </c>
    </row>
    <row r="20" spans="1:9" ht="31.5" customHeight="1" thickBot="1">
      <c r="A20" s="82"/>
      <c r="B20" s="88" t="s">
        <v>11</v>
      </c>
      <c r="C20" s="89">
        <f>SUM(C8:C19)</f>
        <v>296</v>
      </c>
      <c r="D20" s="90">
        <f t="shared" ref="D20:G20" si="1">SUM(D8:D19)</f>
        <v>12</v>
      </c>
      <c r="E20" s="90">
        <f t="shared" si="1"/>
        <v>0</v>
      </c>
      <c r="F20" s="90">
        <f t="shared" si="1"/>
        <v>4</v>
      </c>
      <c r="G20" s="91">
        <f t="shared" si="1"/>
        <v>2</v>
      </c>
      <c r="H20" s="90">
        <f t="shared" si="0"/>
        <v>314</v>
      </c>
    </row>
    <row r="21" spans="1:9" s="94" customFormat="1" ht="18.75" customHeight="1">
      <c r="A21" s="92"/>
      <c r="B21" s="92"/>
      <c r="C21" s="93"/>
      <c r="D21" s="93"/>
      <c r="E21" s="93"/>
      <c r="F21" s="93"/>
      <c r="G21" s="93"/>
      <c r="H21" s="93"/>
    </row>
    <row r="22" spans="1:9" s="94" customFormat="1" ht="18.75" customHeight="1">
      <c r="A22" s="92"/>
      <c r="B22" s="92"/>
      <c r="C22" s="93"/>
      <c r="D22" s="93"/>
      <c r="E22" s="93"/>
      <c r="F22" s="93"/>
      <c r="G22" s="93"/>
      <c r="H22" s="93"/>
    </row>
    <row r="23" spans="1:9" ht="16.5" customHeight="1">
      <c r="A23" s="220" t="s">
        <v>191</v>
      </c>
      <c r="B23" s="220"/>
      <c r="C23" s="220"/>
      <c r="D23" s="220"/>
      <c r="E23" s="220"/>
      <c r="F23" s="220"/>
      <c r="G23" s="220"/>
      <c r="H23" s="220"/>
    </row>
    <row r="24" spans="1:9">
      <c r="A24" s="220"/>
      <c r="B24" s="220"/>
      <c r="C24" s="220"/>
      <c r="D24" s="220"/>
      <c r="E24" s="220"/>
      <c r="F24" s="220"/>
      <c r="G24" s="220"/>
      <c r="H24" s="220"/>
    </row>
    <row r="25" spans="1:9">
      <c r="A25" s="220"/>
      <c r="B25" s="220"/>
      <c r="C25" s="220"/>
      <c r="D25" s="220"/>
      <c r="E25" s="220"/>
      <c r="F25" s="220"/>
      <c r="G25" s="220"/>
      <c r="H25" s="220"/>
    </row>
    <row r="26" spans="1:9" ht="15.75" thickBot="1">
      <c r="A26" s="221"/>
      <c r="B26" s="221"/>
      <c r="C26" s="221"/>
      <c r="D26" s="221"/>
      <c r="E26" s="221"/>
      <c r="F26" s="221"/>
      <c r="G26" s="221"/>
      <c r="H26" s="221"/>
    </row>
    <row r="27" spans="1:9" ht="14.25" customHeight="1">
      <c r="A27" s="200" t="s">
        <v>0</v>
      </c>
      <c r="B27" s="206" t="s">
        <v>68</v>
      </c>
      <c r="C27" s="209" t="s">
        <v>72</v>
      </c>
      <c r="D27" s="210" t="s">
        <v>73</v>
      </c>
      <c r="E27" s="209" t="s">
        <v>74</v>
      </c>
      <c r="F27" s="209" t="s">
        <v>75</v>
      </c>
      <c r="G27" s="217" t="s">
        <v>76</v>
      </c>
      <c r="H27" s="217" t="s">
        <v>24</v>
      </c>
      <c r="I27" s="73"/>
    </row>
    <row r="28" spans="1:9" ht="14.25" customHeight="1">
      <c r="A28" s="201"/>
      <c r="B28" s="207"/>
      <c r="C28" s="201"/>
      <c r="D28" s="211"/>
      <c r="E28" s="201"/>
      <c r="F28" s="201"/>
      <c r="G28" s="218"/>
      <c r="H28" s="218"/>
      <c r="I28" s="73"/>
    </row>
    <row r="29" spans="1:9" ht="15" customHeight="1" thickBot="1">
      <c r="A29" s="202"/>
      <c r="B29" s="208"/>
      <c r="C29" s="202"/>
      <c r="D29" s="212"/>
      <c r="E29" s="202"/>
      <c r="F29" s="202"/>
      <c r="G29" s="219"/>
      <c r="H29" s="219"/>
      <c r="I29" s="73"/>
    </row>
    <row r="30" spans="1:9" ht="24.75" customHeight="1">
      <c r="A30" s="83">
        <v>1</v>
      </c>
      <c r="B30" s="75" t="s">
        <v>1</v>
      </c>
      <c r="C30" s="79">
        <v>103</v>
      </c>
      <c r="D30" s="79">
        <v>3</v>
      </c>
      <c r="E30" s="79">
        <v>0</v>
      </c>
      <c r="F30" s="79">
        <v>0</v>
      </c>
      <c r="G30" s="79">
        <v>0</v>
      </c>
      <c r="H30" s="86">
        <f>SUM(C30:G30)</f>
        <v>106</v>
      </c>
    </row>
    <row r="31" spans="1:9" ht="24.75" customHeight="1">
      <c r="A31" s="83">
        <v>2</v>
      </c>
      <c r="B31" s="76" t="s">
        <v>6</v>
      </c>
      <c r="C31" s="79">
        <v>29</v>
      </c>
      <c r="D31" s="79">
        <v>1</v>
      </c>
      <c r="E31" s="79">
        <v>0</v>
      </c>
      <c r="F31" s="79">
        <v>3</v>
      </c>
      <c r="G31" s="79">
        <v>1</v>
      </c>
      <c r="H31" s="86">
        <f t="shared" ref="H31:H42" si="2">SUM(C31:G31)</f>
        <v>34</v>
      </c>
    </row>
    <row r="32" spans="1:9" ht="24.75" customHeight="1">
      <c r="A32" s="83">
        <v>3</v>
      </c>
      <c r="B32" s="76" t="s">
        <v>4</v>
      </c>
      <c r="C32" s="79">
        <v>8</v>
      </c>
      <c r="D32" s="79">
        <v>0</v>
      </c>
      <c r="E32" s="79">
        <v>0</v>
      </c>
      <c r="F32" s="79">
        <v>0</v>
      </c>
      <c r="G32" s="79">
        <v>0</v>
      </c>
      <c r="H32" s="86">
        <f t="shared" si="2"/>
        <v>8</v>
      </c>
    </row>
    <row r="33" spans="1:8" ht="24.75" customHeight="1">
      <c r="A33" s="83">
        <v>4</v>
      </c>
      <c r="B33" s="76" t="s">
        <v>43</v>
      </c>
      <c r="C33" s="79">
        <v>7</v>
      </c>
      <c r="D33" s="79">
        <v>0</v>
      </c>
      <c r="E33" s="79">
        <v>0</v>
      </c>
      <c r="F33" s="79">
        <v>0</v>
      </c>
      <c r="G33" s="79">
        <v>0</v>
      </c>
      <c r="H33" s="86">
        <f t="shared" si="2"/>
        <v>7</v>
      </c>
    </row>
    <row r="34" spans="1:8" ht="24.75" customHeight="1">
      <c r="A34" s="83">
        <v>5</v>
      </c>
      <c r="B34" s="76" t="s">
        <v>3</v>
      </c>
      <c r="C34" s="79">
        <v>7</v>
      </c>
      <c r="D34" s="79">
        <v>0</v>
      </c>
      <c r="E34" s="79">
        <v>0</v>
      </c>
      <c r="F34" s="79">
        <v>0</v>
      </c>
      <c r="G34" s="79">
        <v>0</v>
      </c>
      <c r="H34" s="86">
        <f t="shared" si="2"/>
        <v>7</v>
      </c>
    </row>
    <row r="35" spans="1:8" ht="24.75" customHeight="1">
      <c r="A35" s="83">
        <v>6</v>
      </c>
      <c r="B35" s="76" t="s">
        <v>9</v>
      </c>
      <c r="C35" s="79">
        <v>8</v>
      </c>
      <c r="D35" s="79">
        <v>0</v>
      </c>
      <c r="E35" s="79">
        <v>0</v>
      </c>
      <c r="F35" s="79">
        <v>0</v>
      </c>
      <c r="G35" s="79">
        <v>0</v>
      </c>
      <c r="H35" s="86">
        <f t="shared" si="2"/>
        <v>8</v>
      </c>
    </row>
    <row r="36" spans="1:8" ht="24.75" customHeight="1">
      <c r="A36" s="83">
        <v>7</v>
      </c>
      <c r="B36" s="76" t="s">
        <v>10</v>
      </c>
      <c r="C36" s="79">
        <v>5</v>
      </c>
      <c r="D36" s="79">
        <v>0</v>
      </c>
      <c r="E36" s="79">
        <v>0</v>
      </c>
      <c r="F36" s="79">
        <v>0</v>
      </c>
      <c r="G36" s="79">
        <v>0</v>
      </c>
      <c r="H36" s="86">
        <f t="shared" si="2"/>
        <v>5</v>
      </c>
    </row>
    <row r="37" spans="1:8" ht="24.75" customHeight="1">
      <c r="A37" s="83">
        <v>8</v>
      </c>
      <c r="B37" s="76" t="s">
        <v>7</v>
      </c>
      <c r="C37" s="79">
        <v>14</v>
      </c>
      <c r="D37" s="79">
        <v>1</v>
      </c>
      <c r="E37" s="79">
        <v>0</v>
      </c>
      <c r="F37" s="79">
        <v>0</v>
      </c>
      <c r="G37" s="79">
        <v>0</v>
      </c>
      <c r="H37" s="86">
        <f t="shared" si="2"/>
        <v>15</v>
      </c>
    </row>
    <row r="38" spans="1:8" ht="24.75" customHeight="1">
      <c r="A38" s="83">
        <v>9</v>
      </c>
      <c r="B38" s="76" t="s">
        <v>8</v>
      </c>
      <c r="C38" s="79">
        <v>1</v>
      </c>
      <c r="D38" s="79">
        <v>0</v>
      </c>
      <c r="E38" s="79">
        <v>0</v>
      </c>
      <c r="F38" s="79">
        <v>0</v>
      </c>
      <c r="G38" s="79">
        <v>0</v>
      </c>
      <c r="H38" s="86">
        <f t="shared" si="2"/>
        <v>1</v>
      </c>
    </row>
    <row r="39" spans="1:8" ht="24.75" customHeight="1">
      <c r="A39" s="83">
        <v>10</v>
      </c>
      <c r="B39" s="76" t="s">
        <v>5</v>
      </c>
      <c r="C39" s="79">
        <v>4</v>
      </c>
      <c r="D39" s="79">
        <v>0</v>
      </c>
      <c r="E39" s="79">
        <v>0</v>
      </c>
      <c r="F39" s="79">
        <v>0</v>
      </c>
      <c r="G39" s="79">
        <v>0</v>
      </c>
      <c r="H39" s="86">
        <f t="shared" si="2"/>
        <v>4</v>
      </c>
    </row>
    <row r="40" spans="1:8" ht="24.75" customHeight="1">
      <c r="A40" s="83">
        <v>11</v>
      </c>
      <c r="B40" s="76" t="s">
        <v>44</v>
      </c>
      <c r="C40" s="79">
        <v>0</v>
      </c>
      <c r="D40" s="79">
        <v>0</v>
      </c>
      <c r="E40" s="79">
        <v>0</v>
      </c>
      <c r="F40" s="79">
        <v>0</v>
      </c>
      <c r="G40" s="79">
        <v>0</v>
      </c>
      <c r="H40" s="86">
        <f t="shared" si="2"/>
        <v>0</v>
      </c>
    </row>
    <row r="41" spans="1:8" ht="24.75" customHeight="1" thickBot="1">
      <c r="A41" s="83">
        <v>12</v>
      </c>
      <c r="B41" s="77" t="s">
        <v>2</v>
      </c>
      <c r="C41" s="79">
        <v>0</v>
      </c>
      <c r="D41" s="79">
        <v>0</v>
      </c>
      <c r="E41" s="79">
        <v>0</v>
      </c>
      <c r="F41" s="79">
        <v>0</v>
      </c>
      <c r="G41" s="79">
        <v>0</v>
      </c>
      <c r="H41" s="87">
        <f t="shared" si="2"/>
        <v>0</v>
      </c>
    </row>
    <row r="42" spans="1:8" ht="24.75" customHeight="1" thickBot="1">
      <c r="A42" s="82"/>
      <c r="B42" s="88" t="s">
        <v>11</v>
      </c>
      <c r="C42" s="89">
        <f>SUM(C30:C41)</f>
        <v>186</v>
      </c>
      <c r="D42" s="90">
        <f t="shared" ref="D42:G42" si="3">SUM(D30:D41)</f>
        <v>5</v>
      </c>
      <c r="E42" s="90">
        <f t="shared" si="3"/>
        <v>0</v>
      </c>
      <c r="F42" s="90">
        <f t="shared" si="3"/>
        <v>3</v>
      </c>
      <c r="G42" s="91">
        <f t="shared" si="3"/>
        <v>1</v>
      </c>
      <c r="H42" s="90">
        <f t="shared" si="2"/>
        <v>195</v>
      </c>
    </row>
    <row r="43" spans="1:8" s="94" customFormat="1" ht="18.75" customHeight="1">
      <c r="A43" s="92"/>
      <c r="B43" s="92"/>
      <c r="C43" s="93"/>
      <c r="D43" s="93"/>
      <c r="E43" s="93"/>
      <c r="F43" s="93"/>
      <c r="G43" s="93"/>
      <c r="H43" s="93"/>
    </row>
    <row r="44" spans="1:8" s="94" customFormat="1" ht="18.75" customHeight="1">
      <c r="A44" s="92"/>
      <c r="B44" s="92"/>
      <c r="C44" s="93"/>
      <c r="D44" s="93"/>
      <c r="E44" s="93"/>
      <c r="F44" s="93"/>
      <c r="G44" s="93"/>
      <c r="H44" s="93"/>
    </row>
    <row r="45" spans="1:8" ht="16.5" customHeight="1">
      <c r="A45" s="220" t="s">
        <v>192</v>
      </c>
      <c r="B45" s="220"/>
      <c r="C45" s="220"/>
      <c r="D45" s="220"/>
      <c r="E45" s="220"/>
      <c r="F45" s="220"/>
      <c r="G45" s="220"/>
      <c r="H45" s="220"/>
    </row>
    <row r="46" spans="1:8">
      <c r="A46" s="220"/>
      <c r="B46" s="220"/>
      <c r="C46" s="220"/>
      <c r="D46" s="220"/>
      <c r="E46" s="220"/>
      <c r="F46" s="220"/>
      <c r="G46" s="220"/>
      <c r="H46" s="220"/>
    </row>
    <row r="47" spans="1:8">
      <c r="A47" s="220"/>
      <c r="B47" s="220"/>
      <c r="C47" s="220"/>
      <c r="D47" s="220"/>
      <c r="E47" s="220"/>
      <c r="F47" s="220"/>
      <c r="G47" s="220"/>
      <c r="H47" s="220"/>
    </row>
    <row r="48" spans="1:8" ht="15.75" thickBot="1">
      <c r="A48" s="221"/>
      <c r="B48" s="221"/>
      <c r="C48" s="221"/>
      <c r="D48" s="221"/>
      <c r="E48" s="221"/>
      <c r="F48" s="221"/>
      <c r="G48" s="221"/>
      <c r="H48" s="221"/>
    </row>
    <row r="49" spans="1:9" ht="14.25" customHeight="1">
      <c r="A49" s="200" t="s">
        <v>0</v>
      </c>
      <c r="B49" s="206" t="s">
        <v>68</v>
      </c>
      <c r="C49" s="209" t="s">
        <v>72</v>
      </c>
      <c r="D49" s="210" t="s">
        <v>73</v>
      </c>
      <c r="E49" s="209" t="s">
        <v>74</v>
      </c>
      <c r="F49" s="209" t="s">
        <v>75</v>
      </c>
      <c r="G49" s="217" t="s">
        <v>76</v>
      </c>
      <c r="H49" s="217" t="s">
        <v>24</v>
      </c>
      <c r="I49" s="73"/>
    </row>
    <row r="50" spans="1:9" ht="14.25" customHeight="1">
      <c r="A50" s="201"/>
      <c r="B50" s="207"/>
      <c r="C50" s="201"/>
      <c r="D50" s="211"/>
      <c r="E50" s="201"/>
      <c r="F50" s="201"/>
      <c r="G50" s="218"/>
      <c r="H50" s="218"/>
      <c r="I50" s="73"/>
    </row>
    <row r="51" spans="1:9" ht="15" customHeight="1" thickBot="1">
      <c r="A51" s="202"/>
      <c r="B51" s="208"/>
      <c r="C51" s="202"/>
      <c r="D51" s="212"/>
      <c r="E51" s="202"/>
      <c r="F51" s="202"/>
      <c r="G51" s="219"/>
      <c r="H51" s="219"/>
      <c r="I51" s="73"/>
    </row>
    <row r="52" spans="1:9" ht="18.75" customHeight="1">
      <c r="A52" s="83">
        <v>1</v>
      </c>
      <c r="B52" s="75" t="s">
        <v>1</v>
      </c>
      <c r="C52" s="80">
        <f t="shared" ref="C52:G63" si="4">C8+C30</f>
        <v>264</v>
      </c>
      <c r="D52" s="81">
        <f t="shared" si="4"/>
        <v>9</v>
      </c>
      <c r="E52" s="81">
        <f t="shared" si="4"/>
        <v>0</v>
      </c>
      <c r="F52" s="81">
        <f t="shared" si="4"/>
        <v>0</v>
      </c>
      <c r="G52" s="80">
        <f t="shared" si="4"/>
        <v>0</v>
      </c>
      <c r="H52" s="86">
        <f>SUM(C52:G52)</f>
        <v>273</v>
      </c>
    </row>
    <row r="53" spans="1:9" ht="18.75" customHeight="1">
      <c r="A53" s="83">
        <v>2</v>
      </c>
      <c r="B53" s="76" t="s">
        <v>6</v>
      </c>
      <c r="C53" s="78">
        <f t="shared" si="4"/>
        <v>82</v>
      </c>
      <c r="D53" s="79">
        <f t="shared" si="4"/>
        <v>5</v>
      </c>
      <c r="E53" s="79">
        <f t="shared" si="4"/>
        <v>0</v>
      </c>
      <c r="F53" s="79">
        <f t="shared" si="4"/>
        <v>7</v>
      </c>
      <c r="G53" s="78">
        <f t="shared" si="4"/>
        <v>3</v>
      </c>
      <c r="H53" s="86">
        <f t="shared" ref="H53:H64" si="5">SUM(C53:G53)</f>
        <v>97</v>
      </c>
    </row>
    <row r="54" spans="1:9" ht="18.75" customHeight="1">
      <c r="A54" s="83">
        <v>3</v>
      </c>
      <c r="B54" s="76" t="s">
        <v>4</v>
      </c>
      <c r="C54" s="78">
        <f t="shared" si="4"/>
        <v>32</v>
      </c>
      <c r="D54" s="79">
        <f t="shared" si="4"/>
        <v>0</v>
      </c>
      <c r="E54" s="79">
        <f t="shared" si="4"/>
        <v>0</v>
      </c>
      <c r="F54" s="79">
        <f t="shared" si="4"/>
        <v>0</v>
      </c>
      <c r="G54" s="78">
        <f t="shared" si="4"/>
        <v>0</v>
      </c>
      <c r="H54" s="86">
        <f t="shared" si="5"/>
        <v>32</v>
      </c>
    </row>
    <row r="55" spans="1:9" ht="18.75" customHeight="1">
      <c r="A55" s="83">
        <v>4</v>
      </c>
      <c r="B55" s="76" t="s">
        <v>43</v>
      </c>
      <c r="C55" s="78">
        <f t="shared" si="4"/>
        <v>13</v>
      </c>
      <c r="D55" s="79">
        <f t="shared" si="4"/>
        <v>0</v>
      </c>
      <c r="E55" s="79">
        <f t="shared" si="4"/>
        <v>0</v>
      </c>
      <c r="F55" s="79">
        <f t="shared" si="4"/>
        <v>0</v>
      </c>
      <c r="G55" s="78">
        <f t="shared" si="4"/>
        <v>0</v>
      </c>
      <c r="H55" s="86">
        <f t="shared" si="5"/>
        <v>13</v>
      </c>
    </row>
    <row r="56" spans="1:9" ht="18.75" customHeight="1">
      <c r="A56" s="83">
        <v>5</v>
      </c>
      <c r="B56" s="76" t="s">
        <v>3</v>
      </c>
      <c r="C56" s="78">
        <f t="shared" si="4"/>
        <v>14</v>
      </c>
      <c r="D56" s="79">
        <f t="shared" si="4"/>
        <v>0</v>
      </c>
      <c r="E56" s="79">
        <f t="shared" si="4"/>
        <v>0</v>
      </c>
      <c r="F56" s="79">
        <f t="shared" si="4"/>
        <v>0</v>
      </c>
      <c r="G56" s="78">
        <f t="shared" si="4"/>
        <v>0</v>
      </c>
      <c r="H56" s="86">
        <f t="shared" si="5"/>
        <v>14</v>
      </c>
    </row>
    <row r="57" spans="1:9" ht="18.75" customHeight="1">
      <c r="A57" s="83">
        <v>6</v>
      </c>
      <c r="B57" s="76" t="s">
        <v>9</v>
      </c>
      <c r="C57" s="78">
        <f t="shared" si="4"/>
        <v>12</v>
      </c>
      <c r="D57" s="79">
        <f t="shared" si="4"/>
        <v>0</v>
      </c>
      <c r="E57" s="79">
        <f t="shared" si="4"/>
        <v>0</v>
      </c>
      <c r="F57" s="79">
        <f t="shared" si="4"/>
        <v>0</v>
      </c>
      <c r="G57" s="78">
        <f t="shared" si="4"/>
        <v>0</v>
      </c>
      <c r="H57" s="86">
        <f t="shared" si="5"/>
        <v>12</v>
      </c>
    </row>
    <row r="58" spans="1:9" ht="18.75" customHeight="1">
      <c r="A58" s="83">
        <v>7</v>
      </c>
      <c r="B58" s="76" t="s">
        <v>10</v>
      </c>
      <c r="C58" s="78">
        <f t="shared" si="4"/>
        <v>11</v>
      </c>
      <c r="D58" s="79">
        <f t="shared" si="4"/>
        <v>0</v>
      </c>
      <c r="E58" s="79">
        <f t="shared" si="4"/>
        <v>0</v>
      </c>
      <c r="F58" s="79">
        <f t="shared" si="4"/>
        <v>0</v>
      </c>
      <c r="G58" s="78">
        <f t="shared" si="4"/>
        <v>0</v>
      </c>
      <c r="H58" s="86">
        <f t="shared" si="5"/>
        <v>11</v>
      </c>
    </row>
    <row r="59" spans="1:9" ht="18.75" customHeight="1">
      <c r="A59" s="83">
        <v>8</v>
      </c>
      <c r="B59" s="76" t="s">
        <v>7</v>
      </c>
      <c r="C59" s="78">
        <f t="shared" si="4"/>
        <v>38</v>
      </c>
      <c r="D59" s="79">
        <f t="shared" si="4"/>
        <v>1</v>
      </c>
      <c r="E59" s="79">
        <f t="shared" si="4"/>
        <v>0</v>
      </c>
      <c r="F59" s="79">
        <f t="shared" si="4"/>
        <v>0</v>
      </c>
      <c r="G59" s="78">
        <f t="shared" si="4"/>
        <v>0</v>
      </c>
      <c r="H59" s="86">
        <f t="shared" si="5"/>
        <v>39</v>
      </c>
    </row>
    <row r="60" spans="1:9" ht="18.75" customHeight="1">
      <c r="A60" s="83">
        <v>9</v>
      </c>
      <c r="B60" s="76" t="s">
        <v>8</v>
      </c>
      <c r="C60" s="78">
        <f t="shared" si="4"/>
        <v>5</v>
      </c>
      <c r="D60" s="79">
        <f t="shared" si="4"/>
        <v>1</v>
      </c>
      <c r="E60" s="79">
        <f t="shared" si="4"/>
        <v>0</v>
      </c>
      <c r="F60" s="79">
        <f t="shared" si="4"/>
        <v>0</v>
      </c>
      <c r="G60" s="78">
        <f t="shared" si="4"/>
        <v>0</v>
      </c>
      <c r="H60" s="86">
        <f t="shared" si="5"/>
        <v>6</v>
      </c>
    </row>
    <row r="61" spans="1:9" ht="18.75" customHeight="1">
      <c r="A61" s="83">
        <v>10</v>
      </c>
      <c r="B61" s="76" t="s">
        <v>5</v>
      </c>
      <c r="C61" s="78">
        <f t="shared" si="4"/>
        <v>11</v>
      </c>
      <c r="D61" s="79">
        <f t="shared" si="4"/>
        <v>1</v>
      </c>
      <c r="E61" s="79">
        <f t="shared" si="4"/>
        <v>0</v>
      </c>
      <c r="F61" s="79">
        <f t="shared" si="4"/>
        <v>0</v>
      </c>
      <c r="G61" s="78">
        <f t="shared" si="4"/>
        <v>0</v>
      </c>
      <c r="H61" s="86">
        <f t="shared" si="5"/>
        <v>12</v>
      </c>
    </row>
    <row r="62" spans="1:9" ht="18.75" customHeight="1">
      <c r="A62" s="83">
        <v>11</v>
      </c>
      <c r="B62" s="76" t="s">
        <v>44</v>
      </c>
      <c r="C62" s="78">
        <f t="shared" si="4"/>
        <v>0</v>
      </c>
      <c r="D62" s="79">
        <f t="shared" si="4"/>
        <v>0</v>
      </c>
      <c r="E62" s="79">
        <f t="shared" si="4"/>
        <v>0</v>
      </c>
      <c r="F62" s="79">
        <f t="shared" si="4"/>
        <v>0</v>
      </c>
      <c r="G62" s="78">
        <f t="shared" si="4"/>
        <v>0</v>
      </c>
      <c r="H62" s="86">
        <f t="shared" si="5"/>
        <v>0</v>
      </c>
    </row>
    <row r="63" spans="1:9" ht="18.75" customHeight="1" thickBot="1">
      <c r="A63" s="83">
        <v>12</v>
      </c>
      <c r="B63" s="77" t="s">
        <v>2</v>
      </c>
      <c r="C63" s="84">
        <f t="shared" si="4"/>
        <v>0</v>
      </c>
      <c r="D63" s="85">
        <f t="shared" si="4"/>
        <v>0</v>
      </c>
      <c r="E63" s="85">
        <f t="shared" si="4"/>
        <v>0</v>
      </c>
      <c r="F63" s="85">
        <f t="shared" si="4"/>
        <v>0</v>
      </c>
      <c r="G63" s="84">
        <f t="shared" si="4"/>
        <v>0</v>
      </c>
      <c r="H63" s="87">
        <f t="shared" si="5"/>
        <v>0</v>
      </c>
    </row>
    <row r="64" spans="1:9" ht="18.75" customHeight="1" thickBot="1">
      <c r="A64" s="82"/>
      <c r="B64" s="88" t="s">
        <v>11</v>
      </c>
      <c r="C64" s="89">
        <f>SUM(C52:C63)</f>
        <v>482</v>
      </c>
      <c r="D64" s="90">
        <f t="shared" ref="D64:G64" si="6">SUM(D52:D63)</f>
        <v>17</v>
      </c>
      <c r="E64" s="90">
        <f t="shared" si="6"/>
        <v>0</v>
      </c>
      <c r="F64" s="90">
        <f t="shared" si="6"/>
        <v>7</v>
      </c>
      <c r="G64" s="91">
        <f t="shared" si="6"/>
        <v>3</v>
      </c>
      <c r="H64" s="90">
        <f t="shared" si="5"/>
        <v>509</v>
      </c>
    </row>
    <row r="66" spans="1:8">
      <c r="A66" s="220" t="s">
        <v>193</v>
      </c>
      <c r="B66" s="220"/>
      <c r="C66" s="220"/>
      <c r="D66" s="220"/>
      <c r="E66" s="220"/>
      <c r="F66" s="220"/>
      <c r="G66" s="220"/>
      <c r="H66" s="220"/>
    </row>
    <row r="67" spans="1:8">
      <c r="A67" s="220"/>
      <c r="B67" s="220"/>
      <c r="C67" s="220"/>
      <c r="D67" s="220"/>
      <c r="E67" s="220"/>
      <c r="F67" s="220"/>
      <c r="G67" s="220"/>
      <c r="H67" s="220"/>
    </row>
    <row r="68" spans="1:8">
      <c r="A68" s="220"/>
      <c r="B68" s="220"/>
      <c r="C68" s="220"/>
      <c r="D68" s="220"/>
      <c r="E68" s="220"/>
      <c r="F68" s="220"/>
      <c r="G68" s="220"/>
      <c r="H68" s="220"/>
    </row>
    <row r="69" spans="1:8" ht="15.75" thickBot="1">
      <c r="A69" s="221"/>
      <c r="B69" s="221"/>
      <c r="C69" s="221"/>
      <c r="D69" s="221"/>
      <c r="E69" s="221"/>
      <c r="F69" s="221"/>
      <c r="G69" s="221"/>
      <c r="H69" s="221"/>
    </row>
    <row r="70" spans="1:8">
      <c r="A70" s="200" t="s">
        <v>0</v>
      </c>
      <c r="B70" s="206" t="s">
        <v>68</v>
      </c>
      <c r="C70" s="209" t="s">
        <v>72</v>
      </c>
      <c r="D70" s="210" t="s">
        <v>73</v>
      </c>
      <c r="E70" s="209" t="s">
        <v>74</v>
      </c>
      <c r="F70" s="209" t="s">
        <v>75</v>
      </c>
      <c r="G70" s="217" t="s">
        <v>76</v>
      </c>
      <c r="H70" s="217" t="s">
        <v>24</v>
      </c>
    </row>
    <row r="71" spans="1:8">
      <c r="A71" s="201"/>
      <c r="B71" s="207"/>
      <c r="C71" s="201"/>
      <c r="D71" s="211"/>
      <c r="E71" s="201"/>
      <c r="F71" s="201"/>
      <c r="G71" s="218"/>
      <c r="H71" s="218"/>
    </row>
    <row r="72" spans="1:8" ht="15.75" thickBot="1">
      <c r="A72" s="202"/>
      <c r="B72" s="208"/>
      <c r="C72" s="202"/>
      <c r="D72" s="212"/>
      <c r="E72" s="202"/>
      <c r="F72" s="202"/>
      <c r="G72" s="219"/>
      <c r="H72" s="219"/>
    </row>
    <row r="73" spans="1:8" ht="19.5" thickBot="1">
      <c r="A73" s="83">
        <v>1</v>
      </c>
      <c r="B73" s="75" t="s">
        <v>1</v>
      </c>
      <c r="C73" s="103">
        <v>170</v>
      </c>
      <c r="D73" s="103">
        <v>1</v>
      </c>
      <c r="E73" s="103">
        <v>0</v>
      </c>
      <c r="F73" s="103">
        <v>0</v>
      </c>
      <c r="G73" s="103">
        <v>0</v>
      </c>
      <c r="H73" s="86">
        <f>SUM(C73:G73)</f>
        <v>171</v>
      </c>
    </row>
    <row r="74" spans="1:8" ht="19.5" thickBot="1">
      <c r="A74" s="83">
        <v>2</v>
      </c>
      <c r="B74" s="76" t="s">
        <v>6</v>
      </c>
      <c r="C74" s="103">
        <v>43</v>
      </c>
      <c r="D74" s="103">
        <v>3</v>
      </c>
      <c r="E74" s="103">
        <v>1</v>
      </c>
      <c r="F74" s="103">
        <v>1</v>
      </c>
      <c r="G74" s="103">
        <v>0</v>
      </c>
      <c r="H74" s="86">
        <f t="shared" ref="H74:H85" si="7">SUM(C74:G74)</f>
        <v>48</v>
      </c>
    </row>
    <row r="75" spans="1:8" ht="19.5" thickBot="1">
      <c r="A75" s="83">
        <v>3</v>
      </c>
      <c r="B75" s="76" t="s">
        <v>4</v>
      </c>
      <c r="C75" s="103">
        <v>6</v>
      </c>
      <c r="D75" s="103">
        <v>0</v>
      </c>
      <c r="E75" s="103">
        <v>0</v>
      </c>
      <c r="F75" s="103">
        <v>0</v>
      </c>
      <c r="G75" s="103">
        <v>0</v>
      </c>
      <c r="H75" s="86">
        <f t="shared" si="7"/>
        <v>6</v>
      </c>
    </row>
    <row r="76" spans="1:8" ht="19.5" thickBot="1">
      <c r="A76" s="83">
        <v>4</v>
      </c>
      <c r="B76" s="76" t="s">
        <v>43</v>
      </c>
      <c r="C76" s="103">
        <v>14</v>
      </c>
      <c r="D76" s="103">
        <v>0</v>
      </c>
      <c r="E76" s="103">
        <v>0</v>
      </c>
      <c r="F76" s="103">
        <v>0</v>
      </c>
      <c r="G76" s="103">
        <v>0</v>
      </c>
      <c r="H76" s="86">
        <f t="shared" si="7"/>
        <v>14</v>
      </c>
    </row>
    <row r="77" spans="1:8" ht="19.5" thickBot="1">
      <c r="A77" s="83">
        <v>5</v>
      </c>
      <c r="B77" s="76" t="s">
        <v>3</v>
      </c>
      <c r="C77" s="103">
        <v>14</v>
      </c>
      <c r="D77" s="103">
        <v>0</v>
      </c>
      <c r="E77" s="103">
        <v>0</v>
      </c>
      <c r="F77" s="103">
        <v>0</v>
      </c>
      <c r="G77" s="103">
        <v>0</v>
      </c>
      <c r="H77" s="86">
        <f t="shared" si="7"/>
        <v>14</v>
      </c>
    </row>
    <row r="78" spans="1:8" ht="19.5" thickBot="1">
      <c r="A78" s="83">
        <v>6</v>
      </c>
      <c r="B78" s="76" t="s">
        <v>9</v>
      </c>
      <c r="C78" s="103">
        <v>4</v>
      </c>
      <c r="D78" s="103">
        <v>0</v>
      </c>
      <c r="E78" s="103">
        <v>0</v>
      </c>
      <c r="F78" s="103">
        <v>0</v>
      </c>
      <c r="G78" s="103">
        <v>0</v>
      </c>
      <c r="H78" s="86">
        <f t="shared" si="7"/>
        <v>4</v>
      </c>
    </row>
    <row r="79" spans="1:8" ht="19.5" thickBot="1">
      <c r="A79" s="83">
        <v>7</v>
      </c>
      <c r="B79" s="76" t="s">
        <v>10</v>
      </c>
      <c r="C79" s="103">
        <v>8</v>
      </c>
      <c r="D79" s="103">
        <v>0</v>
      </c>
      <c r="E79" s="103">
        <v>0</v>
      </c>
      <c r="F79" s="103">
        <v>0</v>
      </c>
      <c r="G79" s="103">
        <v>0</v>
      </c>
      <c r="H79" s="86">
        <f t="shared" si="7"/>
        <v>8</v>
      </c>
    </row>
    <row r="80" spans="1:8" ht="19.5" thickBot="1">
      <c r="A80" s="83">
        <v>8</v>
      </c>
      <c r="B80" s="76" t="s">
        <v>7</v>
      </c>
      <c r="C80" s="103">
        <v>16</v>
      </c>
      <c r="D80" s="103">
        <v>0</v>
      </c>
      <c r="E80" s="103">
        <v>1</v>
      </c>
      <c r="F80" s="103">
        <v>1</v>
      </c>
      <c r="G80" s="103">
        <v>0</v>
      </c>
      <c r="H80" s="86">
        <f t="shared" si="7"/>
        <v>18</v>
      </c>
    </row>
    <row r="81" spans="1:8" ht="19.5" thickBot="1">
      <c r="A81" s="83">
        <v>9</v>
      </c>
      <c r="B81" s="76" t="s">
        <v>8</v>
      </c>
      <c r="C81" s="103">
        <v>3</v>
      </c>
      <c r="D81" s="103">
        <v>1</v>
      </c>
      <c r="E81" s="103">
        <v>0</v>
      </c>
      <c r="F81" s="103">
        <v>0</v>
      </c>
      <c r="G81" s="103">
        <v>0</v>
      </c>
      <c r="H81" s="86">
        <f t="shared" si="7"/>
        <v>4</v>
      </c>
    </row>
    <row r="82" spans="1:8" ht="19.5" thickBot="1">
      <c r="A82" s="83">
        <v>10</v>
      </c>
      <c r="B82" s="76" t="s">
        <v>5</v>
      </c>
      <c r="C82" s="103">
        <v>5</v>
      </c>
      <c r="D82" s="103">
        <v>0</v>
      </c>
      <c r="E82" s="103">
        <v>0</v>
      </c>
      <c r="F82" s="103">
        <v>0</v>
      </c>
      <c r="G82" s="103">
        <v>0</v>
      </c>
      <c r="H82" s="86">
        <f t="shared" si="7"/>
        <v>5</v>
      </c>
    </row>
    <row r="83" spans="1:8" ht="19.5" thickBot="1">
      <c r="A83" s="83">
        <v>11</v>
      </c>
      <c r="B83" s="76" t="s">
        <v>44</v>
      </c>
      <c r="C83" s="103">
        <v>0</v>
      </c>
      <c r="D83" s="103">
        <v>0</v>
      </c>
      <c r="E83" s="103">
        <v>0</v>
      </c>
      <c r="F83" s="103">
        <v>0</v>
      </c>
      <c r="G83" s="103">
        <v>0</v>
      </c>
      <c r="H83" s="86">
        <f t="shared" si="7"/>
        <v>0</v>
      </c>
    </row>
    <row r="84" spans="1:8" ht="19.5" thickBot="1">
      <c r="A84" s="83">
        <v>12</v>
      </c>
      <c r="B84" s="77" t="s">
        <v>2</v>
      </c>
      <c r="C84" s="103">
        <v>0</v>
      </c>
      <c r="D84" s="103">
        <v>0</v>
      </c>
      <c r="E84" s="103">
        <v>0</v>
      </c>
      <c r="F84" s="103">
        <v>0</v>
      </c>
      <c r="G84" s="103">
        <v>0</v>
      </c>
      <c r="H84" s="87">
        <f t="shared" si="7"/>
        <v>0</v>
      </c>
    </row>
    <row r="85" spans="1:8" ht="23.25" thickBot="1">
      <c r="A85" s="82"/>
      <c r="B85" s="99" t="s">
        <v>11</v>
      </c>
      <c r="C85" s="89">
        <f>SUM(C73:C84)</f>
        <v>283</v>
      </c>
      <c r="D85" s="90">
        <f t="shared" ref="D85:G85" si="8">SUM(D73:D84)</f>
        <v>5</v>
      </c>
      <c r="E85" s="90">
        <f t="shared" si="8"/>
        <v>2</v>
      </c>
      <c r="F85" s="90">
        <f t="shared" si="8"/>
        <v>2</v>
      </c>
      <c r="G85" s="91">
        <f t="shared" si="8"/>
        <v>0</v>
      </c>
      <c r="H85" s="90">
        <f t="shared" si="7"/>
        <v>292</v>
      </c>
    </row>
    <row r="87" spans="1:8">
      <c r="A87" s="220" t="s">
        <v>194</v>
      </c>
      <c r="B87" s="220"/>
      <c r="C87" s="220"/>
      <c r="D87" s="220"/>
      <c r="E87" s="220"/>
      <c r="F87" s="220"/>
      <c r="G87" s="220"/>
      <c r="H87" s="220"/>
    </row>
    <row r="88" spans="1:8">
      <c r="A88" s="220"/>
      <c r="B88" s="220"/>
      <c r="C88" s="220"/>
      <c r="D88" s="220"/>
      <c r="E88" s="220"/>
      <c r="F88" s="220"/>
      <c r="G88" s="220"/>
      <c r="H88" s="220"/>
    </row>
    <row r="89" spans="1:8">
      <c r="A89" s="220"/>
      <c r="B89" s="220"/>
      <c r="C89" s="220"/>
      <c r="D89" s="220"/>
      <c r="E89" s="220"/>
      <c r="F89" s="220"/>
      <c r="G89" s="220"/>
      <c r="H89" s="220"/>
    </row>
    <row r="90" spans="1:8" ht="15.75" thickBot="1">
      <c r="A90" s="221"/>
      <c r="B90" s="221"/>
      <c r="C90" s="221"/>
      <c r="D90" s="221"/>
      <c r="E90" s="221"/>
      <c r="F90" s="221"/>
      <c r="G90" s="221"/>
      <c r="H90" s="221"/>
    </row>
    <row r="91" spans="1:8">
      <c r="A91" s="200" t="s">
        <v>0</v>
      </c>
      <c r="B91" s="206" t="s">
        <v>68</v>
      </c>
      <c r="C91" s="209" t="s">
        <v>72</v>
      </c>
      <c r="D91" s="210" t="s">
        <v>73</v>
      </c>
      <c r="E91" s="209" t="s">
        <v>74</v>
      </c>
      <c r="F91" s="209" t="s">
        <v>75</v>
      </c>
      <c r="G91" s="217" t="s">
        <v>76</v>
      </c>
      <c r="H91" s="217" t="s">
        <v>24</v>
      </c>
    </row>
    <row r="92" spans="1:8">
      <c r="A92" s="201"/>
      <c r="B92" s="207"/>
      <c r="C92" s="201"/>
      <c r="D92" s="211"/>
      <c r="E92" s="201"/>
      <c r="F92" s="201"/>
      <c r="G92" s="218"/>
      <c r="H92" s="218"/>
    </row>
    <row r="93" spans="1:8" ht="15.75" thickBot="1">
      <c r="A93" s="202"/>
      <c r="B93" s="208"/>
      <c r="C93" s="202"/>
      <c r="D93" s="212"/>
      <c r="E93" s="202"/>
      <c r="F93" s="202"/>
      <c r="G93" s="219"/>
      <c r="H93" s="219"/>
    </row>
    <row r="94" spans="1:8" ht="19.5" thickBot="1">
      <c r="A94" s="83">
        <v>1</v>
      </c>
      <c r="B94" s="75" t="s">
        <v>1</v>
      </c>
      <c r="C94" s="103">
        <v>202</v>
      </c>
      <c r="D94" s="103">
        <v>1</v>
      </c>
      <c r="E94" s="103">
        <v>0</v>
      </c>
      <c r="F94" s="103">
        <v>1</v>
      </c>
      <c r="G94" s="103">
        <v>0</v>
      </c>
      <c r="H94" s="86">
        <f>SUM(C94:G94)</f>
        <v>204</v>
      </c>
    </row>
    <row r="95" spans="1:8" ht="19.5" thickBot="1">
      <c r="A95" s="83">
        <v>2</v>
      </c>
      <c r="B95" s="76" t="s">
        <v>6</v>
      </c>
      <c r="C95" s="103">
        <v>45</v>
      </c>
      <c r="D95" s="103">
        <v>5</v>
      </c>
      <c r="E95" s="103">
        <v>0</v>
      </c>
      <c r="F95" s="103">
        <v>2</v>
      </c>
      <c r="G95" s="103">
        <v>1</v>
      </c>
      <c r="H95" s="86">
        <f t="shared" ref="H95:H106" si="9">SUM(C95:G95)</f>
        <v>53</v>
      </c>
    </row>
    <row r="96" spans="1:8" ht="19.5" thickBot="1">
      <c r="A96" s="83">
        <v>3</v>
      </c>
      <c r="B96" s="76" t="s">
        <v>4</v>
      </c>
      <c r="C96" s="103">
        <v>21</v>
      </c>
      <c r="D96" s="103">
        <v>0</v>
      </c>
      <c r="E96" s="103">
        <v>0</v>
      </c>
      <c r="F96" s="103">
        <v>0</v>
      </c>
      <c r="G96" s="103">
        <v>0</v>
      </c>
      <c r="H96" s="86">
        <f t="shared" si="9"/>
        <v>21</v>
      </c>
    </row>
    <row r="97" spans="1:8" ht="19.5" thickBot="1">
      <c r="A97" s="83">
        <v>4</v>
      </c>
      <c r="B97" s="76" t="s">
        <v>43</v>
      </c>
      <c r="C97" s="103">
        <v>13</v>
      </c>
      <c r="D97" s="103">
        <v>1</v>
      </c>
      <c r="E97" s="103">
        <v>0</v>
      </c>
      <c r="F97" s="103">
        <v>0</v>
      </c>
      <c r="G97" s="103">
        <v>0</v>
      </c>
      <c r="H97" s="86">
        <f t="shared" si="9"/>
        <v>14</v>
      </c>
    </row>
    <row r="98" spans="1:8" ht="19.5" thickBot="1">
      <c r="A98" s="83">
        <v>5</v>
      </c>
      <c r="B98" s="76" t="s">
        <v>3</v>
      </c>
      <c r="C98" s="103">
        <v>7</v>
      </c>
      <c r="D98" s="103">
        <v>0</v>
      </c>
      <c r="E98" s="103">
        <v>0</v>
      </c>
      <c r="F98" s="103">
        <v>0</v>
      </c>
      <c r="G98" s="103">
        <v>0</v>
      </c>
      <c r="H98" s="86">
        <f t="shared" si="9"/>
        <v>7</v>
      </c>
    </row>
    <row r="99" spans="1:8" ht="19.5" thickBot="1">
      <c r="A99" s="83">
        <v>6</v>
      </c>
      <c r="B99" s="76" t="s">
        <v>9</v>
      </c>
      <c r="C99" s="103">
        <v>11</v>
      </c>
      <c r="D99" s="103">
        <v>0</v>
      </c>
      <c r="E99" s="103">
        <v>0</v>
      </c>
      <c r="F99" s="103">
        <v>0</v>
      </c>
      <c r="G99" s="103">
        <v>0</v>
      </c>
      <c r="H99" s="86">
        <f t="shared" si="9"/>
        <v>11</v>
      </c>
    </row>
    <row r="100" spans="1:8" ht="19.5" thickBot="1">
      <c r="A100" s="83">
        <v>7</v>
      </c>
      <c r="B100" s="76" t="s">
        <v>10</v>
      </c>
      <c r="C100" s="103">
        <v>8</v>
      </c>
      <c r="D100" s="103">
        <v>1</v>
      </c>
      <c r="E100" s="103">
        <v>0</v>
      </c>
      <c r="F100" s="103">
        <v>0</v>
      </c>
      <c r="G100" s="103">
        <v>0</v>
      </c>
      <c r="H100" s="86">
        <f t="shared" si="9"/>
        <v>9</v>
      </c>
    </row>
    <row r="101" spans="1:8" ht="19.5" thickBot="1">
      <c r="A101" s="83">
        <v>8</v>
      </c>
      <c r="B101" s="76" t="s">
        <v>7</v>
      </c>
      <c r="C101" s="103">
        <v>21</v>
      </c>
      <c r="D101" s="103">
        <v>0</v>
      </c>
      <c r="E101" s="103">
        <v>0</v>
      </c>
      <c r="F101" s="103">
        <v>0</v>
      </c>
      <c r="G101" s="103">
        <v>0</v>
      </c>
      <c r="H101" s="86">
        <f t="shared" si="9"/>
        <v>21</v>
      </c>
    </row>
    <row r="102" spans="1:8" ht="19.5" thickBot="1">
      <c r="A102" s="83">
        <v>9</v>
      </c>
      <c r="B102" s="76" t="s">
        <v>8</v>
      </c>
      <c r="C102" s="103">
        <v>2</v>
      </c>
      <c r="D102" s="103">
        <v>0</v>
      </c>
      <c r="E102" s="103">
        <v>0</v>
      </c>
      <c r="F102" s="103">
        <v>0</v>
      </c>
      <c r="G102" s="103">
        <v>0</v>
      </c>
      <c r="H102" s="86">
        <f t="shared" si="9"/>
        <v>2</v>
      </c>
    </row>
    <row r="103" spans="1:8" ht="19.5" thickBot="1">
      <c r="A103" s="83">
        <v>10</v>
      </c>
      <c r="B103" s="76" t="s">
        <v>5</v>
      </c>
      <c r="C103" s="103">
        <v>3</v>
      </c>
      <c r="D103" s="103">
        <v>0</v>
      </c>
      <c r="E103" s="103">
        <v>0</v>
      </c>
      <c r="F103" s="103">
        <v>0</v>
      </c>
      <c r="G103" s="103">
        <v>0</v>
      </c>
      <c r="H103" s="86">
        <f t="shared" si="9"/>
        <v>3</v>
      </c>
    </row>
    <row r="104" spans="1:8" ht="19.5" thickBot="1">
      <c r="A104" s="83">
        <v>11</v>
      </c>
      <c r="B104" s="76" t="s">
        <v>44</v>
      </c>
      <c r="C104" s="103">
        <v>0</v>
      </c>
      <c r="D104" s="103">
        <v>0</v>
      </c>
      <c r="E104" s="103">
        <v>0</v>
      </c>
      <c r="F104" s="103">
        <v>0</v>
      </c>
      <c r="G104" s="103">
        <v>0</v>
      </c>
      <c r="H104" s="86">
        <f t="shared" si="9"/>
        <v>0</v>
      </c>
    </row>
    <row r="105" spans="1:8" ht="19.5" thickBot="1">
      <c r="A105" s="83">
        <v>12</v>
      </c>
      <c r="B105" s="77" t="s">
        <v>2</v>
      </c>
      <c r="C105" s="103">
        <v>0</v>
      </c>
      <c r="D105" s="103">
        <v>0</v>
      </c>
      <c r="E105" s="103">
        <v>0</v>
      </c>
      <c r="F105" s="103">
        <v>0</v>
      </c>
      <c r="G105" s="103">
        <v>0</v>
      </c>
      <c r="H105" s="87">
        <f t="shared" si="9"/>
        <v>0</v>
      </c>
    </row>
    <row r="106" spans="1:8" ht="23.25" thickBot="1">
      <c r="A106" s="82"/>
      <c r="B106" s="104" t="s">
        <v>11</v>
      </c>
      <c r="C106" s="89">
        <f>SUM(C94:C105)</f>
        <v>333</v>
      </c>
      <c r="D106" s="90">
        <f t="shared" ref="D106:G106" si="10">SUM(D94:D105)</f>
        <v>8</v>
      </c>
      <c r="E106" s="90">
        <f t="shared" si="10"/>
        <v>0</v>
      </c>
      <c r="F106" s="90">
        <f t="shared" si="10"/>
        <v>3</v>
      </c>
      <c r="G106" s="91">
        <f t="shared" si="10"/>
        <v>1</v>
      </c>
      <c r="H106" s="90">
        <f t="shared" si="9"/>
        <v>345</v>
      </c>
    </row>
    <row r="109" spans="1:8">
      <c r="A109" s="220" t="s">
        <v>195</v>
      </c>
      <c r="B109" s="220"/>
      <c r="C109" s="220"/>
      <c r="D109" s="220"/>
      <c r="E109" s="220"/>
      <c r="F109" s="220"/>
      <c r="G109" s="220"/>
      <c r="H109" s="220"/>
    </row>
    <row r="110" spans="1:8">
      <c r="A110" s="220"/>
      <c r="B110" s="220"/>
      <c r="C110" s="220"/>
      <c r="D110" s="220"/>
      <c r="E110" s="220"/>
      <c r="F110" s="220"/>
      <c r="G110" s="220"/>
      <c r="H110" s="220"/>
    </row>
    <row r="111" spans="1:8">
      <c r="A111" s="220"/>
      <c r="B111" s="220"/>
      <c r="C111" s="220"/>
      <c r="D111" s="220"/>
      <c r="E111" s="220"/>
      <c r="F111" s="220"/>
      <c r="G111" s="220"/>
      <c r="H111" s="220"/>
    </row>
    <row r="112" spans="1:8" ht="15.75" thickBot="1">
      <c r="A112" s="221"/>
      <c r="B112" s="221"/>
      <c r="C112" s="221"/>
      <c r="D112" s="221"/>
      <c r="E112" s="221"/>
      <c r="F112" s="221"/>
      <c r="G112" s="221"/>
      <c r="H112" s="221"/>
    </row>
    <row r="113" spans="1:12">
      <c r="A113" s="200" t="s">
        <v>0</v>
      </c>
      <c r="B113" s="206" t="s">
        <v>157</v>
      </c>
      <c r="C113" s="209" t="s">
        <v>158</v>
      </c>
      <c r="D113" s="210" t="s">
        <v>159</v>
      </c>
      <c r="E113" s="209" t="s">
        <v>160</v>
      </c>
      <c r="F113" s="209" t="s">
        <v>161</v>
      </c>
      <c r="G113" s="217" t="s">
        <v>162</v>
      </c>
      <c r="H113" s="217" t="s">
        <v>163</v>
      </c>
    </row>
    <row r="114" spans="1:12">
      <c r="A114" s="201"/>
      <c r="B114" s="207"/>
      <c r="C114" s="201"/>
      <c r="D114" s="211"/>
      <c r="E114" s="201"/>
      <c r="F114" s="201"/>
      <c r="G114" s="218"/>
      <c r="H114" s="218"/>
    </row>
    <row r="115" spans="1:12" ht="15.75" thickBot="1">
      <c r="A115" s="202"/>
      <c r="B115" s="208"/>
      <c r="C115" s="202"/>
      <c r="D115" s="212"/>
      <c r="E115" s="202"/>
      <c r="F115" s="202"/>
      <c r="G115" s="219"/>
      <c r="H115" s="219"/>
    </row>
    <row r="116" spans="1:12" ht="19.5" thickBot="1">
      <c r="A116" s="83">
        <v>1</v>
      </c>
      <c r="B116" s="75" t="s">
        <v>144</v>
      </c>
      <c r="C116" s="103">
        <f t="shared" ref="C116:G127" si="11">C8+C30+C73+C94</f>
        <v>636</v>
      </c>
      <c r="D116" s="103">
        <f t="shared" si="11"/>
        <v>11</v>
      </c>
      <c r="E116" s="103">
        <f t="shared" si="11"/>
        <v>0</v>
      </c>
      <c r="F116" s="103">
        <f t="shared" si="11"/>
        <v>1</v>
      </c>
      <c r="G116" s="103">
        <f t="shared" si="11"/>
        <v>0</v>
      </c>
      <c r="H116" s="86">
        <f>SUM(C116:G116)</f>
        <v>648</v>
      </c>
    </row>
    <row r="117" spans="1:12" ht="19.5" thickBot="1">
      <c r="A117" s="83">
        <v>2</v>
      </c>
      <c r="B117" s="76" t="s">
        <v>145</v>
      </c>
      <c r="C117" s="103">
        <f t="shared" si="11"/>
        <v>170</v>
      </c>
      <c r="D117" s="103">
        <f t="shared" si="11"/>
        <v>13</v>
      </c>
      <c r="E117" s="103">
        <f t="shared" si="11"/>
        <v>1</v>
      </c>
      <c r="F117" s="103">
        <f t="shared" si="11"/>
        <v>10</v>
      </c>
      <c r="G117" s="103">
        <f t="shared" si="11"/>
        <v>4</v>
      </c>
      <c r="H117" s="86">
        <f t="shared" ref="H117:H128" si="12">SUM(C117:G117)</f>
        <v>198</v>
      </c>
    </row>
    <row r="118" spans="1:12" ht="19.5" thickBot="1">
      <c r="A118" s="83">
        <v>3</v>
      </c>
      <c r="B118" s="76" t="s">
        <v>146</v>
      </c>
      <c r="C118" s="103">
        <f t="shared" si="11"/>
        <v>59</v>
      </c>
      <c r="D118" s="103">
        <f t="shared" si="11"/>
        <v>0</v>
      </c>
      <c r="E118" s="103">
        <f t="shared" si="11"/>
        <v>0</v>
      </c>
      <c r="F118" s="103">
        <f t="shared" si="11"/>
        <v>0</v>
      </c>
      <c r="G118" s="103">
        <f t="shared" si="11"/>
        <v>0</v>
      </c>
      <c r="H118" s="86">
        <f t="shared" si="12"/>
        <v>59</v>
      </c>
    </row>
    <row r="119" spans="1:12" ht="19.5" thickBot="1">
      <c r="A119" s="83">
        <v>4</v>
      </c>
      <c r="B119" s="76" t="s">
        <v>147</v>
      </c>
      <c r="C119" s="103">
        <f t="shared" si="11"/>
        <v>40</v>
      </c>
      <c r="D119" s="103">
        <f t="shared" si="11"/>
        <v>1</v>
      </c>
      <c r="E119" s="103">
        <f t="shared" si="11"/>
        <v>0</v>
      </c>
      <c r="F119" s="103">
        <f t="shared" si="11"/>
        <v>0</v>
      </c>
      <c r="G119" s="103">
        <f t="shared" si="11"/>
        <v>0</v>
      </c>
      <c r="H119" s="86">
        <f t="shared" si="12"/>
        <v>41</v>
      </c>
    </row>
    <row r="120" spans="1:12" ht="19.5" thickBot="1">
      <c r="A120" s="83">
        <v>5</v>
      </c>
      <c r="B120" s="76" t="s">
        <v>148</v>
      </c>
      <c r="C120" s="103">
        <f t="shared" si="11"/>
        <v>35</v>
      </c>
      <c r="D120" s="103">
        <f t="shared" si="11"/>
        <v>0</v>
      </c>
      <c r="E120" s="103">
        <f t="shared" si="11"/>
        <v>0</v>
      </c>
      <c r="F120" s="103">
        <f t="shared" si="11"/>
        <v>0</v>
      </c>
      <c r="G120" s="103">
        <f t="shared" si="11"/>
        <v>0</v>
      </c>
      <c r="H120" s="86">
        <f t="shared" si="12"/>
        <v>35</v>
      </c>
    </row>
    <row r="121" spans="1:12" ht="19.5" thickBot="1">
      <c r="A121" s="83">
        <v>6</v>
      </c>
      <c r="B121" s="76" t="s">
        <v>149</v>
      </c>
      <c r="C121" s="103">
        <f t="shared" si="11"/>
        <v>27</v>
      </c>
      <c r="D121" s="103">
        <f t="shared" si="11"/>
        <v>0</v>
      </c>
      <c r="E121" s="103">
        <f t="shared" si="11"/>
        <v>0</v>
      </c>
      <c r="F121" s="103">
        <f t="shared" si="11"/>
        <v>0</v>
      </c>
      <c r="G121" s="103">
        <f t="shared" si="11"/>
        <v>0</v>
      </c>
      <c r="H121" s="86">
        <f t="shared" si="12"/>
        <v>27</v>
      </c>
    </row>
    <row r="122" spans="1:12" ht="18" customHeight="1" thickBot="1">
      <c r="A122" s="83">
        <v>7</v>
      </c>
      <c r="B122" s="76" t="s">
        <v>150</v>
      </c>
      <c r="C122" s="103">
        <f t="shared" si="11"/>
        <v>27</v>
      </c>
      <c r="D122" s="103">
        <f t="shared" si="11"/>
        <v>1</v>
      </c>
      <c r="E122" s="103">
        <f t="shared" si="11"/>
        <v>0</v>
      </c>
      <c r="F122" s="103">
        <f t="shared" si="11"/>
        <v>0</v>
      </c>
      <c r="G122" s="103">
        <f t="shared" si="11"/>
        <v>0</v>
      </c>
      <c r="H122" s="86">
        <f t="shared" si="12"/>
        <v>28</v>
      </c>
    </row>
    <row r="123" spans="1:12" ht="19.5" thickBot="1">
      <c r="A123" s="83">
        <v>8</v>
      </c>
      <c r="B123" s="76" t="s">
        <v>151</v>
      </c>
      <c r="C123" s="103">
        <f t="shared" si="11"/>
        <v>75</v>
      </c>
      <c r="D123" s="103">
        <f t="shared" si="11"/>
        <v>1</v>
      </c>
      <c r="E123" s="103">
        <f t="shared" si="11"/>
        <v>1</v>
      </c>
      <c r="F123" s="103">
        <f t="shared" si="11"/>
        <v>1</v>
      </c>
      <c r="G123" s="103">
        <f t="shared" si="11"/>
        <v>0</v>
      </c>
      <c r="H123" s="86">
        <f t="shared" si="12"/>
        <v>78</v>
      </c>
    </row>
    <row r="124" spans="1:12" ht="19.5" thickBot="1">
      <c r="A124" s="83">
        <v>9</v>
      </c>
      <c r="B124" s="76" t="s">
        <v>152</v>
      </c>
      <c r="C124" s="103">
        <f t="shared" si="11"/>
        <v>10</v>
      </c>
      <c r="D124" s="103">
        <f t="shared" si="11"/>
        <v>2</v>
      </c>
      <c r="E124" s="103">
        <f t="shared" si="11"/>
        <v>0</v>
      </c>
      <c r="F124" s="103">
        <f t="shared" si="11"/>
        <v>0</v>
      </c>
      <c r="G124" s="103">
        <f t="shared" si="11"/>
        <v>0</v>
      </c>
      <c r="H124" s="86">
        <f t="shared" si="12"/>
        <v>12</v>
      </c>
    </row>
    <row r="125" spans="1:12" ht="19.5" thickBot="1">
      <c r="A125" s="83">
        <v>10</v>
      </c>
      <c r="B125" s="76" t="s">
        <v>153</v>
      </c>
      <c r="C125" s="103">
        <f t="shared" si="11"/>
        <v>19</v>
      </c>
      <c r="D125" s="103">
        <f t="shared" si="11"/>
        <v>1</v>
      </c>
      <c r="E125" s="103">
        <f t="shared" si="11"/>
        <v>0</v>
      </c>
      <c r="F125" s="103">
        <f t="shared" si="11"/>
        <v>0</v>
      </c>
      <c r="G125" s="103">
        <f t="shared" si="11"/>
        <v>0</v>
      </c>
      <c r="H125" s="86">
        <f t="shared" si="12"/>
        <v>20</v>
      </c>
    </row>
    <row r="126" spans="1:12" ht="19.5" thickBot="1">
      <c r="A126" s="83">
        <v>11</v>
      </c>
      <c r="B126" s="76" t="s">
        <v>154</v>
      </c>
      <c r="C126" s="103">
        <f t="shared" si="11"/>
        <v>0</v>
      </c>
      <c r="D126" s="103">
        <f t="shared" si="11"/>
        <v>0</v>
      </c>
      <c r="E126" s="103">
        <f t="shared" si="11"/>
        <v>0</v>
      </c>
      <c r="F126" s="103">
        <f t="shared" si="11"/>
        <v>0</v>
      </c>
      <c r="G126" s="103">
        <f t="shared" si="11"/>
        <v>0</v>
      </c>
      <c r="H126" s="86">
        <f t="shared" si="12"/>
        <v>0</v>
      </c>
    </row>
    <row r="127" spans="1:12" ht="30" customHeight="1" thickBot="1">
      <c r="A127" s="83">
        <v>12</v>
      </c>
      <c r="B127" s="77" t="s">
        <v>155</v>
      </c>
      <c r="C127" s="103">
        <f t="shared" si="11"/>
        <v>0</v>
      </c>
      <c r="D127" s="103">
        <f t="shared" si="11"/>
        <v>0</v>
      </c>
      <c r="E127" s="103">
        <f t="shared" si="11"/>
        <v>0</v>
      </c>
      <c r="F127" s="103">
        <f t="shared" si="11"/>
        <v>0</v>
      </c>
      <c r="G127" s="103">
        <f t="shared" si="11"/>
        <v>0</v>
      </c>
      <c r="H127" s="87">
        <f t="shared" si="12"/>
        <v>0</v>
      </c>
    </row>
    <row r="128" spans="1:12" ht="23.25" thickBot="1">
      <c r="A128" s="82"/>
      <c r="B128" s="104" t="s">
        <v>156</v>
      </c>
      <c r="C128" s="89">
        <f>SUM(C116:C127)</f>
        <v>1098</v>
      </c>
      <c r="D128" s="90">
        <f t="shared" ref="D128:G128" si="13">SUM(D116:D127)</f>
        <v>30</v>
      </c>
      <c r="E128" s="90">
        <f t="shared" si="13"/>
        <v>2</v>
      </c>
      <c r="F128" s="90">
        <f t="shared" si="13"/>
        <v>12</v>
      </c>
      <c r="G128" s="91">
        <f t="shared" si="13"/>
        <v>4</v>
      </c>
      <c r="H128" s="90">
        <f t="shared" si="12"/>
        <v>1146</v>
      </c>
      <c r="L128">
        <v>82</v>
      </c>
    </row>
  </sheetData>
  <autoFilter ref="A5:H20"/>
  <mergeCells count="54">
    <mergeCell ref="A109:H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A87:H90"/>
    <mergeCell ref="A91:A93"/>
    <mergeCell ref="B91:B93"/>
    <mergeCell ref="C91:C93"/>
    <mergeCell ref="D91:D93"/>
    <mergeCell ref="E91:E93"/>
    <mergeCell ref="F91:F93"/>
    <mergeCell ref="G91:G93"/>
    <mergeCell ref="H91:H93"/>
    <mergeCell ref="A66:H69"/>
    <mergeCell ref="A70:A72"/>
    <mergeCell ref="B70:B72"/>
    <mergeCell ref="C70:C72"/>
    <mergeCell ref="D70:D72"/>
    <mergeCell ref="E70:E72"/>
    <mergeCell ref="F70:F72"/>
    <mergeCell ref="G70:G72"/>
    <mergeCell ref="H70:H72"/>
    <mergeCell ref="A1:H4"/>
    <mergeCell ref="A5:A7"/>
    <mergeCell ref="B5:B7"/>
    <mergeCell ref="C5:C7"/>
    <mergeCell ref="D5:D7"/>
    <mergeCell ref="E5:E7"/>
    <mergeCell ref="F5:F7"/>
    <mergeCell ref="G5:G7"/>
    <mergeCell ref="H5:H7"/>
    <mergeCell ref="A23:H26"/>
    <mergeCell ref="A27:A29"/>
    <mergeCell ref="B27:B29"/>
    <mergeCell ref="C27:C29"/>
    <mergeCell ref="D27:D29"/>
    <mergeCell ref="E27:E29"/>
    <mergeCell ref="F27:F29"/>
    <mergeCell ref="G27:G29"/>
    <mergeCell ref="H27:H29"/>
    <mergeCell ref="A45:H48"/>
    <mergeCell ref="D49:D51"/>
    <mergeCell ref="E49:E51"/>
    <mergeCell ref="F49:F51"/>
    <mergeCell ref="G49:G51"/>
    <mergeCell ref="H49:H51"/>
    <mergeCell ref="A49:A51"/>
    <mergeCell ref="B49:B51"/>
    <mergeCell ref="C49:C51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5"/>
  <sheetViews>
    <sheetView topLeftCell="A31" zoomScale="90" zoomScaleNormal="90" workbookViewId="0">
      <selection activeCell="AE45" sqref="AE45"/>
    </sheetView>
  </sheetViews>
  <sheetFormatPr defaultRowHeight="15"/>
  <cols>
    <col min="1" max="1" width="11.140625" customWidth="1"/>
    <col min="2" max="2" width="6.5703125" customWidth="1"/>
    <col min="3" max="3" width="7.28515625" customWidth="1"/>
    <col min="4" max="4" width="9.5703125" customWidth="1"/>
    <col min="5" max="5" width="6.42578125" customWidth="1"/>
    <col min="6" max="6" width="8.28515625" customWidth="1"/>
    <col min="7" max="7" width="6.85546875" customWidth="1"/>
    <col min="8" max="8" width="8.140625" customWidth="1"/>
    <col min="9" max="9" width="9.42578125" customWidth="1"/>
    <col min="10" max="10" width="6" customWidth="1"/>
    <col min="11" max="11" width="8.28515625" customWidth="1"/>
    <col min="12" max="12" width="6.5703125" customWidth="1"/>
    <col min="13" max="13" width="6.42578125" customWidth="1"/>
    <col min="14" max="14" width="7.42578125" customWidth="1"/>
    <col min="15" max="15" width="5.28515625" customWidth="1"/>
    <col min="16" max="16" width="7.42578125" customWidth="1"/>
    <col min="17" max="17" width="7.140625" customWidth="1"/>
    <col min="18" max="18" width="5" customWidth="1"/>
    <col min="19" max="19" width="5.140625" customWidth="1"/>
    <col min="20" max="20" width="7.140625" customWidth="1"/>
    <col min="21" max="23" width="5.42578125" customWidth="1"/>
    <col min="24" max="24" width="6.28515625" customWidth="1"/>
    <col min="25" max="25" width="7.42578125" customWidth="1"/>
    <col min="26" max="26" width="6.5703125" customWidth="1"/>
  </cols>
  <sheetData>
    <row r="2" spans="1:36" ht="27" customHeight="1">
      <c r="A2" s="132"/>
      <c r="B2" s="132"/>
      <c r="I2" s="222" t="s">
        <v>196</v>
      </c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</row>
    <row r="3" spans="1:36" ht="23.25" customHeight="1">
      <c r="A3" s="229" t="s">
        <v>80</v>
      </c>
      <c r="B3" s="231" t="s">
        <v>81</v>
      </c>
      <c r="C3" s="233" t="s">
        <v>82</v>
      </c>
      <c r="D3" s="234"/>
      <c r="E3" s="234"/>
      <c r="F3" s="234"/>
      <c r="G3" s="234"/>
      <c r="H3" s="235"/>
      <c r="I3" s="236" t="s">
        <v>83</v>
      </c>
      <c r="J3" s="237"/>
      <c r="K3" s="237"/>
      <c r="L3" s="237"/>
      <c r="M3" s="237"/>
      <c r="N3" s="233" t="s">
        <v>77</v>
      </c>
      <c r="O3" s="234"/>
      <c r="P3" s="234"/>
      <c r="Q3" s="234"/>
      <c r="R3" s="234"/>
      <c r="S3" s="236" t="s">
        <v>84</v>
      </c>
      <c r="T3" s="237"/>
      <c r="U3" s="237"/>
      <c r="V3" s="237"/>
      <c r="W3" s="237"/>
      <c r="X3" s="238"/>
      <c r="Y3" s="223" t="s">
        <v>85</v>
      </c>
      <c r="Z3" s="227" t="s">
        <v>86</v>
      </c>
    </row>
    <row r="4" spans="1:36" ht="101.25">
      <c r="A4" s="230"/>
      <c r="B4" s="232"/>
      <c r="C4" s="160" t="s">
        <v>87</v>
      </c>
      <c r="D4" s="160" t="s">
        <v>88</v>
      </c>
      <c r="E4" s="160" t="s">
        <v>89</v>
      </c>
      <c r="F4" s="160" t="s">
        <v>90</v>
      </c>
      <c r="G4" s="160" t="s">
        <v>91</v>
      </c>
      <c r="H4" s="160" t="s">
        <v>92</v>
      </c>
      <c r="I4" s="161" t="s">
        <v>88</v>
      </c>
      <c r="J4" s="161" t="s">
        <v>89</v>
      </c>
      <c r="K4" s="161" t="s">
        <v>90</v>
      </c>
      <c r="L4" s="161" t="s">
        <v>91</v>
      </c>
      <c r="M4" s="161" t="s">
        <v>92</v>
      </c>
      <c r="N4" s="160" t="s">
        <v>88</v>
      </c>
      <c r="O4" s="160" t="s">
        <v>89</v>
      </c>
      <c r="P4" s="160" t="s">
        <v>90</v>
      </c>
      <c r="Q4" s="160" t="s">
        <v>91</v>
      </c>
      <c r="R4" s="160" t="s">
        <v>92</v>
      </c>
      <c r="S4" s="161" t="s">
        <v>87</v>
      </c>
      <c r="T4" s="161" t="s">
        <v>88</v>
      </c>
      <c r="U4" s="161" t="s">
        <v>89</v>
      </c>
      <c r="V4" s="161" t="s">
        <v>90</v>
      </c>
      <c r="W4" s="161" t="s">
        <v>91</v>
      </c>
      <c r="X4" s="161" t="s">
        <v>92</v>
      </c>
      <c r="Y4" s="224"/>
      <c r="Z4" s="228"/>
    </row>
    <row r="5" spans="1:36" ht="18.75">
      <c r="A5" s="135" t="s">
        <v>93</v>
      </c>
      <c r="B5" s="149">
        <v>162</v>
      </c>
      <c r="C5" s="140">
        <v>37</v>
      </c>
      <c r="D5" s="140">
        <v>5</v>
      </c>
      <c r="E5" s="140">
        <v>4</v>
      </c>
      <c r="F5" s="140">
        <v>0</v>
      </c>
      <c r="G5" s="140">
        <v>8</v>
      </c>
      <c r="H5" s="140">
        <v>0</v>
      </c>
      <c r="I5" s="140">
        <v>35</v>
      </c>
      <c r="J5" s="140">
        <v>0</v>
      </c>
      <c r="K5" s="140">
        <v>0</v>
      </c>
      <c r="L5" s="140">
        <v>10</v>
      </c>
      <c r="M5" s="140">
        <v>0</v>
      </c>
      <c r="N5" s="140">
        <v>50</v>
      </c>
      <c r="O5" s="140">
        <v>0</v>
      </c>
      <c r="P5" s="140">
        <v>0</v>
      </c>
      <c r="Q5" s="140">
        <v>12</v>
      </c>
      <c r="R5" s="140">
        <v>0</v>
      </c>
      <c r="S5" s="140">
        <v>0</v>
      </c>
      <c r="T5" s="140">
        <v>0</v>
      </c>
      <c r="U5" s="140">
        <v>0</v>
      </c>
      <c r="V5" s="140">
        <v>0</v>
      </c>
      <c r="W5" s="140">
        <v>0</v>
      </c>
      <c r="X5" s="140">
        <v>1</v>
      </c>
      <c r="Y5" s="136">
        <f>C5+D5+E5+F5+G5+H5+I5+J5+K5+L5+M5+N5+O5+P5+Q5+R5+S5+T5+U5+V5+W5+X5</f>
        <v>162</v>
      </c>
      <c r="Z5" s="137">
        <f>B5-Y5</f>
        <v>0</v>
      </c>
    </row>
    <row r="6" spans="1:36" ht="25.5">
      <c r="A6" s="135" t="s">
        <v>94</v>
      </c>
      <c r="B6" s="149">
        <v>6</v>
      </c>
      <c r="C6" s="140">
        <v>0</v>
      </c>
      <c r="D6" s="140">
        <v>0</v>
      </c>
      <c r="E6" s="140">
        <v>0</v>
      </c>
      <c r="F6" s="140">
        <v>0</v>
      </c>
      <c r="G6" s="140">
        <v>0</v>
      </c>
      <c r="H6" s="140">
        <v>0</v>
      </c>
      <c r="I6" s="140">
        <v>1</v>
      </c>
      <c r="J6" s="140">
        <v>0</v>
      </c>
      <c r="K6" s="140">
        <v>0</v>
      </c>
      <c r="L6" s="140">
        <v>0</v>
      </c>
      <c r="M6" s="140">
        <v>0</v>
      </c>
      <c r="N6" s="140">
        <v>3</v>
      </c>
      <c r="O6" s="140">
        <v>0</v>
      </c>
      <c r="P6" s="140">
        <v>0</v>
      </c>
      <c r="Q6" s="140">
        <v>2</v>
      </c>
      <c r="R6" s="140">
        <v>0</v>
      </c>
      <c r="S6" s="140">
        <v>0</v>
      </c>
      <c r="T6" s="140">
        <v>0</v>
      </c>
      <c r="U6" s="140">
        <v>0</v>
      </c>
      <c r="V6" s="140">
        <v>0</v>
      </c>
      <c r="W6" s="140">
        <v>0</v>
      </c>
      <c r="X6" s="140">
        <v>0</v>
      </c>
      <c r="Y6" s="136">
        <f t="shared" ref="Y6:Y28" si="0">C6+D6+E6+F6+G6+H6+I6+J6+K6+L6+M6+N6+O6+P6+Q6+R6+S6+T6+U6+V6+W6+X6</f>
        <v>6</v>
      </c>
      <c r="Z6" s="137">
        <f t="shared" ref="Z6:Z28" si="1">B6-Y6</f>
        <v>0</v>
      </c>
      <c r="AB6">
        <v>167</v>
      </c>
      <c r="AH6">
        <f>AI6/AI30*100</f>
        <v>19.161676646706589</v>
      </c>
      <c r="AI6">
        <f>Q5+Q6+L5+G5</f>
        <v>32</v>
      </c>
      <c r="AJ6" s="168" t="s">
        <v>181</v>
      </c>
    </row>
    <row r="7" spans="1:36" ht="18.75">
      <c r="A7" s="135" t="s">
        <v>95</v>
      </c>
      <c r="B7" s="149">
        <v>0</v>
      </c>
      <c r="C7" s="140">
        <v>0</v>
      </c>
      <c r="D7" s="140">
        <v>0</v>
      </c>
      <c r="E7" s="140">
        <v>0</v>
      </c>
      <c r="F7" s="140">
        <v>0</v>
      </c>
      <c r="G7" s="140">
        <v>0</v>
      </c>
      <c r="H7" s="140">
        <v>0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0">
        <v>0</v>
      </c>
      <c r="Q7" s="140">
        <v>0</v>
      </c>
      <c r="R7" s="140">
        <v>0</v>
      </c>
      <c r="S7" s="140">
        <v>0</v>
      </c>
      <c r="T7" s="140">
        <v>0</v>
      </c>
      <c r="U7" s="140">
        <v>0</v>
      </c>
      <c r="V7" s="140">
        <v>0</v>
      </c>
      <c r="W7" s="140">
        <v>0</v>
      </c>
      <c r="X7" s="140">
        <v>0</v>
      </c>
      <c r="Y7" s="136">
        <f t="shared" si="0"/>
        <v>0</v>
      </c>
      <c r="Z7" s="137">
        <f t="shared" si="1"/>
        <v>0</v>
      </c>
      <c r="AH7">
        <f>AI7/AI30*100</f>
        <v>76.047904191616766</v>
      </c>
      <c r="AI7">
        <f>C5+D5+I5+N5</f>
        <v>127</v>
      </c>
      <c r="AJ7" s="168" t="s">
        <v>182</v>
      </c>
    </row>
    <row r="8" spans="1:36" ht="25.5" customHeight="1">
      <c r="A8" s="135" t="s">
        <v>96</v>
      </c>
      <c r="B8" s="149">
        <v>1</v>
      </c>
      <c r="C8" s="140">
        <v>0</v>
      </c>
      <c r="D8" s="140">
        <v>0</v>
      </c>
      <c r="E8" s="140">
        <v>0</v>
      </c>
      <c r="F8" s="140">
        <v>0</v>
      </c>
      <c r="G8" s="140">
        <v>0</v>
      </c>
      <c r="H8" s="140">
        <v>0</v>
      </c>
      <c r="I8" s="140">
        <v>0</v>
      </c>
      <c r="J8" s="140">
        <v>0</v>
      </c>
      <c r="K8" s="140">
        <v>0</v>
      </c>
      <c r="L8" s="140">
        <v>0</v>
      </c>
      <c r="M8" s="140">
        <v>0</v>
      </c>
      <c r="N8" s="140">
        <v>0</v>
      </c>
      <c r="O8" s="140">
        <v>0</v>
      </c>
      <c r="P8" s="140">
        <v>0</v>
      </c>
      <c r="Q8" s="140">
        <v>0</v>
      </c>
      <c r="R8" s="140">
        <v>0</v>
      </c>
      <c r="S8" s="140">
        <v>0</v>
      </c>
      <c r="T8" s="140">
        <v>1</v>
      </c>
      <c r="U8" s="140">
        <v>0</v>
      </c>
      <c r="V8" s="140">
        <v>0</v>
      </c>
      <c r="W8" s="140">
        <v>0</v>
      </c>
      <c r="X8" s="140">
        <v>0</v>
      </c>
      <c r="Y8" s="136">
        <f t="shared" si="0"/>
        <v>1</v>
      </c>
      <c r="Z8" s="137">
        <f t="shared" si="1"/>
        <v>0</v>
      </c>
      <c r="AJ8" s="168" t="s">
        <v>183</v>
      </c>
    </row>
    <row r="9" spans="1:36" ht="18.75">
      <c r="A9" s="135" t="s">
        <v>97</v>
      </c>
      <c r="B9" s="149">
        <v>0</v>
      </c>
      <c r="C9" s="140">
        <v>0</v>
      </c>
      <c r="D9" s="140">
        <v>0</v>
      </c>
      <c r="E9" s="140">
        <v>0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0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0</v>
      </c>
      <c r="W9" s="140">
        <v>0</v>
      </c>
      <c r="X9" s="140">
        <v>0</v>
      </c>
      <c r="Y9" s="136">
        <f t="shared" si="0"/>
        <v>0</v>
      </c>
      <c r="Z9" s="137">
        <f t="shared" si="1"/>
        <v>0</v>
      </c>
      <c r="AH9">
        <v>0</v>
      </c>
      <c r="AI9">
        <v>0</v>
      </c>
      <c r="AJ9" s="168" t="s">
        <v>184</v>
      </c>
    </row>
    <row r="10" spans="1:36" ht="19.5" customHeight="1">
      <c r="A10" s="151" t="s">
        <v>98</v>
      </c>
      <c r="B10" s="152">
        <v>51</v>
      </c>
      <c r="C10" s="140">
        <v>8</v>
      </c>
      <c r="D10" s="140">
        <v>1</v>
      </c>
      <c r="E10" s="140">
        <v>0</v>
      </c>
      <c r="F10" s="140">
        <v>0</v>
      </c>
      <c r="G10" s="140">
        <v>8</v>
      </c>
      <c r="H10" s="140">
        <v>3</v>
      </c>
      <c r="I10" s="140">
        <v>24</v>
      </c>
      <c r="J10" s="140">
        <v>0</v>
      </c>
      <c r="K10" s="140">
        <v>0</v>
      </c>
      <c r="L10" s="140">
        <v>2</v>
      </c>
      <c r="M10" s="140">
        <v>0</v>
      </c>
      <c r="N10" s="140">
        <v>4</v>
      </c>
      <c r="O10" s="140">
        <v>0</v>
      </c>
      <c r="P10" s="140">
        <v>0</v>
      </c>
      <c r="Q10" s="140">
        <v>0</v>
      </c>
      <c r="R10" s="140">
        <v>0</v>
      </c>
      <c r="S10" s="140">
        <v>0</v>
      </c>
      <c r="T10" s="140">
        <v>0</v>
      </c>
      <c r="U10" s="140">
        <v>0</v>
      </c>
      <c r="V10" s="140">
        <v>0</v>
      </c>
      <c r="W10" s="140">
        <v>0</v>
      </c>
      <c r="X10" s="140">
        <v>1</v>
      </c>
      <c r="Y10" s="154">
        <f t="shared" si="0"/>
        <v>51</v>
      </c>
      <c r="Z10" s="153">
        <f t="shared" si="1"/>
        <v>0</v>
      </c>
      <c r="AJ10" s="168" t="s">
        <v>79</v>
      </c>
    </row>
    <row r="11" spans="1:36" ht="19.5" customHeight="1">
      <c r="A11" s="151" t="s">
        <v>99</v>
      </c>
      <c r="B11" s="152">
        <v>2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1</v>
      </c>
      <c r="J11" s="140">
        <v>0</v>
      </c>
      <c r="K11" s="140">
        <v>0</v>
      </c>
      <c r="L11" s="140">
        <v>0</v>
      </c>
      <c r="M11" s="140">
        <v>0</v>
      </c>
      <c r="N11" s="140">
        <v>1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40">
        <v>0</v>
      </c>
      <c r="V11" s="140">
        <v>0</v>
      </c>
      <c r="W11" s="140">
        <v>0</v>
      </c>
      <c r="X11" s="140">
        <v>0</v>
      </c>
      <c r="Y11" s="154">
        <f t="shared" si="0"/>
        <v>2</v>
      </c>
      <c r="Z11" s="153">
        <f t="shared" si="1"/>
        <v>0</v>
      </c>
    </row>
    <row r="12" spans="1:36" ht="18.75">
      <c r="A12" s="151" t="s">
        <v>115</v>
      </c>
      <c r="B12" s="152">
        <v>0</v>
      </c>
      <c r="C12" s="140">
        <v>0</v>
      </c>
      <c r="D12" s="140">
        <v>0</v>
      </c>
      <c r="E12" s="140">
        <v>0</v>
      </c>
      <c r="F12" s="140">
        <v>0</v>
      </c>
      <c r="G12" s="140">
        <v>0</v>
      </c>
      <c r="H12" s="140">
        <v>0</v>
      </c>
      <c r="I12" s="140">
        <v>0</v>
      </c>
      <c r="J12" s="140">
        <v>0</v>
      </c>
      <c r="K12" s="140">
        <v>0</v>
      </c>
      <c r="L12" s="140">
        <v>0</v>
      </c>
      <c r="M12" s="140">
        <v>0</v>
      </c>
      <c r="N12" s="140">
        <v>0</v>
      </c>
      <c r="O12" s="140">
        <v>0</v>
      </c>
      <c r="P12" s="140">
        <v>0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0</v>
      </c>
      <c r="W12" s="140">
        <v>0</v>
      </c>
      <c r="X12" s="140">
        <v>0</v>
      </c>
      <c r="Y12" s="154">
        <f t="shared" si="0"/>
        <v>0</v>
      </c>
      <c r="Z12" s="153">
        <f t="shared" si="1"/>
        <v>0</v>
      </c>
    </row>
    <row r="13" spans="1:36" ht="25.5">
      <c r="A13" s="138" t="s">
        <v>101</v>
      </c>
      <c r="B13" s="150">
        <v>4</v>
      </c>
      <c r="C13" s="140">
        <v>2</v>
      </c>
      <c r="D13" s="140">
        <v>2</v>
      </c>
      <c r="E13" s="140">
        <v>0</v>
      </c>
      <c r="F13" s="140">
        <v>0</v>
      </c>
      <c r="G13" s="140">
        <v>0</v>
      </c>
      <c r="H13" s="140">
        <v>0</v>
      </c>
      <c r="I13" s="140">
        <v>0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0</v>
      </c>
      <c r="Q13" s="140">
        <v>0</v>
      </c>
      <c r="R13" s="140">
        <v>0</v>
      </c>
      <c r="S13" s="140">
        <v>0</v>
      </c>
      <c r="T13" s="140">
        <v>0</v>
      </c>
      <c r="U13" s="140">
        <v>0</v>
      </c>
      <c r="V13" s="140">
        <v>0</v>
      </c>
      <c r="W13" s="140">
        <v>0</v>
      </c>
      <c r="X13" s="140">
        <v>0</v>
      </c>
      <c r="Y13" s="140">
        <f t="shared" si="0"/>
        <v>4</v>
      </c>
      <c r="Z13" s="141">
        <f t="shared" si="1"/>
        <v>0</v>
      </c>
    </row>
    <row r="14" spans="1:36" ht="18.75">
      <c r="A14" s="155" t="s">
        <v>102</v>
      </c>
      <c r="B14" s="150">
        <v>6</v>
      </c>
      <c r="C14" s="140">
        <v>0</v>
      </c>
      <c r="D14" s="140">
        <v>6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140">
        <v>0</v>
      </c>
      <c r="O14" s="140">
        <v>0</v>
      </c>
      <c r="P14" s="140">
        <v>0</v>
      </c>
      <c r="Q14" s="140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0">
        <v>0</v>
      </c>
      <c r="X14" s="140">
        <v>0</v>
      </c>
      <c r="Y14" s="140">
        <f t="shared" si="0"/>
        <v>6</v>
      </c>
      <c r="Z14" s="141">
        <f t="shared" si="1"/>
        <v>0</v>
      </c>
    </row>
    <row r="15" spans="1:36" ht="18.75">
      <c r="A15" s="138" t="s">
        <v>103</v>
      </c>
      <c r="B15" s="15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0">
        <v>0</v>
      </c>
      <c r="Q15" s="140">
        <v>0</v>
      </c>
      <c r="R15" s="140">
        <v>0</v>
      </c>
      <c r="S15" s="140">
        <v>0</v>
      </c>
      <c r="T15" s="140">
        <v>0</v>
      </c>
      <c r="U15" s="140">
        <v>0</v>
      </c>
      <c r="V15" s="140">
        <v>0</v>
      </c>
      <c r="W15" s="140">
        <v>0</v>
      </c>
      <c r="X15" s="140">
        <v>0</v>
      </c>
      <c r="Y15" s="140">
        <f t="shared" si="0"/>
        <v>0</v>
      </c>
      <c r="Z15" s="141">
        <f t="shared" si="1"/>
        <v>0</v>
      </c>
    </row>
    <row r="16" spans="1:36" ht="18.75">
      <c r="A16" s="155" t="s">
        <v>104</v>
      </c>
      <c r="B16" s="150">
        <v>7</v>
      </c>
      <c r="C16" s="140">
        <v>0</v>
      </c>
      <c r="D16" s="140">
        <v>5</v>
      </c>
      <c r="E16" s="140">
        <v>0</v>
      </c>
      <c r="F16" s="140">
        <v>0</v>
      </c>
      <c r="G16" s="140">
        <v>0</v>
      </c>
      <c r="H16" s="140">
        <v>0</v>
      </c>
      <c r="I16" s="140">
        <v>0</v>
      </c>
      <c r="J16" s="140">
        <v>0</v>
      </c>
      <c r="K16" s="140">
        <v>0</v>
      </c>
      <c r="L16" s="140">
        <v>1</v>
      </c>
      <c r="M16" s="140">
        <v>0</v>
      </c>
      <c r="N16" s="140">
        <v>1</v>
      </c>
      <c r="O16" s="140">
        <v>0</v>
      </c>
      <c r="P16" s="140">
        <v>0</v>
      </c>
      <c r="Q16" s="140">
        <v>0</v>
      </c>
      <c r="R16" s="140">
        <v>0</v>
      </c>
      <c r="S16" s="140">
        <v>0</v>
      </c>
      <c r="T16" s="140">
        <v>0</v>
      </c>
      <c r="U16" s="140">
        <v>0</v>
      </c>
      <c r="V16" s="140">
        <v>0</v>
      </c>
      <c r="W16" s="140">
        <v>0</v>
      </c>
      <c r="X16" s="140">
        <v>0</v>
      </c>
      <c r="Y16" s="156">
        <f t="shared" si="0"/>
        <v>7</v>
      </c>
      <c r="Z16" s="157">
        <f t="shared" si="1"/>
        <v>0</v>
      </c>
    </row>
    <row r="17" spans="1:36" ht="25.5">
      <c r="A17" s="138" t="s">
        <v>105</v>
      </c>
      <c r="B17" s="150">
        <v>2</v>
      </c>
      <c r="C17" s="140">
        <v>0</v>
      </c>
      <c r="D17" s="140">
        <v>0</v>
      </c>
      <c r="E17" s="140">
        <v>0</v>
      </c>
      <c r="F17" s="140">
        <v>0</v>
      </c>
      <c r="G17" s="140">
        <v>0</v>
      </c>
      <c r="H17" s="140">
        <v>0</v>
      </c>
      <c r="I17" s="140">
        <v>0</v>
      </c>
      <c r="J17" s="140">
        <v>0</v>
      </c>
      <c r="K17" s="140">
        <v>0</v>
      </c>
      <c r="L17" s="140">
        <v>0</v>
      </c>
      <c r="M17" s="140">
        <v>0</v>
      </c>
      <c r="N17" s="140">
        <v>0</v>
      </c>
      <c r="O17" s="140">
        <v>0</v>
      </c>
      <c r="P17" s="140">
        <v>0</v>
      </c>
      <c r="Q17" s="140">
        <v>0</v>
      </c>
      <c r="R17" s="140">
        <v>0</v>
      </c>
      <c r="S17" s="140">
        <v>0</v>
      </c>
      <c r="T17" s="140">
        <v>0</v>
      </c>
      <c r="U17" s="140">
        <v>0</v>
      </c>
      <c r="V17" s="140">
        <v>0</v>
      </c>
      <c r="W17" s="140">
        <v>0</v>
      </c>
      <c r="X17" s="140">
        <v>0</v>
      </c>
      <c r="Y17" s="140">
        <f t="shared" si="0"/>
        <v>0</v>
      </c>
      <c r="Z17" s="141">
        <f t="shared" si="1"/>
        <v>2</v>
      </c>
    </row>
    <row r="18" spans="1:36" ht="25.5">
      <c r="A18" s="138" t="s">
        <v>106</v>
      </c>
      <c r="B18" s="150">
        <v>0</v>
      </c>
      <c r="C18" s="140">
        <v>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140">
        <v>0</v>
      </c>
      <c r="J18" s="140">
        <v>0</v>
      </c>
      <c r="K18" s="140">
        <v>0</v>
      </c>
      <c r="L18" s="140">
        <v>0</v>
      </c>
      <c r="M18" s="140">
        <v>0</v>
      </c>
      <c r="N18" s="140">
        <v>0</v>
      </c>
      <c r="O18" s="140">
        <v>0</v>
      </c>
      <c r="P18" s="140">
        <v>0</v>
      </c>
      <c r="Q18" s="140">
        <v>0</v>
      </c>
      <c r="R18" s="140">
        <v>0</v>
      </c>
      <c r="S18" s="140">
        <v>0</v>
      </c>
      <c r="T18" s="140">
        <v>0</v>
      </c>
      <c r="U18" s="140">
        <v>0</v>
      </c>
      <c r="V18" s="140">
        <v>0</v>
      </c>
      <c r="W18" s="140">
        <v>0</v>
      </c>
      <c r="X18" s="140">
        <v>0</v>
      </c>
      <c r="Y18" s="140">
        <f t="shared" si="0"/>
        <v>0</v>
      </c>
      <c r="Z18" s="141">
        <f t="shared" si="1"/>
        <v>0</v>
      </c>
    </row>
    <row r="19" spans="1:36" ht="18.75">
      <c r="A19" s="138" t="s">
        <v>107</v>
      </c>
      <c r="B19" s="150">
        <v>0</v>
      </c>
      <c r="C19" s="140">
        <v>0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140">
        <v>0</v>
      </c>
      <c r="J19" s="140">
        <v>0</v>
      </c>
      <c r="K19" s="140">
        <v>0</v>
      </c>
      <c r="L19" s="140">
        <v>0</v>
      </c>
      <c r="M19" s="140">
        <v>0</v>
      </c>
      <c r="N19" s="140">
        <v>0</v>
      </c>
      <c r="O19" s="140">
        <v>0</v>
      </c>
      <c r="P19" s="140">
        <v>0</v>
      </c>
      <c r="Q19" s="140">
        <v>0</v>
      </c>
      <c r="R19" s="140">
        <v>0</v>
      </c>
      <c r="S19" s="140">
        <v>0</v>
      </c>
      <c r="T19" s="140">
        <v>0</v>
      </c>
      <c r="U19" s="140">
        <v>0</v>
      </c>
      <c r="V19" s="140">
        <v>0</v>
      </c>
      <c r="W19" s="140">
        <v>0</v>
      </c>
      <c r="X19" s="140">
        <v>0</v>
      </c>
      <c r="Y19" s="140">
        <f t="shared" si="0"/>
        <v>0</v>
      </c>
      <c r="Z19" s="141">
        <f t="shared" si="1"/>
        <v>0</v>
      </c>
    </row>
    <row r="20" spans="1:36" ht="18.75">
      <c r="A20" s="138" t="s">
        <v>108</v>
      </c>
      <c r="B20" s="150">
        <v>6</v>
      </c>
      <c r="C20" s="140">
        <v>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140">
        <v>3</v>
      </c>
      <c r="J20" s="140">
        <v>0</v>
      </c>
      <c r="K20" s="140">
        <v>0</v>
      </c>
      <c r="L20" s="140">
        <v>0</v>
      </c>
      <c r="M20" s="140">
        <v>0</v>
      </c>
      <c r="N20" s="140">
        <v>2</v>
      </c>
      <c r="O20" s="140">
        <v>1</v>
      </c>
      <c r="P20" s="140">
        <v>0</v>
      </c>
      <c r="Q20" s="140">
        <v>0</v>
      </c>
      <c r="R20" s="140">
        <v>0</v>
      </c>
      <c r="S20" s="140">
        <v>0</v>
      </c>
      <c r="T20" s="140">
        <v>0</v>
      </c>
      <c r="U20" s="140">
        <v>0</v>
      </c>
      <c r="V20" s="140">
        <v>0</v>
      </c>
      <c r="W20" s="140">
        <v>0</v>
      </c>
      <c r="X20" s="140">
        <v>0</v>
      </c>
      <c r="Y20" s="140">
        <f t="shared" si="0"/>
        <v>6</v>
      </c>
      <c r="Z20" s="141">
        <f t="shared" si="1"/>
        <v>0</v>
      </c>
    </row>
    <row r="21" spans="1:36" ht="18.75">
      <c r="A21" s="138" t="s">
        <v>109</v>
      </c>
      <c r="B21" s="150">
        <v>7</v>
      </c>
      <c r="C21" s="140">
        <v>3</v>
      </c>
      <c r="D21" s="140">
        <v>0</v>
      </c>
      <c r="E21" s="140">
        <v>0</v>
      </c>
      <c r="F21" s="140">
        <v>0</v>
      </c>
      <c r="G21" s="140">
        <v>0</v>
      </c>
      <c r="H21" s="140">
        <v>0</v>
      </c>
      <c r="I21" s="140">
        <v>2</v>
      </c>
      <c r="J21" s="140">
        <v>0</v>
      </c>
      <c r="K21" s="140">
        <v>0</v>
      </c>
      <c r="L21" s="140">
        <v>0</v>
      </c>
      <c r="M21" s="140">
        <v>0</v>
      </c>
      <c r="N21" s="140">
        <v>2</v>
      </c>
      <c r="O21" s="140">
        <v>0</v>
      </c>
      <c r="P21" s="140">
        <v>0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0">
        <v>0</v>
      </c>
      <c r="W21" s="140">
        <v>0</v>
      </c>
      <c r="X21" s="140">
        <v>0</v>
      </c>
      <c r="Y21" s="158">
        <f t="shared" si="0"/>
        <v>7</v>
      </c>
      <c r="Z21" s="159">
        <f t="shared" si="1"/>
        <v>0</v>
      </c>
    </row>
    <row r="22" spans="1:36" ht="18.75">
      <c r="A22" s="138" t="s">
        <v>110</v>
      </c>
      <c r="B22" s="150">
        <v>12</v>
      </c>
      <c r="C22" s="140">
        <v>5</v>
      </c>
      <c r="D22" s="140">
        <v>0</v>
      </c>
      <c r="E22" s="140">
        <v>0</v>
      </c>
      <c r="F22" s="140">
        <v>0</v>
      </c>
      <c r="G22" s="140">
        <v>0</v>
      </c>
      <c r="H22" s="140">
        <v>0</v>
      </c>
      <c r="I22" s="140">
        <v>4</v>
      </c>
      <c r="J22" s="140">
        <v>0</v>
      </c>
      <c r="K22" s="140">
        <v>0</v>
      </c>
      <c r="L22" s="140">
        <v>0</v>
      </c>
      <c r="M22" s="140">
        <v>0</v>
      </c>
      <c r="N22" s="140">
        <v>3</v>
      </c>
      <c r="O22" s="140">
        <v>0</v>
      </c>
      <c r="P22" s="140">
        <v>0</v>
      </c>
      <c r="Q22" s="140">
        <v>0</v>
      </c>
      <c r="R22" s="140">
        <v>0</v>
      </c>
      <c r="S22" s="140">
        <v>0</v>
      </c>
      <c r="T22" s="140">
        <v>0</v>
      </c>
      <c r="U22" s="140">
        <v>0</v>
      </c>
      <c r="V22" s="140">
        <v>0</v>
      </c>
      <c r="W22" s="140">
        <v>0</v>
      </c>
      <c r="X22" s="140">
        <v>0</v>
      </c>
      <c r="Y22" s="140">
        <f t="shared" si="0"/>
        <v>12</v>
      </c>
      <c r="Z22" s="141">
        <f t="shared" si="1"/>
        <v>0</v>
      </c>
    </row>
    <row r="23" spans="1:36" ht="18.75">
      <c r="A23" s="138" t="s">
        <v>111</v>
      </c>
      <c r="B23" s="150">
        <v>3</v>
      </c>
      <c r="C23" s="140">
        <v>1</v>
      </c>
      <c r="D23" s="140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2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40">
        <v>0</v>
      </c>
      <c r="W23" s="140">
        <v>0</v>
      </c>
      <c r="X23" s="140">
        <v>0</v>
      </c>
      <c r="Y23" s="140">
        <f t="shared" si="0"/>
        <v>3</v>
      </c>
      <c r="Z23" s="141">
        <f t="shared" si="1"/>
        <v>0</v>
      </c>
    </row>
    <row r="24" spans="1:36" ht="18.75">
      <c r="A24" s="138" t="s">
        <v>112</v>
      </c>
      <c r="B24" s="150">
        <v>1</v>
      </c>
      <c r="C24" s="140">
        <v>0</v>
      </c>
      <c r="D24" s="140">
        <v>0</v>
      </c>
      <c r="E24" s="140">
        <v>0</v>
      </c>
      <c r="F24" s="140">
        <v>0</v>
      </c>
      <c r="G24" s="140">
        <v>1</v>
      </c>
      <c r="H24" s="140">
        <v>0</v>
      </c>
      <c r="I24" s="140">
        <v>0</v>
      </c>
      <c r="J24" s="140">
        <v>0</v>
      </c>
      <c r="K24" s="140">
        <v>0</v>
      </c>
      <c r="L24" s="140">
        <v>0</v>
      </c>
      <c r="M24" s="140">
        <v>0</v>
      </c>
      <c r="N24" s="140">
        <v>0</v>
      </c>
      <c r="O24" s="140">
        <v>0</v>
      </c>
      <c r="P24" s="140">
        <v>0</v>
      </c>
      <c r="Q24" s="140">
        <v>0</v>
      </c>
      <c r="R24" s="140">
        <v>0</v>
      </c>
      <c r="S24" s="140">
        <v>0</v>
      </c>
      <c r="T24" s="140">
        <v>0</v>
      </c>
      <c r="U24" s="140">
        <v>0</v>
      </c>
      <c r="V24" s="140">
        <v>0</v>
      </c>
      <c r="W24" s="140">
        <v>0</v>
      </c>
      <c r="X24" s="140">
        <v>0</v>
      </c>
      <c r="Y24" s="140">
        <f t="shared" si="0"/>
        <v>1</v>
      </c>
      <c r="Z24" s="141">
        <f t="shared" si="1"/>
        <v>0</v>
      </c>
    </row>
    <row r="25" spans="1:36" ht="18.75">
      <c r="A25" s="138" t="s">
        <v>113</v>
      </c>
      <c r="B25" s="150">
        <v>6</v>
      </c>
      <c r="C25" s="140">
        <v>0</v>
      </c>
      <c r="D25" s="140">
        <v>0</v>
      </c>
      <c r="E25" s="140">
        <v>0</v>
      </c>
      <c r="F25" s="140">
        <v>0</v>
      </c>
      <c r="G25" s="140">
        <v>0</v>
      </c>
      <c r="H25" s="140">
        <v>0</v>
      </c>
      <c r="I25" s="140">
        <v>0</v>
      </c>
      <c r="J25" s="140">
        <v>0</v>
      </c>
      <c r="K25" s="140">
        <v>0</v>
      </c>
      <c r="L25" s="140">
        <v>0</v>
      </c>
      <c r="M25" s="140">
        <v>0</v>
      </c>
      <c r="N25" s="140">
        <v>0</v>
      </c>
      <c r="O25" s="140">
        <v>0</v>
      </c>
      <c r="P25" s="140">
        <v>0</v>
      </c>
      <c r="Q25" s="140">
        <v>0</v>
      </c>
      <c r="R25" s="140">
        <v>0</v>
      </c>
      <c r="S25" s="140">
        <v>0</v>
      </c>
      <c r="T25" s="140">
        <v>0</v>
      </c>
      <c r="U25" s="140">
        <v>0</v>
      </c>
      <c r="V25" s="140">
        <v>0</v>
      </c>
      <c r="W25" s="140">
        <v>0</v>
      </c>
      <c r="X25" s="140">
        <v>0</v>
      </c>
      <c r="Y25" s="140">
        <f t="shared" si="0"/>
        <v>0</v>
      </c>
      <c r="Z25" s="141">
        <f t="shared" si="1"/>
        <v>6</v>
      </c>
    </row>
    <row r="26" spans="1:36" ht="18.75">
      <c r="A26" s="138" t="s">
        <v>114</v>
      </c>
      <c r="B26" s="150">
        <v>1</v>
      </c>
      <c r="C26" s="140">
        <v>0</v>
      </c>
      <c r="D26" s="140">
        <v>0</v>
      </c>
      <c r="E26" s="140">
        <v>0</v>
      </c>
      <c r="F26" s="140">
        <v>0</v>
      </c>
      <c r="G26" s="140">
        <v>0</v>
      </c>
      <c r="H26" s="140">
        <v>0</v>
      </c>
      <c r="I26" s="140">
        <v>0</v>
      </c>
      <c r="J26" s="140">
        <v>1</v>
      </c>
      <c r="K26" s="140">
        <v>0</v>
      </c>
      <c r="L26" s="140">
        <v>0</v>
      </c>
      <c r="M26" s="140">
        <v>0</v>
      </c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0</v>
      </c>
      <c r="X26" s="140">
        <v>0</v>
      </c>
      <c r="Y26" s="140">
        <f t="shared" si="0"/>
        <v>1</v>
      </c>
      <c r="Z26" s="141">
        <f t="shared" si="1"/>
        <v>0</v>
      </c>
    </row>
    <row r="27" spans="1:36" ht="18.75">
      <c r="A27" s="138" t="s">
        <v>115</v>
      </c>
      <c r="B27" s="150">
        <v>0</v>
      </c>
      <c r="C27" s="140">
        <v>0</v>
      </c>
      <c r="D27" s="140">
        <v>0</v>
      </c>
      <c r="E27" s="140">
        <v>0</v>
      </c>
      <c r="F27" s="140">
        <v>0</v>
      </c>
      <c r="G27" s="140">
        <v>0</v>
      </c>
      <c r="H27" s="140">
        <v>0</v>
      </c>
      <c r="I27" s="140">
        <v>0</v>
      </c>
      <c r="J27" s="140">
        <v>0</v>
      </c>
      <c r="K27" s="140">
        <v>0</v>
      </c>
      <c r="L27" s="140">
        <v>0</v>
      </c>
      <c r="M27" s="140">
        <v>0</v>
      </c>
      <c r="N27" s="140">
        <v>0</v>
      </c>
      <c r="O27" s="140">
        <v>0</v>
      </c>
      <c r="P27" s="140">
        <v>0</v>
      </c>
      <c r="Q27" s="140">
        <v>0</v>
      </c>
      <c r="R27" s="140">
        <v>0</v>
      </c>
      <c r="S27" s="140">
        <v>0</v>
      </c>
      <c r="T27" s="140">
        <v>0</v>
      </c>
      <c r="U27" s="140">
        <v>0</v>
      </c>
      <c r="V27" s="140">
        <v>0</v>
      </c>
      <c r="W27" s="140">
        <v>0</v>
      </c>
      <c r="X27" s="140">
        <v>0</v>
      </c>
      <c r="Y27" s="140">
        <f t="shared" si="0"/>
        <v>0</v>
      </c>
      <c r="Z27" s="141">
        <f t="shared" si="1"/>
        <v>0</v>
      </c>
    </row>
    <row r="28" spans="1:36" ht="19.5" thickBot="1">
      <c r="A28" s="138" t="s">
        <v>116</v>
      </c>
      <c r="B28" s="150">
        <v>0</v>
      </c>
      <c r="C28" s="140">
        <v>0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  <c r="I28" s="140">
        <v>0</v>
      </c>
      <c r="J28" s="140">
        <v>0</v>
      </c>
      <c r="K28" s="140">
        <v>0</v>
      </c>
      <c r="L28" s="140">
        <v>0</v>
      </c>
      <c r="M28" s="140">
        <v>0</v>
      </c>
      <c r="N28" s="140">
        <v>0</v>
      </c>
      <c r="O28" s="140">
        <v>0</v>
      </c>
      <c r="P28" s="140">
        <v>0</v>
      </c>
      <c r="Q28" s="140">
        <v>0</v>
      </c>
      <c r="R28" s="140">
        <v>0</v>
      </c>
      <c r="S28" s="140">
        <v>0</v>
      </c>
      <c r="T28" s="140">
        <v>0</v>
      </c>
      <c r="U28" s="140">
        <v>0</v>
      </c>
      <c r="V28" s="140">
        <v>0</v>
      </c>
      <c r="W28" s="140">
        <v>0</v>
      </c>
      <c r="X28" s="140">
        <v>0</v>
      </c>
      <c r="Y28" s="140">
        <f t="shared" si="0"/>
        <v>0</v>
      </c>
      <c r="Z28" s="141">
        <f t="shared" si="1"/>
        <v>0</v>
      </c>
    </row>
    <row r="29" spans="1:36" ht="15.75" thickBot="1">
      <c r="A29" s="142" t="s">
        <v>93</v>
      </c>
      <c r="B29" s="143">
        <f t="shared" ref="B29:Z29" si="2">SUM(B5:B28)</f>
        <v>277</v>
      </c>
      <c r="C29" s="143">
        <f t="shared" si="2"/>
        <v>56</v>
      </c>
      <c r="D29" s="143">
        <f t="shared" si="2"/>
        <v>19</v>
      </c>
      <c r="E29" s="143">
        <f t="shared" si="2"/>
        <v>4</v>
      </c>
      <c r="F29" s="143">
        <f t="shared" si="2"/>
        <v>0</v>
      </c>
      <c r="G29" s="143">
        <f t="shared" si="2"/>
        <v>17</v>
      </c>
      <c r="H29" s="143">
        <f t="shared" si="2"/>
        <v>3</v>
      </c>
      <c r="I29" s="143">
        <f t="shared" si="2"/>
        <v>72</v>
      </c>
      <c r="J29" s="143">
        <f t="shared" si="2"/>
        <v>1</v>
      </c>
      <c r="K29" s="143">
        <f t="shared" si="2"/>
        <v>0</v>
      </c>
      <c r="L29" s="143">
        <f t="shared" si="2"/>
        <v>13</v>
      </c>
      <c r="M29" s="143">
        <f t="shared" si="2"/>
        <v>0</v>
      </c>
      <c r="N29" s="143">
        <f t="shared" si="2"/>
        <v>66</v>
      </c>
      <c r="O29" s="143">
        <f t="shared" si="2"/>
        <v>1</v>
      </c>
      <c r="P29" s="143">
        <f t="shared" si="2"/>
        <v>0</v>
      </c>
      <c r="Q29" s="143">
        <f t="shared" si="2"/>
        <v>14</v>
      </c>
      <c r="R29" s="143">
        <f t="shared" si="2"/>
        <v>0</v>
      </c>
      <c r="S29" s="143">
        <f t="shared" si="2"/>
        <v>0</v>
      </c>
      <c r="T29" s="143">
        <f t="shared" si="2"/>
        <v>1</v>
      </c>
      <c r="U29" s="143">
        <f t="shared" si="2"/>
        <v>0</v>
      </c>
      <c r="V29" s="143">
        <f t="shared" si="2"/>
        <v>0</v>
      </c>
      <c r="W29" s="143">
        <f t="shared" si="2"/>
        <v>0</v>
      </c>
      <c r="X29" s="143">
        <f t="shared" si="2"/>
        <v>2</v>
      </c>
      <c r="Y29" s="143">
        <f t="shared" si="2"/>
        <v>269</v>
      </c>
      <c r="Z29" s="143">
        <f t="shared" si="2"/>
        <v>8</v>
      </c>
      <c r="AH29">
        <f>AI29/AI30*100</f>
        <v>2.3952095808383236</v>
      </c>
      <c r="AI29">
        <f>E5</f>
        <v>4</v>
      </c>
      <c r="AJ29" t="s">
        <v>186</v>
      </c>
    </row>
    <row r="30" spans="1:36">
      <c r="A30" s="132"/>
      <c r="B30" s="132"/>
      <c r="AI30">
        <v>167</v>
      </c>
    </row>
    <row r="31" spans="1:36" ht="15.75">
      <c r="A31" s="132"/>
      <c r="B31" s="132"/>
      <c r="D31" s="173">
        <f>E31/B29*100</f>
        <v>77.25631768953069</v>
      </c>
      <c r="E31">
        <f>C29+D29+I29+N29+S29+T29</f>
        <v>214</v>
      </c>
      <c r="F31" s="168" t="s">
        <v>182</v>
      </c>
      <c r="H31" s="173">
        <f>I31/B29*100</f>
        <v>15.884476534296029</v>
      </c>
      <c r="I31">
        <f>G29+L29+Q29+W29</f>
        <v>44</v>
      </c>
      <c r="J31" s="168" t="s">
        <v>181</v>
      </c>
      <c r="L31" s="175">
        <f>M31/B29*100</f>
        <v>2.1660649819494582</v>
      </c>
      <c r="M31">
        <f>E29+J29+O29+U29</f>
        <v>6</v>
      </c>
      <c r="N31" s="174" t="s">
        <v>199</v>
      </c>
      <c r="R31" s="175">
        <f>S31/B29*100</f>
        <v>1.8050541516245486</v>
      </c>
      <c r="S31">
        <f>H29+M29+R29+X29</f>
        <v>5</v>
      </c>
      <c r="T31" s="168" t="s">
        <v>184</v>
      </c>
    </row>
    <row r="32" spans="1:36">
      <c r="A32" s="132"/>
      <c r="B32" s="132"/>
    </row>
    <row r="33" spans="1:33">
      <c r="A33" s="132"/>
      <c r="B33" s="132"/>
    </row>
    <row r="34" spans="1:33">
      <c r="A34" s="132"/>
      <c r="B34" s="132"/>
    </row>
    <row r="35" spans="1:33">
      <c r="A35" s="132"/>
      <c r="B35" s="132"/>
    </row>
    <row r="36" spans="1:33">
      <c r="A36" s="132"/>
      <c r="B36" s="132"/>
    </row>
    <row r="37" spans="1:33" ht="28.5">
      <c r="A37" s="132"/>
      <c r="B37" s="132"/>
      <c r="H37" s="222" t="s">
        <v>197</v>
      </c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</row>
    <row r="38" spans="1:33">
      <c r="A38" s="132"/>
      <c r="B38" s="132"/>
    </row>
    <row r="39" spans="1:33" ht="34.5" customHeight="1">
      <c r="A39" s="229" t="s">
        <v>80</v>
      </c>
      <c r="B39" s="231" t="s">
        <v>81</v>
      </c>
      <c r="C39" s="233" t="s">
        <v>82</v>
      </c>
      <c r="D39" s="234"/>
      <c r="E39" s="234"/>
      <c r="F39" s="234"/>
      <c r="G39" s="234"/>
      <c r="H39" s="235"/>
      <c r="I39" s="236" t="s">
        <v>83</v>
      </c>
      <c r="J39" s="237"/>
      <c r="K39" s="237"/>
      <c r="L39" s="237"/>
      <c r="M39" s="237"/>
      <c r="N39" s="233" t="s">
        <v>77</v>
      </c>
      <c r="O39" s="234"/>
      <c r="P39" s="234"/>
      <c r="Q39" s="234"/>
      <c r="R39" s="234"/>
      <c r="S39" s="236" t="s">
        <v>84</v>
      </c>
      <c r="T39" s="237"/>
      <c r="U39" s="237"/>
      <c r="V39" s="237"/>
      <c r="W39" s="237"/>
      <c r="X39" s="238"/>
      <c r="Y39" s="223" t="s">
        <v>85</v>
      </c>
      <c r="Z39" s="227" t="s">
        <v>86</v>
      </c>
    </row>
    <row r="40" spans="1:33" ht="101.25">
      <c r="A40" s="230"/>
      <c r="B40" s="232"/>
      <c r="C40" s="133" t="s">
        <v>87</v>
      </c>
      <c r="D40" s="133" t="s">
        <v>88</v>
      </c>
      <c r="E40" s="133" t="s">
        <v>89</v>
      </c>
      <c r="F40" s="133" t="s">
        <v>90</v>
      </c>
      <c r="G40" s="133" t="s">
        <v>91</v>
      </c>
      <c r="H40" s="133" t="s">
        <v>92</v>
      </c>
      <c r="I40" s="134" t="s">
        <v>88</v>
      </c>
      <c r="J40" s="134" t="s">
        <v>89</v>
      </c>
      <c r="K40" s="134" t="s">
        <v>90</v>
      </c>
      <c r="L40" s="134" t="s">
        <v>91</v>
      </c>
      <c r="M40" s="134" t="s">
        <v>92</v>
      </c>
      <c r="N40" s="133" t="s">
        <v>88</v>
      </c>
      <c r="O40" s="133" t="s">
        <v>89</v>
      </c>
      <c r="P40" s="133" t="s">
        <v>90</v>
      </c>
      <c r="Q40" s="133" t="s">
        <v>91</v>
      </c>
      <c r="R40" s="133" t="s">
        <v>92</v>
      </c>
      <c r="S40" s="134" t="s">
        <v>87</v>
      </c>
      <c r="T40" s="134" t="s">
        <v>88</v>
      </c>
      <c r="U40" s="134" t="s">
        <v>89</v>
      </c>
      <c r="V40" s="134" t="s">
        <v>90</v>
      </c>
      <c r="W40" s="134" t="s">
        <v>91</v>
      </c>
      <c r="X40" s="134" t="s">
        <v>92</v>
      </c>
      <c r="Y40" s="224"/>
      <c r="Z40" s="228"/>
    </row>
    <row r="41" spans="1:33" ht="18.75">
      <c r="A41" s="138" t="s">
        <v>93</v>
      </c>
      <c r="B41" s="165">
        <v>172</v>
      </c>
      <c r="C41" s="140">
        <v>50</v>
      </c>
      <c r="D41" s="140">
        <v>10</v>
      </c>
      <c r="E41" s="140">
        <v>2</v>
      </c>
      <c r="F41" s="140">
        <v>0</v>
      </c>
      <c r="G41" s="140">
        <v>11</v>
      </c>
      <c r="H41" s="140">
        <v>0</v>
      </c>
      <c r="I41" s="140">
        <v>25</v>
      </c>
      <c r="J41" s="140">
        <v>0</v>
      </c>
      <c r="K41" s="140">
        <v>0</v>
      </c>
      <c r="L41" s="140">
        <v>6</v>
      </c>
      <c r="M41" s="140">
        <v>0</v>
      </c>
      <c r="N41" s="140">
        <v>55</v>
      </c>
      <c r="O41" s="140">
        <v>3</v>
      </c>
      <c r="P41" s="140">
        <v>0</v>
      </c>
      <c r="Q41" s="140">
        <v>10</v>
      </c>
      <c r="R41" s="140">
        <v>0</v>
      </c>
      <c r="S41" s="140">
        <v>0</v>
      </c>
      <c r="T41" s="140">
        <v>0</v>
      </c>
      <c r="U41" s="140">
        <v>0</v>
      </c>
      <c r="V41" s="140">
        <v>0</v>
      </c>
      <c r="W41" s="140">
        <v>0</v>
      </c>
      <c r="X41" s="140">
        <v>0</v>
      </c>
      <c r="Y41" s="140">
        <f>C41+D41+E41+F41+G41+H41+I41+J41+K41+L41+M41+N41+O41+P41+Q41+R41+S41+T41+U41+V41+W41+X41</f>
        <v>172</v>
      </c>
      <c r="Z41" s="140">
        <f>B41-Y41</f>
        <v>0</v>
      </c>
      <c r="AF41">
        <v>31</v>
      </c>
    </row>
    <row r="42" spans="1:33" ht="25.5">
      <c r="A42" s="138" t="s">
        <v>94</v>
      </c>
      <c r="B42" s="165">
        <v>17</v>
      </c>
      <c r="C42" s="140">
        <v>0</v>
      </c>
      <c r="D42" s="140">
        <v>1</v>
      </c>
      <c r="E42" s="140">
        <v>0</v>
      </c>
      <c r="F42" s="140">
        <v>0</v>
      </c>
      <c r="G42" s="140">
        <v>0</v>
      </c>
      <c r="H42" s="140">
        <v>0</v>
      </c>
      <c r="I42" s="140">
        <v>7</v>
      </c>
      <c r="J42" s="140">
        <v>0</v>
      </c>
      <c r="K42" s="140">
        <v>0</v>
      </c>
      <c r="L42" s="140">
        <v>3</v>
      </c>
      <c r="M42" s="140">
        <v>0</v>
      </c>
      <c r="N42" s="140">
        <v>5</v>
      </c>
      <c r="O42" s="140">
        <v>0</v>
      </c>
      <c r="P42" s="140">
        <v>0</v>
      </c>
      <c r="Q42" s="140">
        <v>1</v>
      </c>
      <c r="R42" s="140">
        <v>0</v>
      </c>
      <c r="S42" s="140">
        <v>0</v>
      </c>
      <c r="T42" s="140">
        <v>0</v>
      </c>
      <c r="U42" s="140">
        <v>0</v>
      </c>
      <c r="V42" s="140">
        <v>0</v>
      </c>
      <c r="W42" s="140">
        <v>0</v>
      </c>
      <c r="X42" s="140">
        <v>0</v>
      </c>
      <c r="Y42" s="140">
        <f t="shared" ref="Y42:Y62" si="3">C42+D42+E42+F42+G42+H42+I42+J42+K42+L42+M42+N42+O42+P42+Q42+R42+S42+T42+U42+V42+W42+X42</f>
        <v>17</v>
      </c>
      <c r="Z42" s="140">
        <f t="shared" ref="Z42:Z62" si="4">B42-Y42</f>
        <v>0</v>
      </c>
      <c r="AD42">
        <f>N41+I41+D41+D42+C41+D44+N42</f>
        <v>147</v>
      </c>
      <c r="AE42">
        <f>AF41/AF42*100</f>
        <v>16.315789473684212</v>
      </c>
      <c r="AF42">
        <f>Y41+Y42+Y44</f>
        <v>190</v>
      </c>
    </row>
    <row r="43" spans="1:33" ht="18.75">
      <c r="A43" s="138" t="s">
        <v>95</v>
      </c>
      <c r="B43" s="165">
        <v>0</v>
      </c>
      <c r="C43" s="140">
        <v>0</v>
      </c>
      <c r="D43" s="140">
        <v>0</v>
      </c>
      <c r="E43" s="140">
        <v>0</v>
      </c>
      <c r="F43" s="140">
        <v>0</v>
      </c>
      <c r="G43" s="140">
        <v>0</v>
      </c>
      <c r="H43" s="140">
        <v>0</v>
      </c>
      <c r="I43" s="140">
        <v>0</v>
      </c>
      <c r="J43" s="140">
        <v>0</v>
      </c>
      <c r="K43" s="140">
        <v>0</v>
      </c>
      <c r="L43" s="140">
        <v>0</v>
      </c>
      <c r="M43" s="140">
        <v>0</v>
      </c>
      <c r="N43" s="140">
        <v>0</v>
      </c>
      <c r="O43" s="140">
        <v>0</v>
      </c>
      <c r="P43" s="140">
        <v>0</v>
      </c>
      <c r="Q43" s="140">
        <v>0</v>
      </c>
      <c r="R43" s="140">
        <v>0</v>
      </c>
      <c r="S43" s="140">
        <v>0</v>
      </c>
      <c r="T43" s="140">
        <v>0</v>
      </c>
      <c r="U43" s="140">
        <v>0</v>
      </c>
      <c r="V43" s="140">
        <v>0</v>
      </c>
      <c r="W43" s="140">
        <v>0</v>
      </c>
      <c r="X43" s="140">
        <v>0</v>
      </c>
      <c r="Y43" s="140">
        <f t="shared" si="3"/>
        <v>0</v>
      </c>
      <c r="Z43" s="140">
        <f t="shared" si="4"/>
        <v>0</v>
      </c>
      <c r="AE43">
        <f>AD42/AF42*100</f>
        <v>77.368421052631575</v>
      </c>
    </row>
    <row r="44" spans="1:33" ht="25.5">
      <c r="A44" s="138" t="s">
        <v>96</v>
      </c>
      <c r="B44" s="165">
        <v>1</v>
      </c>
      <c r="C44" s="140">
        <v>0</v>
      </c>
      <c r="D44" s="140">
        <v>1</v>
      </c>
      <c r="E44" s="140">
        <v>0</v>
      </c>
      <c r="F44" s="140">
        <v>0</v>
      </c>
      <c r="G44" s="140">
        <v>0</v>
      </c>
      <c r="H44" s="140">
        <v>0</v>
      </c>
      <c r="I44" s="140">
        <v>0</v>
      </c>
      <c r="J44" s="140">
        <v>0</v>
      </c>
      <c r="K44" s="140">
        <v>0</v>
      </c>
      <c r="L44" s="140">
        <v>0</v>
      </c>
      <c r="M44" s="140">
        <v>0</v>
      </c>
      <c r="N44" s="140">
        <v>0</v>
      </c>
      <c r="O44" s="140">
        <v>0</v>
      </c>
      <c r="P44" s="140">
        <v>0</v>
      </c>
      <c r="Q44" s="140">
        <v>0</v>
      </c>
      <c r="R44" s="140">
        <v>0</v>
      </c>
      <c r="S44" s="140">
        <v>0</v>
      </c>
      <c r="T44" s="140">
        <v>0</v>
      </c>
      <c r="U44" s="140">
        <v>0</v>
      </c>
      <c r="V44" s="140">
        <v>0</v>
      </c>
      <c r="W44" s="140">
        <v>0</v>
      </c>
      <c r="X44" s="140">
        <v>0</v>
      </c>
      <c r="Y44" s="140">
        <f t="shared" si="3"/>
        <v>1</v>
      </c>
      <c r="Z44" s="140">
        <f t="shared" si="4"/>
        <v>0</v>
      </c>
      <c r="AE44">
        <f>AF44/AF42*100</f>
        <v>2.6315789473684208</v>
      </c>
      <c r="AF44">
        <v>5</v>
      </c>
      <c r="AG44">
        <v>5</v>
      </c>
    </row>
    <row r="45" spans="1:33" ht="18.75">
      <c r="A45" s="138" t="s">
        <v>98</v>
      </c>
      <c r="B45" s="165">
        <v>53</v>
      </c>
      <c r="C45" s="140">
        <v>8</v>
      </c>
      <c r="D45" s="140">
        <v>2</v>
      </c>
      <c r="E45" s="140">
        <v>0</v>
      </c>
      <c r="F45" s="140">
        <v>0</v>
      </c>
      <c r="G45" s="140">
        <v>10</v>
      </c>
      <c r="H45" s="140">
        <v>0</v>
      </c>
      <c r="I45" s="140">
        <v>13</v>
      </c>
      <c r="J45" s="140">
        <v>2</v>
      </c>
      <c r="K45" s="140">
        <v>0</v>
      </c>
      <c r="L45" s="140">
        <v>0</v>
      </c>
      <c r="M45" s="140">
        <v>3</v>
      </c>
      <c r="N45" s="140">
        <v>13</v>
      </c>
      <c r="O45" s="140">
        <v>0</v>
      </c>
      <c r="P45" s="140">
        <v>0</v>
      </c>
      <c r="Q45" s="140">
        <v>0</v>
      </c>
      <c r="R45" s="140">
        <v>0</v>
      </c>
      <c r="S45" s="140">
        <v>0</v>
      </c>
      <c r="T45" s="140">
        <v>2</v>
      </c>
      <c r="U45" s="140">
        <v>0</v>
      </c>
      <c r="V45" s="140">
        <v>0</v>
      </c>
      <c r="W45" s="140">
        <v>0</v>
      </c>
      <c r="X45" s="140">
        <v>0</v>
      </c>
      <c r="Y45" s="140">
        <f t="shared" si="3"/>
        <v>53</v>
      </c>
      <c r="Z45" s="140">
        <f t="shared" si="4"/>
        <v>0</v>
      </c>
    </row>
    <row r="46" spans="1:33" ht="18.75">
      <c r="A46" s="138" t="s">
        <v>99</v>
      </c>
      <c r="B46" s="165">
        <v>2</v>
      </c>
      <c r="C46" s="140">
        <v>0</v>
      </c>
      <c r="D46" s="140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1</v>
      </c>
      <c r="J46" s="140">
        <v>0</v>
      </c>
      <c r="K46" s="140">
        <v>0</v>
      </c>
      <c r="L46" s="140">
        <v>0</v>
      </c>
      <c r="M46" s="140">
        <v>0</v>
      </c>
      <c r="N46" s="140">
        <v>1</v>
      </c>
      <c r="O46" s="140">
        <v>0</v>
      </c>
      <c r="P46" s="140">
        <v>0</v>
      </c>
      <c r="Q46" s="140">
        <v>0</v>
      </c>
      <c r="R46" s="140">
        <v>0</v>
      </c>
      <c r="S46" s="140">
        <v>0</v>
      </c>
      <c r="T46" s="140">
        <v>0</v>
      </c>
      <c r="U46" s="140">
        <v>0</v>
      </c>
      <c r="V46" s="140">
        <v>0</v>
      </c>
      <c r="W46" s="140">
        <v>0</v>
      </c>
      <c r="X46" s="140">
        <v>0</v>
      </c>
      <c r="Y46" s="140">
        <f t="shared" si="3"/>
        <v>2</v>
      </c>
      <c r="Z46" s="140">
        <f t="shared" si="4"/>
        <v>0</v>
      </c>
    </row>
    <row r="47" spans="1:33" ht="25.5">
      <c r="A47" s="138" t="s">
        <v>101</v>
      </c>
      <c r="B47" s="165">
        <v>4</v>
      </c>
      <c r="C47" s="140">
        <v>0</v>
      </c>
      <c r="D47" s="140">
        <v>2</v>
      </c>
      <c r="E47" s="140">
        <v>0</v>
      </c>
      <c r="F47" s="140">
        <v>0</v>
      </c>
      <c r="G47" s="140">
        <v>0</v>
      </c>
      <c r="H47" s="140">
        <v>0</v>
      </c>
      <c r="I47" s="140">
        <v>1</v>
      </c>
      <c r="J47" s="140">
        <v>0</v>
      </c>
      <c r="K47" s="140">
        <v>0</v>
      </c>
      <c r="L47" s="140">
        <v>0</v>
      </c>
      <c r="M47" s="140">
        <v>0</v>
      </c>
      <c r="N47" s="140">
        <v>1</v>
      </c>
      <c r="O47" s="140">
        <v>0</v>
      </c>
      <c r="P47" s="140">
        <v>0</v>
      </c>
      <c r="Q47" s="140">
        <v>0</v>
      </c>
      <c r="R47" s="140">
        <v>0</v>
      </c>
      <c r="S47" s="140">
        <v>0</v>
      </c>
      <c r="T47" s="140">
        <v>0</v>
      </c>
      <c r="U47" s="140">
        <v>0</v>
      </c>
      <c r="V47" s="140">
        <v>0</v>
      </c>
      <c r="W47" s="140">
        <v>0</v>
      </c>
      <c r="X47" s="140">
        <v>0</v>
      </c>
      <c r="Y47" s="140">
        <f t="shared" si="3"/>
        <v>4</v>
      </c>
      <c r="Z47" s="140">
        <f t="shared" si="4"/>
        <v>0</v>
      </c>
    </row>
    <row r="48" spans="1:33" ht="18.75">
      <c r="A48" s="138" t="s">
        <v>102</v>
      </c>
      <c r="B48" s="165">
        <v>6</v>
      </c>
      <c r="C48" s="140">
        <v>0</v>
      </c>
      <c r="D48" s="140">
        <v>6</v>
      </c>
      <c r="E48" s="140">
        <v>0</v>
      </c>
      <c r="F48" s="140">
        <v>0</v>
      </c>
      <c r="G48" s="140">
        <v>0</v>
      </c>
      <c r="H48" s="140">
        <v>0</v>
      </c>
      <c r="I48" s="140">
        <v>0</v>
      </c>
      <c r="J48" s="140">
        <v>0</v>
      </c>
      <c r="K48" s="140">
        <v>0</v>
      </c>
      <c r="L48" s="140">
        <v>0</v>
      </c>
      <c r="M48" s="140">
        <v>0</v>
      </c>
      <c r="N48" s="140">
        <v>0</v>
      </c>
      <c r="O48" s="140">
        <v>0</v>
      </c>
      <c r="P48" s="140">
        <v>0</v>
      </c>
      <c r="Q48" s="140">
        <v>0</v>
      </c>
      <c r="R48" s="140">
        <v>0</v>
      </c>
      <c r="S48" s="140">
        <v>0</v>
      </c>
      <c r="T48" s="140">
        <v>0</v>
      </c>
      <c r="U48" s="140">
        <v>0</v>
      </c>
      <c r="V48" s="140">
        <v>0</v>
      </c>
      <c r="W48" s="140">
        <v>0</v>
      </c>
      <c r="X48" s="140">
        <v>0</v>
      </c>
      <c r="Y48" s="140">
        <f t="shared" si="3"/>
        <v>6</v>
      </c>
      <c r="Z48" s="140">
        <f t="shared" si="4"/>
        <v>0</v>
      </c>
    </row>
    <row r="49" spans="1:33" ht="18.75">
      <c r="A49" s="138" t="s">
        <v>103</v>
      </c>
      <c r="B49" s="165">
        <v>0</v>
      </c>
      <c r="C49" s="140">
        <v>0</v>
      </c>
      <c r="D49" s="140">
        <v>0</v>
      </c>
      <c r="E49" s="140">
        <v>0</v>
      </c>
      <c r="F49" s="140">
        <v>0</v>
      </c>
      <c r="G49" s="140">
        <v>0</v>
      </c>
      <c r="H49" s="140">
        <v>0</v>
      </c>
      <c r="I49" s="140">
        <v>0</v>
      </c>
      <c r="J49" s="140">
        <v>0</v>
      </c>
      <c r="K49" s="140">
        <v>0</v>
      </c>
      <c r="L49" s="140">
        <v>0</v>
      </c>
      <c r="M49" s="140">
        <v>0</v>
      </c>
      <c r="N49" s="140">
        <v>0</v>
      </c>
      <c r="O49" s="140">
        <v>0</v>
      </c>
      <c r="P49" s="140">
        <v>0</v>
      </c>
      <c r="Q49" s="140">
        <v>0</v>
      </c>
      <c r="R49" s="140">
        <v>0</v>
      </c>
      <c r="S49" s="140">
        <v>0</v>
      </c>
      <c r="T49" s="140">
        <v>0</v>
      </c>
      <c r="U49" s="140">
        <v>0</v>
      </c>
      <c r="V49" s="140">
        <v>0</v>
      </c>
      <c r="W49" s="140">
        <v>0</v>
      </c>
      <c r="X49" s="140">
        <v>0</v>
      </c>
      <c r="Y49" s="140">
        <f t="shared" si="3"/>
        <v>0</v>
      </c>
      <c r="Z49" s="140">
        <f t="shared" si="4"/>
        <v>0</v>
      </c>
    </row>
    <row r="50" spans="1:33" ht="18.75">
      <c r="A50" s="138" t="s">
        <v>104</v>
      </c>
      <c r="B50" s="165">
        <v>10</v>
      </c>
      <c r="C50" s="140">
        <v>1</v>
      </c>
      <c r="D50" s="140">
        <v>5</v>
      </c>
      <c r="E50" s="140">
        <v>0</v>
      </c>
      <c r="F50" s="140">
        <v>0</v>
      </c>
      <c r="G50" s="140">
        <v>2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2</v>
      </c>
      <c r="O50" s="140">
        <v>0</v>
      </c>
      <c r="P50" s="140">
        <v>0</v>
      </c>
      <c r="Q50" s="140">
        <v>0</v>
      </c>
      <c r="R50" s="140">
        <v>0</v>
      </c>
      <c r="S50" s="140">
        <v>0</v>
      </c>
      <c r="T50" s="140">
        <v>0</v>
      </c>
      <c r="U50" s="140">
        <v>0</v>
      </c>
      <c r="V50" s="140">
        <v>0</v>
      </c>
      <c r="W50" s="140">
        <v>0</v>
      </c>
      <c r="X50" s="140">
        <v>0</v>
      </c>
      <c r="Y50" s="140">
        <f t="shared" si="3"/>
        <v>10</v>
      </c>
      <c r="Z50" s="140">
        <f t="shared" si="4"/>
        <v>0</v>
      </c>
    </row>
    <row r="51" spans="1:33" ht="25.5">
      <c r="A51" s="138" t="s">
        <v>105</v>
      </c>
      <c r="B51" s="165">
        <v>2</v>
      </c>
      <c r="C51" s="140">
        <v>0</v>
      </c>
      <c r="D51" s="140">
        <v>2</v>
      </c>
      <c r="E51" s="140">
        <v>0</v>
      </c>
      <c r="F51" s="140">
        <v>0</v>
      </c>
      <c r="G51" s="140">
        <v>0</v>
      </c>
      <c r="H51" s="140">
        <v>0</v>
      </c>
      <c r="I51" s="140">
        <v>0</v>
      </c>
      <c r="J51" s="140">
        <v>0</v>
      </c>
      <c r="K51" s="140">
        <v>0</v>
      </c>
      <c r="L51" s="140">
        <v>0</v>
      </c>
      <c r="M51" s="140">
        <v>0</v>
      </c>
      <c r="N51" s="140">
        <v>0</v>
      </c>
      <c r="O51" s="140">
        <v>0</v>
      </c>
      <c r="P51" s="140">
        <v>0</v>
      </c>
      <c r="Q51" s="140">
        <v>0</v>
      </c>
      <c r="R51" s="140">
        <v>0</v>
      </c>
      <c r="S51" s="140">
        <v>0</v>
      </c>
      <c r="T51" s="140">
        <v>0</v>
      </c>
      <c r="U51" s="140">
        <v>0</v>
      </c>
      <c r="V51" s="140">
        <v>0</v>
      </c>
      <c r="W51" s="140">
        <v>0</v>
      </c>
      <c r="X51" s="140">
        <v>0</v>
      </c>
      <c r="Y51" s="140">
        <f t="shared" si="3"/>
        <v>2</v>
      </c>
      <c r="Z51" s="140">
        <f t="shared" si="4"/>
        <v>0</v>
      </c>
    </row>
    <row r="52" spans="1:33" ht="25.5">
      <c r="A52" s="138" t="s">
        <v>106</v>
      </c>
      <c r="B52" s="165">
        <v>0</v>
      </c>
      <c r="C52" s="140">
        <v>0</v>
      </c>
      <c r="D52" s="140">
        <v>0</v>
      </c>
      <c r="E52" s="140">
        <v>0</v>
      </c>
      <c r="F52" s="140">
        <v>0</v>
      </c>
      <c r="G52" s="140">
        <v>0</v>
      </c>
      <c r="H52" s="140">
        <v>0</v>
      </c>
      <c r="I52" s="140">
        <v>0</v>
      </c>
      <c r="J52" s="140">
        <v>0</v>
      </c>
      <c r="K52" s="140">
        <v>0</v>
      </c>
      <c r="L52" s="140">
        <v>0</v>
      </c>
      <c r="M52" s="140">
        <v>0</v>
      </c>
      <c r="N52" s="140">
        <v>0</v>
      </c>
      <c r="O52" s="140">
        <v>0</v>
      </c>
      <c r="P52" s="140">
        <v>0</v>
      </c>
      <c r="Q52" s="140">
        <v>0</v>
      </c>
      <c r="R52" s="140">
        <v>0</v>
      </c>
      <c r="S52" s="140">
        <v>0</v>
      </c>
      <c r="T52" s="140">
        <v>0</v>
      </c>
      <c r="U52" s="140">
        <v>0</v>
      </c>
      <c r="V52" s="140">
        <v>0</v>
      </c>
      <c r="W52" s="140">
        <v>0</v>
      </c>
      <c r="X52" s="140">
        <v>0</v>
      </c>
      <c r="Y52" s="140">
        <f t="shared" si="3"/>
        <v>0</v>
      </c>
      <c r="Z52" s="140">
        <f t="shared" si="4"/>
        <v>0</v>
      </c>
    </row>
    <row r="53" spans="1:33" ht="18.75">
      <c r="A53" s="138" t="s">
        <v>107</v>
      </c>
      <c r="B53" s="165">
        <v>0</v>
      </c>
      <c r="C53" s="140">
        <v>0</v>
      </c>
      <c r="D53" s="140">
        <v>0</v>
      </c>
      <c r="E53" s="140">
        <v>0</v>
      </c>
      <c r="F53" s="140">
        <v>0</v>
      </c>
      <c r="G53" s="140">
        <v>0</v>
      </c>
      <c r="H53" s="140">
        <v>0</v>
      </c>
      <c r="I53" s="140">
        <v>0</v>
      </c>
      <c r="J53" s="140">
        <v>0</v>
      </c>
      <c r="K53" s="140">
        <v>0</v>
      </c>
      <c r="L53" s="140">
        <v>0</v>
      </c>
      <c r="M53" s="140">
        <v>0</v>
      </c>
      <c r="N53" s="140">
        <v>0</v>
      </c>
      <c r="O53" s="140">
        <v>0</v>
      </c>
      <c r="P53" s="140">
        <v>0</v>
      </c>
      <c r="Q53" s="140">
        <v>0</v>
      </c>
      <c r="R53" s="140">
        <v>0</v>
      </c>
      <c r="S53" s="140">
        <v>0</v>
      </c>
      <c r="T53" s="140">
        <v>0</v>
      </c>
      <c r="U53" s="140">
        <v>0</v>
      </c>
      <c r="V53" s="140">
        <v>0</v>
      </c>
      <c r="W53" s="140">
        <v>0</v>
      </c>
      <c r="X53" s="140">
        <v>0</v>
      </c>
      <c r="Y53" s="140">
        <f t="shared" si="3"/>
        <v>0</v>
      </c>
      <c r="Z53" s="140">
        <f t="shared" si="4"/>
        <v>0</v>
      </c>
    </row>
    <row r="54" spans="1:33" ht="18.75">
      <c r="A54" s="138" t="s">
        <v>108</v>
      </c>
      <c r="B54" s="165">
        <v>6</v>
      </c>
      <c r="C54" s="140">
        <v>1</v>
      </c>
      <c r="D54" s="140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4</v>
      </c>
      <c r="J54" s="140">
        <v>1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0">
        <v>0</v>
      </c>
      <c r="R54" s="140">
        <v>0</v>
      </c>
      <c r="S54" s="140">
        <v>0</v>
      </c>
      <c r="T54" s="140">
        <v>0</v>
      </c>
      <c r="U54" s="140">
        <v>0</v>
      </c>
      <c r="V54" s="140">
        <v>0</v>
      </c>
      <c r="W54" s="140">
        <v>0</v>
      </c>
      <c r="X54" s="140">
        <v>0</v>
      </c>
      <c r="Y54" s="140">
        <f t="shared" si="3"/>
        <v>6</v>
      </c>
      <c r="Z54" s="140">
        <f t="shared" si="4"/>
        <v>0</v>
      </c>
    </row>
    <row r="55" spans="1:33" ht="18.75">
      <c r="A55" s="138" t="s">
        <v>109</v>
      </c>
      <c r="B55" s="165">
        <v>7</v>
      </c>
      <c r="C55" s="140">
        <v>0</v>
      </c>
      <c r="D55" s="140">
        <v>3</v>
      </c>
      <c r="E55" s="140">
        <v>0</v>
      </c>
      <c r="F55" s="140">
        <v>0</v>
      </c>
      <c r="G55" s="140">
        <v>0</v>
      </c>
      <c r="H55" s="140">
        <v>0</v>
      </c>
      <c r="I55" s="140">
        <v>2</v>
      </c>
      <c r="J55" s="140">
        <v>0</v>
      </c>
      <c r="K55" s="140">
        <v>0</v>
      </c>
      <c r="L55" s="140">
        <v>0</v>
      </c>
      <c r="M55" s="140">
        <v>0</v>
      </c>
      <c r="N55" s="140">
        <v>2</v>
      </c>
      <c r="O55" s="140">
        <v>0</v>
      </c>
      <c r="P55" s="140">
        <v>0</v>
      </c>
      <c r="Q55" s="140">
        <v>0</v>
      </c>
      <c r="R55" s="140">
        <v>0</v>
      </c>
      <c r="S55" s="140">
        <v>0</v>
      </c>
      <c r="T55" s="140">
        <v>0</v>
      </c>
      <c r="U55" s="140">
        <v>0</v>
      </c>
      <c r="V55" s="140">
        <v>0</v>
      </c>
      <c r="W55" s="140">
        <v>0</v>
      </c>
      <c r="X55" s="140">
        <v>0</v>
      </c>
      <c r="Y55" s="140">
        <f t="shared" si="3"/>
        <v>7</v>
      </c>
      <c r="Z55" s="140">
        <f t="shared" si="4"/>
        <v>0</v>
      </c>
    </row>
    <row r="56" spans="1:33" ht="18.75">
      <c r="A56" s="138" t="s">
        <v>110</v>
      </c>
      <c r="B56" s="165">
        <v>11</v>
      </c>
      <c r="C56" s="140">
        <v>7</v>
      </c>
      <c r="D56" s="140">
        <v>0</v>
      </c>
      <c r="E56" s="140">
        <v>0</v>
      </c>
      <c r="F56" s="140">
        <v>0</v>
      </c>
      <c r="G56" s="140">
        <v>0</v>
      </c>
      <c r="H56" s="140">
        <v>0</v>
      </c>
      <c r="I56" s="140">
        <v>1</v>
      </c>
      <c r="J56" s="140">
        <v>0</v>
      </c>
      <c r="K56" s="140">
        <v>0</v>
      </c>
      <c r="L56" s="140">
        <v>0</v>
      </c>
      <c r="M56" s="140">
        <v>0</v>
      </c>
      <c r="N56" s="140">
        <v>3</v>
      </c>
      <c r="O56" s="140">
        <v>0</v>
      </c>
      <c r="P56" s="140">
        <v>0</v>
      </c>
      <c r="Q56" s="140">
        <v>0</v>
      </c>
      <c r="R56" s="140">
        <v>0</v>
      </c>
      <c r="S56" s="140">
        <v>0</v>
      </c>
      <c r="T56" s="140">
        <v>0</v>
      </c>
      <c r="U56" s="140">
        <v>0</v>
      </c>
      <c r="V56" s="140">
        <v>0</v>
      </c>
      <c r="W56" s="140">
        <v>0</v>
      </c>
      <c r="X56" s="140">
        <v>0</v>
      </c>
      <c r="Y56" s="140">
        <f t="shared" si="3"/>
        <v>11</v>
      </c>
      <c r="Z56" s="140">
        <f t="shared" si="4"/>
        <v>0</v>
      </c>
    </row>
    <row r="57" spans="1:33" ht="18.75">
      <c r="A57" s="138" t="s">
        <v>111</v>
      </c>
      <c r="B57" s="165">
        <v>3</v>
      </c>
      <c r="C57" s="140">
        <v>0</v>
      </c>
      <c r="D57" s="140">
        <v>0</v>
      </c>
      <c r="E57" s="140">
        <v>0</v>
      </c>
      <c r="F57" s="140">
        <v>0</v>
      </c>
      <c r="G57" s="140">
        <v>1</v>
      </c>
      <c r="H57" s="140">
        <v>0</v>
      </c>
      <c r="I57" s="140">
        <v>0</v>
      </c>
      <c r="J57" s="140">
        <v>0</v>
      </c>
      <c r="K57" s="140">
        <v>0</v>
      </c>
      <c r="L57" s="140">
        <v>0</v>
      </c>
      <c r="M57" s="140">
        <v>2</v>
      </c>
      <c r="N57" s="140">
        <v>0</v>
      </c>
      <c r="O57" s="140">
        <v>0</v>
      </c>
      <c r="P57" s="140">
        <v>0</v>
      </c>
      <c r="Q57" s="140">
        <v>0</v>
      </c>
      <c r="R57" s="140">
        <v>0</v>
      </c>
      <c r="S57" s="140">
        <v>0</v>
      </c>
      <c r="T57" s="140">
        <v>0</v>
      </c>
      <c r="U57" s="140">
        <v>0</v>
      </c>
      <c r="V57" s="140">
        <v>0</v>
      </c>
      <c r="W57" s="140">
        <v>0</v>
      </c>
      <c r="X57" s="140">
        <v>0</v>
      </c>
      <c r="Y57" s="140">
        <f t="shared" si="3"/>
        <v>3</v>
      </c>
      <c r="Z57" s="140">
        <f t="shared" si="4"/>
        <v>0</v>
      </c>
    </row>
    <row r="58" spans="1:33" ht="18.75">
      <c r="A58" s="138" t="s">
        <v>112</v>
      </c>
      <c r="B58" s="165">
        <v>3</v>
      </c>
      <c r="C58" s="140">
        <v>0</v>
      </c>
      <c r="D58" s="140">
        <v>1</v>
      </c>
      <c r="E58" s="140">
        <v>0</v>
      </c>
      <c r="F58" s="140">
        <v>0</v>
      </c>
      <c r="G58" s="140">
        <v>0</v>
      </c>
      <c r="H58" s="140">
        <v>0</v>
      </c>
      <c r="I58" s="140">
        <v>1</v>
      </c>
      <c r="J58" s="140">
        <v>0</v>
      </c>
      <c r="K58" s="140">
        <v>0</v>
      </c>
      <c r="L58" s="140">
        <v>0</v>
      </c>
      <c r="M58" s="140">
        <v>0</v>
      </c>
      <c r="N58" s="140">
        <v>1</v>
      </c>
      <c r="O58" s="140">
        <v>0</v>
      </c>
      <c r="P58" s="140">
        <v>0</v>
      </c>
      <c r="Q58" s="140">
        <v>0</v>
      </c>
      <c r="R58" s="140">
        <v>0</v>
      </c>
      <c r="S58" s="140">
        <v>0</v>
      </c>
      <c r="T58" s="140">
        <v>0</v>
      </c>
      <c r="U58" s="140">
        <v>0</v>
      </c>
      <c r="V58" s="140">
        <v>0</v>
      </c>
      <c r="W58" s="140">
        <v>0</v>
      </c>
      <c r="X58" s="140">
        <v>0</v>
      </c>
      <c r="Y58" s="140">
        <f t="shared" si="3"/>
        <v>3</v>
      </c>
      <c r="Z58" s="140">
        <f t="shared" si="4"/>
        <v>0</v>
      </c>
    </row>
    <row r="59" spans="1:33" ht="18.75">
      <c r="A59" s="138" t="s">
        <v>113</v>
      </c>
      <c r="B59" s="165">
        <v>6</v>
      </c>
      <c r="C59" s="140">
        <v>1</v>
      </c>
      <c r="D59" s="140">
        <v>4</v>
      </c>
      <c r="E59" s="140">
        <v>0</v>
      </c>
      <c r="F59" s="140">
        <v>0</v>
      </c>
      <c r="G59" s="140">
        <v>0</v>
      </c>
      <c r="H59" s="140">
        <v>0</v>
      </c>
      <c r="I59" s="140">
        <v>1</v>
      </c>
      <c r="J59" s="140">
        <v>0</v>
      </c>
      <c r="K59" s="140">
        <v>0</v>
      </c>
      <c r="L59" s="140">
        <v>0</v>
      </c>
      <c r="M59" s="140">
        <v>0</v>
      </c>
      <c r="N59" s="140">
        <v>0</v>
      </c>
      <c r="O59" s="140">
        <v>0</v>
      </c>
      <c r="P59" s="140">
        <v>0</v>
      </c>
      <c r="Q59" s="140">
        <v>0</v>
      </c>
      <c r="R59" s="140">
        <v>0</v>
      </c>
      <c r="S59" s="140">
        <v>0</v>
      </c>
      <c r="T59" s="140">
        <v>0</v>
      </c>
      <c r="U59" s="140">
        <v>0</v>
      </c>
      <c r="V59" s="140">
        <v>0</v>
      </c>
      <c r="W59" s="140">
        <v>0</v>
      </c>
      <c r="X59" s="140">
        <v>0</v>
      </c>
      <c r="Y59" s="176">
        <f t="shared" si="3"/>
        <v>6</v>
      </c>
      <c r="Z59" s="176">
        <f t="shared" si="4"/>
        <v>0</v>
      </c>
    </row>
    <row r="60" spans="1:33" ht="18.75">
      <c r="A60" s="138" t="s">
        <v>114</v>
      </c>
      <c r="B60" s="165">
        <v>1</v>
      </c>
      <c r="C60" s="140">
        <v>0</v>
      </c>
      <c r="D60" s="140">
        <v>0</v>
      </c>
      <c r="E60" s="140">
        <v>0</v>
      </c>
      <c r="F60" s="140">
        <v>0</v>
      </c>
      <c r="G60" s="140">
        <v>0</v>
      </c>
      <c r="H60" s="140">
        <v>0</v>
      </c>
      <c r="I60" s="140">
        <v>0</v>
      </c>
      <c r="J60" s="140">
        <v>1</v>
      </c>
      <c r="K60" s="140">
        <v>0</v>
      </c>
      <c r="L60" s="140">
        <v>0</v>
      </c>
      <c r="M60" s="140">
        <v>0</v>
      </c>
      <c r="N60" s="140">
        <v>0</v>
      </c>
      <c r="O60" s="140">
        <v>0</v>
      </c>
      <c r="P60" s="140">
        <v>0</v>
      </c>
      <c r="Q60" s="140">
        <v>0</v>
      </c>
      <c r="R60" s="140">
        <v>0</v>
      </c>
      <c r="S60" s="140">
        <v>0</v>
      </c>
      <c r="T60" s="140">
        <v>0</v>
      </c>
      <c r="U60" s="140">
        <v>0</v>
      </c>
      <c r="V60" s="140">
        <v>0</v>
      </c>
      <c r="W60" s="140">
        <v>0</v>
      </c>
      <c r="X60" s="140">
        <v>0</v>
      </c>
      <c r="Y60" s="140">
        <f t="shared" si="3"/>
        <v>1</v>
      </c>
      <c r="Z60" s="140">
        <f t="shared" si="4"/>
        <v>0</v>
      </c>
    </row>
    <row r="61" spans="1:33" ht="18.75">
      <c r="A61" s="138" t="s">
        <v>115</v>
      </c>
      <c r="B61" s="165">
        <v>0</v>
      </c>
      <c r="C61" s="140">
        <v>0</v>
      </c>
      <c r="D61" s="140">
        <v>0</v>
      </c>
      <c r="E61" s="140">
        <v>0</v>
      </c>
      <c r="F61" s="140">
        <v>0</v>
      </c>
      <c r="G61" s="140">
        <v>0</v>
      </c>
      <c r="H61" s="140">
        <v>0</v>
      </c>
      <c r="I61" s="140">
        <v>0</v>
      </c>
      <c r="J61" s="140">
        <v>0</v>
      </c>
      <c r="K61" s="140">
        <v>0</v>
      </c>
      <c r="L61" s="140">
        <v>0</v>
      </c>
      <c r="M61" s="140">
        <v>0</v>
      </c>
      <c r="N61" s="140">
        <v>0</v>
      </c>
      <c r="O61" s="140">
        <v>0</v>
      </c>
      <c r="P61" s="140">
        <v>0</v>
      </c>
      <c r="Q61" s="140">
        <v>0</v>
      </c>
      <c r="R61" s="140">
        <v>0</v>
      </c>
      <c r="S61" s="140">
        <v>0</v>
      </c>
      <c r="T61" s="140">
        <v>0</v>
      </c>
      <c r="U61" s="140">
        <v>0</v>
      </c>
      <c r="V61" s="140">
        <v>0</v>
      </c>
      <c r="W61" s="140">
        <v>0</v>
      </c>
      <c r="X61" s="140">
        <v>0</v>
      </c>
      <c r="Y61" s="140">
        <f t="shared" si="3"/>
        <v>0</v>
      </c>
      <c r="Z61" s="140">
        <f t="shared" si="4"/>
        <v>0</v>
      </c>
    </row>
    <row r="62" spans="1:33" ht="19.5" thickBot="1">
      <c r="A62" s="138" t="s">
        <v>116</v>
      </c>
      <c r="B62" s="165">
        <v>0</v>
      </c>
      <c r="C62" s="140">
        <v>0</v>
      </c>
      <c r="D62" s="140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0">
        <v>0</v>
      </c>
      <c r="R62" s="140">
        <v>0</v>
      </c>
      <c r="S62" s="140">
        <v>0</v>
      </c>
      <c r="T62" s="140">
        <v>0</v>
      </c>
      <c r="U62" s="140">
        <v>0</v>
      </c>
      <c r="V62" s="140">
        <v>0</v>
      </c>
      <c r="W62" s="140">
        <v>0</v>
      </c>
      <c r="X62" s="140">
        <v>0</v>
      </c>
      <c r="Y62" s="140">
        <f t="shared" si="3"/>
        <v>0</v>
      </c>
      <c r="Z62" s="140">
        <f t="shared" si="4"/>
        <v>0</v>
      </c>
      <c r="AE62" s="285" t="s">
        <v>141</v>
      </c>
      <c r="AF62" s="285"/>
      <c r="AG62" s="285"/>
    </row>
    <row r="63" spans="1:33" ht="15.75" thickBot="1">
      <c r="A63" s="142" t="s">
        <v>93</v>
      </c>
      <c r="B63" s="143">
        <f t="shared" ref="B63:Z63" si="5">SUM(B41:B62)</f>
        <v>304</v>
      </c>
      <c r="C63" s="167">
        <f t="shared" si="5"/>
        <v>68</v>
      </c>
      <c r="D63" s="167">
        <f t="shared" si="5"/>
        <v>37</v>
      </c>
      <c r="E63" s="143">
        <f t="shared" si="5"/>
        <v>2</v>
      </c>
      <c r="F63" s="143">
        <f t="shared" si="5"/>
        <v>0</v>
      </c>
      <c r="G63" s="166">
        <f t="shared" si="5"/>
        <v>24</v>
      </c>
      <c r="H63" s="143">
        <f t="shared" si="5"/>
        <v>0</v>
      </c>
      <c r="I63" s="167">
        <f t="shared" si="5"/>
        <v>56</v>
      </c>
      <c r="J63" s="143">
        <f t="shared" si="5"/>
        <v>4</v>
      </c>
      <c r="K63" s="143">
        <f t="shared" si="5"/>
        <v>0</v>
      </c>
      <c r="L63" s="166">
        <f t="shared" si="5"/>
        <v>9</v>
      </c>
      <c r="M63" s="143">
        <f t="shared" si="5"/>
        <v>5</v>
      </c>
      <c r="N63" s="167">
        <f t="shared" si="5"/>
        <v>83</v>
      </c>
      <c r="O63" s="143">
        <f t="shared" si="5"/>
        <v>3</v>
      </c>
      <c r="P63" s="143">
        <f t="shared" si="5"/>
        <v>0</v>
      </c>
      <c r="Q63" s="166">
        <f t="shared" si="5"/>
        <v>11</v>
      </c>
      <c r="R63" s="143">
        <f t="shared" si="5"/>
        <v>0</v>
      </c>
      <c r="S63" s="167">
        <f t="shared" si="5"/>
        <v>0</v>
      </c>
      <c r="T63" s="167">
        <f t="shared" si="5"/>
        <v>2</v>
      </c>
      <c r="U63" s="143">
        <f t="shared" si="5"/>
        <v>0</v>
      </c>
      <c r="V63" s="143">
        <f t="shared" si="5"/>
        <v>0</v>
      </c>
      <c r="W63" s="166">
        <f t="shared" si="5"/>
        <v>0</v>
      </c>
      <c r="X63" s="143">
        <f t="shared" si="5"/>
        <v>0</v>
      </c>
      <c r="Y63" s="143">
        <f t="shared" si="5"/>
        <v>304</v>
      </c>
      <c r="Z63" s="143">
        <f t="shared" si="5"/>
        <v>0</v>
      </c>
      <c r="AC63" s="168">
        <f>W63+Q63+L63+G63</f>
        <v>44</v>
      </c>
      <c r="AD63" s="168"/>
      <c r="AE63" s="168">
        <f>AC63/B63*100</f>
        <v>14.473684210526317</v>
      </c>
      <c r="AF63" s="168"/>
      <c r="AG63" s="168" t="s">
        <v>181</v>
      </c>
    </row>
    <row r="64" spans="1:33" ht="15.75">
      <c r="A64" s="132"/>
      <c r="B64" s="132"/>
      <c r="E64" s="173">
        <f>F64/Y63*100</f>
        <v>80.921052631578945</v>
      </c>
      <c r="F64">
        <f>C63+D63+I63+N63+S63+T63</f>
        <v>246</v>
      </c>
      <c r="G64" s="168" t="s">
        <v>182</v>
      </c>
      <c r="I64" s="177">
        <f>J64/Y63*100</f>
        <v>14.473684210526317</v>
      </c>
      <c r="J64">
        <f>G63+L63+Q63+W63</f>
        <v>44</v>
      </c>
      <c r="K64" s="168" t="s">
        <v>181</v>
      </c>
      <c r="M64" s="175">
        <f>N64/Y63*100</f>
        <v>2.9605263157894735</v>
      </c>
      <c r="N64">
        <f>E63+J63+O63+U63</f>
        <v>9</v>
      </c>
      <c r="O64" s="174" t="s">
        <v>199</v>
      </c>
      <c r="S64" s="175">
        <f>T64/Y63*100</f>
        <v>1.6447368421052631</v>
      </c>
      <c r="T64">
        <f>H63+M63+R63+X63</f>
        <v>5</v>
      </c>
      <c r="U64" s="168" t="s">
        <v>184</v>
      </c>
      <c r="AC64" s="168">
        <f>T63+S63+N63+I63+D63+C63</f>
        <v>246</v>
      </c>
      <c r="AD64" s="168"/>
      <c r="AE64" s="168">
        <f>AC64/B63*100</f>
        <v>80.921052631578945</v>
      </c>
      <c r="AF64" s="168"/>
      <c r="AG64" s="168" t="s">
        <v>182</v>
      </c>
    </row>
    <row r="65" spans="1:39">
      <c r="A65" s="132"/>
      <c r="B65" s="132"/>
      <c r="AC65" s="168">
        <v>4</v>
      </c>
      <c r="AD65" s="168"/>
      <c r="AE65" s="168">
        <f>AC65/B63*100</f>
        <v>1.3157894736842104</v>
      </c>
      <c r="AF65" s="168"/>
      <c r="AG65" s="168" t="s">
        <v>183</v>
      </c>
    </row>
    <row r="66" spans="1:39">
      <c r="A66" s="132"/>
      <c r="B66" s="132"/>
      <c r="AC66" s="168">
        <v>9</v>
      </c>
      <c r="AD66" s="168"/>
      <c r="AE66" s="168">
        <f>AC66/B63*100</f>
        <v>2.9605263157894735</v>
      </c>
      <c r="AF66" s="168"/>
      <c r="AG66" s="168" t="s">
        <v>184</v>
      </c>
    </row>
    <row r="67" spans="1:39">
      <c r="A67" s="132"/>
      <c r="B67" s="132"/>
      <c r="AC67" s="168">
        <f>SUM(AC63:AC66)</f>
        <v>303</v>
      </c>
      <c r="AD67" s="168"/>
      <c r="AE67" s="168"/>
      <c r="AF67" s="168"/>
      <c r="AG67" s="168" t="s">
        <v>79</v>
      </c>
    </row>
    <row r="68" spans="1:39">
      <c r="A68" s="132"/>
      <c r="B68" s="132"/>
    </row>
    <row r="69" spans="1:39">
      <c r="A69" s="132"/>
      <c r="B69" s="132"/>
    </row>
    <row r="70" spans="1:39">
      <c r="A70" s="132"/>
      <c r="B70" s="132"/>
    </row>
    <row r="71" spans="1:39">
      <c r="A71" s="132"/>
      <c r="B71" s="132"/>
    </row>
    <row r="72" spans="1:39">
      <c r="A72" s="132"/>
      <c r="B72" s="132"/>
    </row>
    <row r="73" spans="1:39" ht="28.5">
      <c r="A73" s="132"/>
      <c r="B73" s="132"/>
      <c r="I73" s="222" t="s">
        <v>206</v>
      </c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</row>
    <row r="74" spans="1:39">
      <c r="A74" s="132"/>
      <c r="B74" s="132"/>
    </row>
    <row r="75" spans="1:39" ht="30.75" customHeight="1">
      <c r="A75" s="229" t="s">
        <v>80</v>
      </c>
      <c r="B75" s="231" t="s">
        <v>81</v>
      </c>
      <c r="C75" s="233" t="s">
        <v>82</v>
      </c>
      <c r="D75" s="234"/>
      <c r="E75" s="234"/>
      <c r="F75" s="234"/>
      <c r="G75" s="234"/>
      <c r="H75" s="235"/>
      <c r="I75" s="236" t="s">
        <v>83</v>
      </c>
      <c r="J75" s="237"/>
      <c r="K75" s="237"/>
      <c r="L75" s="237"/>
      <c r="M75" s="237"/>
      <c r="N75" s="233" t="s">
        <v>77</v>
      </c>
      <c r="O75" s="234"/>
      <c r="P75" s="234"/>
      <c r="Q75" s="234"/>
      <c r="R75" s="234"/>
      <c r="S75" s="236" t="s">
        <v>84</v>
      </c>
      <c r="T75" s="237"/>
      <c r="U75" s="237"/>
      <c r="V75" s="237"/>
      <c r="W75" s="237"/>
      <c r="X75" s="238"/>
      <c r="Y75" s="223" t="s">
        <v>85</v>
      </c>
      <c r="Z75" s="227" t="s">
        <v>86</v>
      </c>
    </row>
    <row r="76" spans="1:39" ht="101.25">
      <c r="A76" s="230"/>
      <c r="B76" s="232"/>
      <c r="C76" s="133" t="s">
        <v>87</v>
      </c>
      <c r="D76" s="133" t="s">
        <v>88</v>
      </c>
      <c r="E76" s="133" t="s">
        <v>89</v>
      </c>
      <c r="F76" s="133" t="s">
        <v>90</v>
      </c>
      <c r="G76" s="133" t="s">
        <v>91</v>
      </c>
      <c r="H76" s="133" t="s">
        <v>92</v>
      </c>
      <c r="I76" s="134" t="s">
        <v>88</v>
      </c>
      <c r="J76" s="134" t="s">
        <v>89</v>
      </c>
      <c r="K76" s="134" t="s">
        <v>90</v>
      </c>
      <c r="L76" s="134" t="s">
        <v>91</v>
      </c>
      <c r="M76" s="134" t="s">
        <v>92</v>
      </c>
      <c r="N76" s="133" t="s">
        <v>88</v>
      </c>
      <c r="O76" s="133" t="s">
        <v>89</v>
      </c>
      <c r="P76" s="133" t="s">
        <v>90</v>
      </c>
      <c r="Q76" s="133" t="s">
        <v>91</v>
      </c>
      <c r="R76" s="133" t="s">
        <v>92</v>
      </c>
      <c r="S76" s="134" t="s">
        <v>87</v>
      </c>
      <c r="T76" s="134" t="s">
        <v>88</v>
      </c>
      <c r="U76" s="134" t="s">
        <v>89</v>
      </c>
      <c r="V76" s="134" t="s">
        <v>90</v>
      </c>
      <c r="W76" s="134" t="s">
        <v>91</v>
      </c>
      <c r="X76" s="134" t="s">
        <v>92</v>
      </c>
      <c r="Y76" s="224"/>
      <c r="Z76" s="228"/>
    </row>
    <row r="77" spans="1:39" ht="18.75">
      <c r="A77" s="138" t="s">
        <v>93</v>
      </c>
      <c r="B77" s="139">
        <v>177</v>
      </c>
      <c r="C77" s="140">
        <v>40</v>
      </c>
      <c r="D77" s="140">
        <v>20</v>
      </c>
      <c r="E77" s="140">
        <v>1</v>
      </c>
      <c r="F77" s="140">
        <v>0</v>
      </c>
      <c r="G77" s="140">
        <v>15</v>
      </c>
      <c r="H77" s="140">
        <v>2</v>
      </c>
      <c r="I77" s="140">
        <v>20</v>
      </c>
      <c r="J77" s="140">
        <v>1</v>
      </c>
      <c r="K77" s="140">
        <v>0</v>
      </c>
      <c r="L77" s="140">
        <v>5</v>
      </c>
      <c r="M77" s="140">
        <v>0</v>
      </c>
      <c r="N77" s="140">
        <v>46</v>
      </c>
      <c r="O77" s="140">
        <v>3</v>
      </c>
      <c r="P77" s="140">
        <v>0</v>
      </c>
      <c r="Q77" s="140">
        <v>23</v>
      </c>
      <c r="R77" s="140">
        <v>1</v>
      </c>
      <c r="S77" s="140">
        <v>0</v>
      </c>
      <c r="T77" s="140">
        <v>0</v>
      </c>
      <c r="U77" s="140">
        <v>0</v>
      </c>
      <c r="V77" s="140">
        <v>0</v>
      </c>
      <c r="W77" s="140">
        <v>0</v>
      </c>
      <c r="X77" s="140">
        <v>0</v>
      </c>
      <c r="Y77" s="140">
        <f>C77+D77+E77+F77+G77+H77+I77+J77+K77+L77+M77+N77+O77+P77+Q77+R77+S77+T77+U77+V77+W77+X77</f>
        <v>177</v>
      </c>
      <c r="Z77" s="140">
        <f>B77-Y77</f>
        <v>0</v>
      </c>
    </row>
    <row r="78" spans="1:39" ht="25.5">
      <c r="A78" s="138" t="s">
        <v>94</v>
      </c>
      <c r="B78" s="139">
        <v>18</v>
      </c>
      <c r="C78" s="140">
        <v>0</v>
      </c>
      <c r="D78" s="140">
        <v>2</v>
      </c>
      <c r="E78" s="140">
        <v>0</v>
      </c>
      <c r="F78" s="140">
        <v>0</v>
      </c>
      <c r="G78" s="140">
        <v>0</v>
      </c>
      <c r="H78" s="140">
        <v>0</v>
      </c>
      <c r="I78" s="140">
        <v>2</v>
      </c>
      <c r="J78" s="140">
        <v>0</v>
      </c>
      <c r="K78" s="140">
        <v>0</v>
      </c>
      <c r="L78" s="140">
        <v>1</v>
      </c>
      <c r="M78" s="140">
        <v>0</v>
      </c>
      <c r="N78" s="140">
        <v>5</v>
      </c>
      <c r="O78" s="140">
        <v>0</v>
      </c>
      <c r="P78" s="140">
        <v>0</v>
      </c>
      <c r="Q78" s="140">
        <v>3</v>
      </c>
      <c r="R78" s="140">
        <v>0</v>
      </c>
      <c r="S78" s="140">
        <v>0</v>
      </c>
      <c r="T78" s="140">
        <v>0</v>
      </c>
      <c r="U78" s="140">
        <v>0</v>
      </c>
      <c r="V78" s="140">
        <v>0</v>
      </c>
      <c r="W78" s="140">
        <v>0</v>
      </c>
      <c r="X78" s="140">
        <v>0</v>
      </c>
      <c r="Y78" s="140">
        <f t="shared" ref="Y78:Y99" si="6">C78+D78+E78+F78+G78+H78+I78+J78+K78+L78+M78+N78+O78+P78+Q78+R78+S78+T78+U78+V78+W78+X78</f>
        <v>13</v>
      </c>
      <c r="Z78" s="140">
        <f t="shared" ref="Z78:Z99" si="7">B78-Y78</f>
        <v>5</v>
      </c>
    </row>
    <row r="79" spans="1:39" ht="18.75">
      <c r="A79" s="138" t="s">
        <v>95</v>
      </c>
      <c r="B79" s="139">
        <v>0</v>
      </c>
      <c r="C79" s="140">
        <v>0</v>
      </c>
      <c r="D79" s="140">
        <v>0</v>
      </c>
      <c r="E79" s="140">
        <v>0</v>
      </c>
      <c r="F79" s="140">
        <v>0</v>
      </c>
      <c r="G79" s="140">
        <v>0</v>
      </c>
      <c r="H79" s="140">
        <v>0</v>
      </c>
      <c r="I79" s="140">
        <v>0</v>
      </c>
      <c r="J79" s="140">
        <v>0</v>
      </c>
      <c r="K79" s="140">
        <v>0</v>
      </c>
      <c r="L79" s="140">
        <v>0</v>
      </c>
      <c r="M79" s="140">
        <v>0</v>
      </c>
      <c r="N79" s="140">
        <v>0</v>
      </c>
      <c r="O79" s="140">
        <v>0</v>
      </c>
      <c r="P79" s="140">
        <v>0</v>
      </c>
      <c r="Q79" s="140">
        <v>0</v>
      </c>
      <c r="R79" s="140">
        <v>0</v>
      </c>
      <c r="S79" s="140">
        <v>0</v>
      </c>
      <c r="T79" s="140">
        <v>0</v>
      </c>
      <c r="U79" s="140">
        <v>0</v>
      </c>
      <c r="V79" s="140">
        <v>0</v>
      </c>
      <c r="W79" s="140">
        <v>0</v>
      </c>
      <c r="X79" s="140">
        <v>0</v>
      </c>
      <c r="Y79" s="140">
        <f t="shared" si="6"/>
        <v>0</v>
      </c>
      <c r="Z79" s="140">
        <f t="shared" si="7"/>
        <v>0</v>
      </c>
    </row>
    <row r="80" spans="1:39" ht="25.5">
      <c r="A80" s="138" t="s">
        <v>96</v>
      </c>
      <c r="B80" s="139">
        <v>6</v>
      </c>
      <c r="C80" s="140">
        <v>0</v>
      </c>
      <c r="D80" s="140">
        <v>1</v>
      </c>
      <c r="E80" s="140">
        <v>0</v>
      </c>
      <c r="F80" s="140">
        <v>1</v>
      </c>
      <c r="G80" s="140">
        <v>0</v>
      </c>
      <c r="H80" s="140">
        <v>0</v>
      </c>
      <c r="I80" s="140">
        <v>1</v>
      </c>
      <c r="J80" s="140">
        <v>0</v>
      </c>
      <c r="K80" s="140">
        <v>0</v>
      </c>
      <c r="L80" s="140">
        <v>0</v>
      </c>
      <c r="M80" s="140">
        <v>0</v>
      </c>
      <c r="N80" s="140">
        <v>2</v>
      </c>
      <c r="O80" s="140">
        <v>0</v>
      </c>
      <c r="P80" s="140">
        <v>0</v>
      </c>
      <c r="Q80" s="140">
        <v>0</v>
      </c>
      <c r="R80" s="140">
        <v>1</v>
      </c>
      <c r="S80" s="140">
        <v>0</v>
      </c>
      <c r="T80" s="140">
        <v>0</v>
      </c>
      <c r="U80" s="140">
        <v>0</v>
      </c>
      <c r="V80" s="140">
        <v>0</v>
      </c>
      <c r="W80" s="140">
        <v>0</v>
      </c>
      <c r="X80" s="140">
        <v>0</v>
      </c>
      <c r="Y80" s="140">
        <f t="shared" si="6"/>
        <v>6</v>
      </c>
      <c r="Z80" s="140">
        <f t="shared" si="7"/>
        <v>0</v>
      </c>
      <c r="AI80">
        <v>16</v>
      </c>
      <c r="AJ80">
        <v>77</v>
      </c>
      <c r="AL80" s="179"/>
      <c r="AM80" s="180"/>
    </row>
    <row r="81" spans="1:39" ht="18.75">
      <c r="A81" s="138" t="s">
        <v>185</v>
      </c>
      <c r="B81" s="139">
        <v>0</v>
      </c>
      <c r="C81" s="140">
        <v>0</v>
      </c>
      <c r="D81" s="140">
        <v>0</v>
      </c>
      <c r="E81" s="140">
        <v>0</v>
      </c>
      <c r="F81" s="140">
        <v>0</v>
      </c>
      <c r="G81" s="140">
        <v>0</v>
      </c>
      <c r="H81" s="140">
        <v>0</v>
      </c>
      <c r="I81" s="140">
        <v>0</v>
      </c>
      <c r="J81" s="140">
        <v>0</v>
      </c>
      <c r="K81" s="140">
        <v>0</v>
      </c>
      <c r="L81" s="140">
        <v>0</v>
      </c>
      <c r="M81" s="140">
        <v>0</v>
      </c>
      <c r="N81" s="140">
        <v>0</v>
      </c>
      <c r="O81" s="140">
        <v>0</v>
      </c>
      <c r="P81" s="140">
        <v>0</v>
      </c>
      <c r="Q81" s="140">
        <v>0</v>
      </c>
      <c r="R81" s="140">
        <v>0</v>
      </c>
      <c r="S81" s="140">
        <v>0</v>
      </c>
      <c r="T81" s="140">
        <v>0</v>
      </c>
      <c r="U81" s="140">
        <v>0</v>
      </c>
      <c r="V81" s="140">
        <v>0</v>
      </c>
      <c r="W81" s="140">
        <v>0</v>
      </c>
      <c r="X81" s="140">
        <v>0</v>
      </c>
      <c r="Y81" s="140">
        <f t="shared" si="6"/>
        <v>0</v>
      </c>
      <c r="Z81" s="140">
        <f t="shared" si="7"/>
        <v>0</v>
      </c>
      <c r="AI81">
        <v>14</v>
      </c>
      <c r="AJ81">
        <v>81</v>
      </c>
      <c r="AL81" s="179"/>
      <c r="AM81" s="179"/>
    </row>
    <row r="82" spans="1:39" ht="18.75">
      <c r="A82" s="138" t="s">
        <v>98</v>
      </c>
      <c r="B82" s="139">
        <v>55</v>
      </c>
      <c r="C82" s="140">
        <v>0</v>
      </c>
      <c r="D82" s="140">
        <v>25</v>
      </c>
      <c r="E82" s="140">
        <v>0</v>
      </c>
      <c r="F82" s="140">
        <v>0</v>
      </c>
      <c r="G82" s="140">
        <v>0</v>
      </c>
      <c r="H82" s="140">
        <v>1</v>
      </c>
      <c r="I82" s="140">
        <v>20</v>
      </c>
      <c r="J82" s="140">
        <v>0</v>
      </c>
      <c r="K82" s="140">
        <v>0</v>
      </c>
      <c r="L82" s="140">
        <v>0</v>
      </c>
      <c r="M82" s="140">
        <v>0</v>
      </c>
      <c r="N82" s="140">
        <v>9</v>
      </c>
      <c r="O82" s="140">
        <v>0</v>
      </c>
      <c r="P82" s="140">
        <v>0</v>
      </c>
      <c r="Q82" s="140">
        <v>0</v>
      </c>
      <c r="R82" s="140">
        <v>0</v>
      </c>
      <c r="S82" s="140">
        <v>0</v>
      </c>
      <c r="T82" s="140">
        <v>0</v>
      </c>
      <c r="U82" s="140">
        <v>0</v>
      </c>
      <c r="V82" s="140">
        <v>0</v>
      </c>
      <c r="W82" s="140">
        <v>0</v>
      </c>
      <c r="X82" s="140">
        <v>0</v>
      </c>
      <c r="Y82" s="140">
        <f t="shared" si="6"/>
        <v>55</v>
      </c>
      <c r="Z82" s="140">
        <f t="shared" si="7"/>
        <v>0</v>
      </c>
      <c r="AI82">
        <v>17</v>
      </c>
      <c r="AJ82">
        <v>79</v>
      </c>
      <c r="AL82" s="179"/>
      <c r="AM82" s="179"/>
    </row>
    <row r="83" spans="1:39" ht="18.75">
      <c r="A83" s="138" t="s">
        <v>99</v>
      </c>
      <c r="B83" s="169">
        <v>2</v>
      </c>
      <c r="C83" s="140">
        <v>0</v>
      </c>
      <c r="D83" s="140">
        <v>0</v>
      </c>
      <c r="E83" s="140">
        <v>0</v>
      </c>
      <c r="F83" s="140">
        <v>0</v>
      </c>
      <c r="G83" s="140">
        <v>0</v>
      </c>
      <c r="H83" s="140">
        <v>0</v>
      </c>
      <c r="I83" s="140">
        <v>2</v>
      </c>
      <c r="J83" s="140">
        <v>0</v>
      </c>
      <c r="K83" s="140">
        <v>0</v>
      </c>
      <c r="L83" s="140">
        <v>0</v>
      </c>
      <c r="M83" s="140">
        <v>0</v>
      </c>
      <c r="N83" s="140">
        <v>0</v>
      </c>
      <c r="O83" s="140">
        <v>0</v>
      </c>
      <c r="P83" s="140">
        <v>0</v>
      </c>
      <c r="Q83" s="140">
        <v>0</v>
      </c>
      <c r="R83" s="140">
        <v>0</v>
      </c>
      <c r="S83" s="140">
        <v>0</v>
      </c>
      <c r="T83" s="140">
        <v>0</v>
      </c>
      <c r="U83" s="140">
        <v>0</v>
      </c>
      <c r="V83" s="140">
        <v>0</v>
      </c>
      <c r="W83" s="140">
        <v>0</v>
      </c>
      <c r="X83" s="140">
        <v>0</v>
      </c>
      <c r="Y83" s="140">
        <f t="shared" si="6"/>
        <v>2</v>
      </c>
      <c r="Z83" s="140">
        <f t="shared" si="7"/>
        <v>0</v>
      </c>
      <c r="AI83">
        <f>SUM(AI80:AI82)</f>
        <v>47</v>
      </c>
      <c r="AJ83">
        <f>SUM(AJ80:AJ82)</f>
        <v>237</v>
      </c>
    </row>
    <row r="84" spans="1:39" ht="25.5">
      <c r="A84" s="138" t="s">
        <v>101</v>
      </c>
      <c r="B84" s="139">
        <v>6</v>
      </c>
      <c r="C84" s="140">
        <v>0</v>
      </c>
      <c r="D84" s="140">
        <v>2</v>
      </c>
      <c r="E84" s="140">
        <v>0</v>
      </c>
      <c r="F84" s="140">
        <v>0</v>
      </c>
      <c r="G84" s="140">
        <v>0</v>
      </c>
      <c r="H84" s="140">
        <v>0</v>
      </c>
      <c r="I84" s="140">
        <v>4</v>
      </c>
      <c r="J84" s="140">
        <v>0</v>
      </c>
      <c r="K84" s="140">
        <v>0</v>
      </c>
      <c r="L84" s="140">
        <v>0</v>
      </c>
      <c r="M84" s="140">
        <v>0</v>
      </c>
      <c r="N84" s="140">
        <v>0</v>
      </c>
      <c r="O84" s="140">
        <v>0</v>
      </c>
      <c r="P84" s="140">
        <v>0</v>
      </c>
      <c r="Q84" s="140">
        <v>0</v>
      </c>
      <c r="R84" s="140">
        <v>0</v>
      </c>
      <c r="S84" s="140">
        <v>0</v>
      </c>
      <c r="T84" s="140">
        <v>0</v>
      </c>
      <c r="U84" s="140">
        <v>0</v>
      </c>
      <c r="V84" s="140">
        <v>0</v>
      </c>
      <c r="W84" s="140">
        <v>0</v>
      </c>
      <c r="X84" s="140">
        <v>0</v>
      </c>
      <c r="Y84" s="140">
        <f t="shared" si="6"/>
        <v>6</v>
      </c>
      <c r="Z84" s="140">
        <f t="shared" si="7"/>
        <v>0</v>
      </c>
      <c r="AI84">
        <f>AI83/AL84*100</f>
        <v>15.666666666666668</v>
      </c>
      <c r="AJ84">
        <f>AJ83/AL84*100</f>
        <v>79</v>
      </c>
      <c r="AL84">
        <v>300</v>
      </c>
    </row>
    <row r="85" spans="1:39" ht="18.75">
      <c r="A85" s="138" t="s">
        <v>102</v>
      </c>
      <c r="B85" s="139">
        <v>7</v>
      </c>
      <c r="C85" s="140">
        <v>0</v>
      </c>
      <c r="D85" s="140">
        <v>4</v>
      </c>
      <c r="E85" s="140">
        <v>0</v>
      </c>
      <c r="F85" s="140">
        <v>0</v>
      </c>
      <c r="G85" s="140">
        <v>0</v>
      </c>
      <c r="H85" s="140">
        <v>0</v>
      </c>
      <c r="I85" s="140">
        <v>3</v>
      </c>
      <c r="J85" s="140">
        <v>0</v>
      </c>
      <c r="K85" s="140">
        <v>0</v>
      </c>
      <c r="L85" s="140">
        <v>0</v>
      </c>
      <c r="M85" s="140">
        <v>0</v>
      </c>
      <c r="N85" s="140">
        <v>0</v>
      </c>
      <c r="O85" s="140">
        <v>0</v>
      </c>
      <c r="P85" s="140">
        <v>0</v>
      </c>
      <c r="Q85" s="140">
        <v>0</v>
      </c>
      <c r="R85" s="140">
        <v>0</v>
      </c>
      <c r="S85" s="140">
        <v>0</v>
      </c>
      <c r="T85" s="140">
        <v>0</v>
      </c>
      <c r="U85" s="140">
        <v>0</v>
      </c>
      <c r="V85" s="140">
        <v>0</v>
      </c>
      <c r="W85" s="140">
        <v>0</v>
      </c>
      <c r="X85" s="140">
        <v>0</v>
      </c>
      <c r="Y85" s="140">
        <f t="shared" si="6"/>
        <v>7</v>
      </c>
      <c r="Z85" s="140">
        <f t="shared" si="7"/>
        <v>0</v>
      </c>
    </row>
    <row r="86" spans="1:39" ht="18.75">
      <c r="A86" s="138" t="s">
        <v>103</v>
      </c>
      <c r="B86" s="139">
        <v>0</v>
      </c>
      <c r="C86" s="140">
        <v>0</v>
      </c>
      <c r="D86" s="140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0">
        <v>0</v>
      </c>
      <c r="R86" s="140">
        <v>0</v>
      </c>
      <c r="S86" s="140">
        <v>0</v>
      </c>
      <c r="T86" s="140">
        <v>0</v>
      </c>
      <c r="U86" s="140">
        <v>0</v>
      </c>
      <c r="V86" s="140">
        <v>0</v>
      </c>
      <c r="W86" s="140">
        <v>0</v>
      </c>
      <c r="X86" s="140">
        <v>0</v>
      </c>
      <c r="Y86" s="140">
        <f t="shared" si="6"/>
        <v>0</v>
      </c>
      <c r="Z86" s="140">
        <f t="shared" si="7"/>
        <v>0</v>
      </c>
    </row>
    <row r="87" spans="1:39" ht="18.75">
      <c r="A87" s="138" t="s">
        <v>104</v>
      </c>
      <c r="B87" s="139">
        <v>13</v>
      </c>
      <c r="C87" s="140">
        <v>0</v>
      </c>
      <c r="D87" s="140">
        <v>8</v>
      </c>
      <c r="E87" s="140">
        <v>1</v>
      </c>
      <c r="F87" s="140">
        <v>0</v>
      </c>
      <c r="G87" s="140">
        <v>3</v>
      </c>
      <c r="H87" s="140">
        <v>0</v>
      </c>
      <c r="I87" s="140">
        <v>0</v>
      </c>
      <c r="J87" s="140">
        <v>0</v>
      </c>
      <c r="K87" s="140">
        <v>0</v>
      </c>
      <c r="L87" s="140">
        <v>0</v>
      </c>
      <c r="M87" s="140">
        <v>0</v>
      </c>
      <c r="N87" s="140">
        <v>1</v>
      </c>
      <c r="O87" s="140">
        <v>0</v>
      </c>
      <c r="P87" s="140">
        <v>0</v>
      </c>
      <c r="Q87" s="140">
        <v>0</v>
      </c>
      <c r="R87" s="140">
        <v>0</v>
      </c>
      <c r="S87" s="140">
        <v>0</v>
      </c>
      <c r="T87" s="140">
        <v>0</v>
      </c>
      <c r="U87" s="140">
        <v>0</v>
      </c>
      <c r="V87" s="140">
        <v>0</v>
      </c>
      <c r="W87" s="140">
        <v>0</v>
      </c>
      <c r="X87" s="140">
        <v>0</v>
      </c>
      <c r="Y87" s="140">
        <f t="shared" si="6"/>
        <v>13</v>
      </c>
      <c r="Z87" s="140">
        <f t="shared" si="7"/>
        <v>0</v>
      </c>
    </row>
    <row r="88" spans="1:39" ht="25.5">
      <c r="A88" s="138" t="s">
        <v>105</v>
      </c>
      <c r="B88" s="139">
        <v>0</v>
      </c>
      <c r="C88" s="140">
        <v>0</v>
      </c>
      <c r="D88" s="140">
        <v>0</v>
      </c>
      <c r="E88" s="140">
        <v>0</v>
      </c>
      <c r="F88" s="140">
        <v>0</v>
      </c>
      <c r="G88" s="140">
        <v>0</v>
      </c>
      <c r="H88" s="140">
        <v>0</v>
      </c>
      <c r="I88" s="140">
        <v>0</v>
      </c>
      <c r="J88" s="140">
        <v>0</v>
      </c>
      <c r="K88" s="140">
        <v>0</v>
      </c>
      <c r="L88" s="140">
        <v>0</v>
      </c>
      <c r="M88" s="140">
        <v>0</v>
      </c>
      <c r="N88" s="140">
        <v>0</v>
      </c>
      <c r="O88" s="140">
        <v>0</v>
      </c>
      <c r="P88" s="140">
        <v>0</v>
      </c>
      <c r="Q88" s="140">
        <v>0</v>
      </c>
      <c r="R88" s="140">
        <v>0</v>
      </c>
      <c r="S88" s="140">
        <v>0</v>
      </c>
      <c r="T88" s="140">
        <v>0</v>
      </c>
      <c r="U88" s="140">
        <v>0</v>
      </c>
      <c r="V88" s="140">
        <v>0</v>
      </c>
      <c r="W88" s="140">
        <v>0</v>
      </c>
      <c r="X88" s="140">
        <v>0</v>
      </c>
      <c r="Y88" s="140">
        <f t="shared" si="6"/>
        <v>0</v>
      </c>
      <c r="Z88" s="140">
        <f t="shared" si="7"/>
        <v>0</v>
      </c>
    </row>
    <row r="89" spans="1:39" ht="25.5">
      <c r="A89" s="138" t="s">
        <v>106</v>
      </c>
      <c r="B89" s="139">
        <v>0</v>
      </c>
      <c r="C89" s="140">
        <v>0</v>
      </c>
      <c r="D89" s="140">
        <v>0</v>
      </c>
      <c r="E89" s="140">
        <v>0</v>
      </c>
      <c r="F89" s="140">
        <v>0</v>
      </c>
      <c r="G89" s="140">
        <v>0</v>
      </c>
      <c r="H89" s="140">
        <v>0</v>
      </c>
      <c r="I89" s="140">
        <v>0</v>
      </c>
      <c r="J89" s="140">
        <v>0</v>
      </c>
      <c r="K89" s="140">
        <v>0</v>
      </c>
      <c r="L89" s="140">
        <v>0</v>
      </c>
      <c r="M89" s="140">
        <v>0</v>
      </c>
      <c r="N89" s="140">
        <v>0</v>
      </c>
      <c r="O89" s="140">
        <v>0</v>
      </c>
      <c r="P89" s="140">
        <v>0</v>
      </c>
      <c r="Q89" s="140">
        <v>0</v>
      </c>
      <c r="R89" s="140">
        <v>0</v>
      </c>
      <c r="S89" s="140">
        <v>0</v>
      </c>
      <c r="T89" s="140">
        <v>0</v>
      </c>
      <c r="U89" s="140">
        <v>0</v>
      </c>
      <c r="V89" s="140">
        <v>0</v>
      </c>
      <c r="W89" s="140">
        <v>0</v>
      </c>
      <c r="X89" s="140">
        <v>0</v>
      </c>
      <c r="Y89" s="140">
        <f t="shared" si="6"/>
        <v>0</v>
      </c>
      <c r="Z89" s="140">
        <f t="shared" si="7"/>
        <v>0</v>
      </c>
    </row>
    <row r="90" spans="1:39" ht="18.75">
      <c r="A90" s="138" t="s">
        <v>107</v>
      </c>
      <c r="B90" s="169">
        <v>0</v>
      </c>
      <c r="C90" s="140">
        <v>0</v>
      </c>
      <c r="D90" s="140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0">
        <v>0</v>
      </c>
      <c r="R90" s="140">
        <v>0</v>
      </c>
      <c r="S90" s="140">
        <v>0</v>
      </c>
      <c r="T90" s="140">
        <v>0</v>
      </c>
      <c r="U90" s="140">
        <v>0</v>
      </c>
      <c r="V90" s="140">
        <v>0</v>
      </c>
      <c r="W90" s="140">
        <v>0</v>
      </c>
      <c r="X90" s="140">
        <v>0</v>
      </c>
      <c r="Y90" s="140">
        <f t="shared" si="6"/>
        <v>0</v>
      </c>
      <c r="Z90" s="140">
        <f t="shared" si="7"/>
        <v>0</v>
      </c>
    </row>
    <row r="91" spans="1:39" ht="18.75">
      <c r="A91" s="138" t="s">
        <v>108</v>
      </c>
      <c r="B91" s="139">
        <v>18</v>
      </c>
      <c r="C91" s="140">
        <v>6</v>
      </c>
      <c r="D91" s="140">
        <v>0</v>
      </c>
      <c r="E91" s="140">
        <v>0</v>
      </c>
      <c r="F91" s="140">
        <v>0</v>
      </c>
      <c r="G91" s="140">
        <v>0</v>
      </c>
      <c r="H91" s="140">
        <v>0</v>
      </c>
      <c r="I91" s="140">
        <v>0</v>
      </c>
      <c r="J91" s="140">
        <v>0</v>
      </c>
      <c r="K91" s="140">
        <v>0</v>
      </c>
      <c r="L91" s="140">
        <v>0</v>
      </c>
      <c r="M91" s="140">
        <v>0</v>
      </c>
      <c r="N91" s="140">
        <v>3</v>
      </c>
      <c r="O91" s="140">
        <v>0</v>
      </c>
      <c r="P91" s="140">
        <v>0</v>
      </c>
      <c r="Q91" s="140">
        <v>0</v>
      </c>
      <c r="R91" s="140">
        <v>0</v>
      </c>
      <c r="S91" s="140">
        <v>0</v>
      </c>
      <c r="T91" s="140">
        <v>0</v>
      </c>
      <c r="U91" s="140">
        <v>0</v>
      </c>
      <c r="V91" s="140">
        <v>0</v>
      </c>
      <c r="W91" s="140">
        <v>0</v>
      </c>
      <c r="X91" s="140">
        <v>0</v>
      </c>
      <c r="Y91" s="140">
        <f t="shared" si="6"/>
        <v>9</v>
      </c>
      <c r="Z91" s="140">
        <f t="shared" si="7"/>
        <v>9</v>
      </c>
    </row>
    <row r="92" spans="1:39" ht="18.75">
      <c r="A92" s="138" t="s">
        <v>109</v>
      </c>
      <c r="B92" s="169">
        <v>11</v>
      </c>
      <c r="C92" s="140">
        <v>0</v>
      </c>
      <c r="D92" s="140">
        <v>6</v>
      </c>
      <c r="E92" s="140">
        <v>0</v>
      </c>
      <c r="F92" s="140">
        <v>0</v>
      </c>
      <c r="G92" s="140">
        <v>0</v>
      </c>
      <c r="H92" s="140">
        <v>0</v>
      </c>
      <c r="I92" s="140">
        <v>4</v>
      </c>
      <c r="J92" s="140">
        <v>0</v>
      </c>
      <c r="K92" s="140">
        <v>0</v>
      </c>
      <c r="L92" s="140">
        <v>0</v>
      </c>
      <c r="M92" s="140">
        <v>0</v>
      </c>
      <c r="N92" s="140">
        <v>1</v>
      </c>
      <c r="O92" s="140">
        <v>0</v>
      </c>
      <c r="P92" s="140">
        <v>0</v>
      </c>
      <c r="Q92" s="140">
        <v>0</v>
      </c>
      <c r="R92" s="140">
        <v>0</v>
      </c>
      <c r="S92" s="140">
        <v>0</v>
      </c>
      <c r="T92" s="140">
        <v>0</v>
      </c>
      <c r="U92" s="140">
        <v>0</v>
      </c>
      <c r="V92" s="140">
        <v>0</v>
      </c>
      <c r="W92" s="140">
        <v>0</v>
      </c>
      <c r="X92" s="140">
        <v>0</v>
      </c>
      <c r="Y92" s="140">
        <f t="shared" si="6"/>
        <v>11</v>
      </c>
      <c r="Z92" s="140">
        <f t="shared" si="7"/>
        <v>0</v>
      </c>
    </row>
    <row r="93" spans="1:39" ht="18.75">
      <c r="A93" s="138" t="s">
        <v>110</v>
      </c>
      <c r="B93" s="139">
        <v>19</v>
      </c>
      <c r="C93" s="140">
        <v>6</v>
      </c>
      <c r="D93" s="140">
        <v>0</v>
      </c>
      <c r="E93" s="140">
        <v>0</v>
      </c>
      <c r="F93" s="140">
        <v>0</v>
      </c>
      <c r="G93" s="140">
        <v>2</v>
      </c>
      <c r="H93" s="140">
        <v>1</v>
      </c>
      <c r="I93" s="140">
        <v>3</v>
      </c>
      <c r="J93" s="140">
        <v>0</v>
      </c>
      <c r="K93" s="140">
        <v>0</v>
      </c>
      <c r="L93" s="140">
        <v>1</v>
      </c>
      <c r="M93" s="140">
        <v>0</v>
      </c>
      <c r="N93" s="140">
        <v>4</v>
      </c>
      <c r="O93" s="140">
        <v>1</v>
      </c>
      <c r="P93" s="140">
        <v>0</v>
      </c>
      <c r="Q93" s="140">
        <v>1</v>
      </c>
      <c r="R93" s="140">
        <v>0</v>
      </c>
      <c r="S93" s="140">
        <v>0</v>
      </c>
      <c r="T93" s="140">
        <v>0</v>
      </c>
      <c r="U93" s="140">
        <v>0</v>
      </c>
      <c r="V93" s="140">
        <v>0</v>
      </c>
      <c r="W93" s="140">
        <v>0</v>
      </c>
      <c r="X93" s="140">
        <v>0</v>
      </c>
      <c r="Y93" s="140">
        <f t="shared" si="6"/>
        <v>19</v>
      </c>
      <c r="Z93" s="140">
        <f t="shared" si="7"/>
        <v>0</v>
      </c>
    </row>
    <row r="94" spans="1:39" ht="18.75">
      <c r="A94" s="138" t="s">
        <v>111</v>
      </c>
      <c r="B94" s="139">
        <v>3</v>
      </c>
      <c r="C94" s="140">
        <v>2</v>
      </c>
      <c r="D94" s="140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1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0">
        <v>0</v>
      </c>
      <c r="R94" s="140">
        <v>0</v>
      </c>
      <c r="S94" s="140">
        <v>0</v>
      </c>
      <c r="T94" s="140">
        <v>0</v>
      </c>
      <c r="U94" s="140">
        <v>0</v>
      </c>
      <c r="V94" s="140">
        <v>0</v>
      </c>
      <c r="W94" s="140">
        <v>0</v>
      </c>
      <c r="X94" s="140">
        <v>0</v>
      </c>
      <c r="Y94" s="140">
        <f t="shared" si="6"/>
        <v>3</v>
      </c>
      <c r="Z94" s="140">
        <f t="shared" si="7"/>
        <v>0</v>
      </c>
    </row>
    <row r="95" spans="1:39" ht="18.75">
      <c r="A95" s="138" t="s">
        <v>112</v>
      </c>
      <c r="B95" s="139">
        <v>8</v>
      </c>
      <c r="C95" s="140">
        <v>1</v>
      </c>
      <c r="D95" s="140">
        <v>2</v>
      </c>
      <c r="E95" s="140">
        <v>0</v>
      </c>
      <c r="F95" s="140">
        <v>0</v>
      </c>
      <c r="G95" s="140">
        <v>0</v>
      </c>
      <c r="H95" s="140">
        <v>0</v>
      </c>
      <c r="I95" s="140">
        <v>1</v>
      </c>
      <c r="J95" s="140">
        <v>0</v>
      </c>
      <c r="K95" s="140">
        <v>0</v>
      </c>
      <c r="L95" s="140">
        <v>0</v>
      </c>
      <c r="M95" s="140">
        <v>0</v>
      </c>
      <c r="N95" s="140">
        <v>3</v>
      </c>
      <c r="O95" s="140">
        <v>0</v>
      </c>
      <c r="P95" s="140">
        <v>0</v>
      </c>
      <c r="Q95" s="140">
        <v>0</v>
      </c>
      <c r="R95" s="140">
        <v>1</v>
      </c>
      <c r="S95" s="140">
        <v>0</v>
      </c>
      <c r="T95" s="140">
        <v>0</v>
      </c>
      <c r="U95" s="140">
        <v>0</v>
      </c>
      <c r="V95" s="140">
        <v>0</v>
      </c>
      <c r="W95" s="140">
        <v>0</v>
      </c>
      <c r="X95" s="140">
        <v>0</v>
      </c>
      <c r="Y95" s="140">
        <f t="shared" si="6"/>
        <v>8</v>
      </c>
      <c r="Z95" s="140">
        <f t="shared" si="7"/>
        <v>0</v>
      </c>
    </row>
    <row r="96" spans="1:39" ht="18.75">
      <c r="A96" s="138" t="s">
        <v>113</v>
      </c>
      <c r="B96" s="139">
        <v>12</v>
      </c>
      <c r="C96" s="140">
        <v>0</v>
      </c>
      <c r="D96" s="140">
        <v>4</v>
      </c>
      <c r="E96" s="140">
        <v>1</v>
      </c>
      <c r="F96" s="140">
        <v>0</v>
      </c>
      <c r="G96" s="140">
        <v>3</v>
      </c>
      <c r="H96" s="140">
        <v>1</v>
      </c>
      <c r="I96" s="140">
        <v>1</v>
      </c>
      <c r="J96" s="140">
        <v>0</v>
      </c>
      <c r="K96" s="140">
        <v>0</v>
      </c>
      <c r="L96" s="140">
        <v>1</v>
      </c>
      <c r="M96" s="140">
        <v>0</v>
      </c>
      <c r="N96" s="140">
        <v>1</v>
      </c>
      <c r="O96" s="140">
        <v>0</v>
      </c>
      <c r="P96" s="140">
        <v>0</v>
      </c>
      <c r="Q96" s="140">
        <v>0</v>
      </c>
      <c r="R96" s="140">
        <v>0</v>
      </c>
      <c r="S96" s="140">
        <v>0</v>
      </c>
      <c r="T96" s="140">
        <v>0</v>
      </c>
      <c r="U96" s="140">
        <v>0</v>
      </c>
      <c r="V96" s="140">
        <v>0</v>
      </c>
      <c r="W96" s="140">
        <v>0</v>
      </c>
      <c r="X96" s="140">
        <v>0</v>
      </c>
      <c r="Y96" s="140">
        <f t="shared" si="6"/>
        <v>12</v>
      </c>
      <c r="Z96" s="140">
        <f t="shared" si="7"/>
        <v>0</v>
      </c>
    </row>
    <row r="97" spans="1:26" ht="18.75">
      <c r="A97" s="138" t="s">
        <v>114</v>
      </c>
      <c r="B97" s="139">
        <v>0</v>
      </c>
      <c r="C97" s="140">
        <v>0</v>
      </c>
      <c r="D97" s="140">
        <v>0</v>
      </c>
      <c r="E97" s="140">
        <v>0</v>
      </c>
      <c r="F97" s="140">
        <v>0</v>
      </c>
      <c r="G97" s="140">
        <v>0</v>
      </c>
      <c r="H97" s="140">
        <v>0</v>
      </c>
      <c r="I97" s="140">
        <v>0</v>
      </c>
      <c r="J97" s="140">
        <v>0</v>
      </c>
      <c r="K97" s="140">
        <v>0</v>
      </c>
      <c r="L97" s="140">
        <v>0</v>
      </c>
      <c r="M97" s="140">
        <v>0</v>
      </c>
      <c r="N97" s="140">
        <v>0</v>
      </c>
      <c r="O97" s="140">
        <v>0</v>
      </c>
      <c r="P97" s="140">
        <v>0</v>
      </c>
      <c r="Q97" s="140">
        <v>0</v>
      </c>
      <c r="R97" s="140">
        <v>0</v>
      </c>
      <c r="S97" s="140">
        <v>0</v>
      </c>
      <c r="T97" s="140">
        <v>0</v>
      </c>
      <c r="U97" s="140">
        <v>0</v>
      </c>
      <c r="V97" s="140">
        <v>0</v>
      </c>
      <c r="W97" s="140">
        <v>0</v>
      </c>
      <c r="X97" s="140">
        <v>0</v>
      </c>
      <c r="Y97" s="140">
        <f t="shared" si="6"/>
        <v>0</v>
      </c>
      <c r="Z97" s="140">
        <f t="shared" si="7"/>
        <v>0</v>
      </c>
    </row>
    <row r="98" spans="1:26" ht="18.75">
      <c r="A98" s="138" t="s">
        <v>115</v>
      </c>
      <c r="B98" s="139">
        <v>0</v>
      </c>
      <c r="C98" s="140">
        <v>0</v>
      </c>
      <c r="D98" s="140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0">
        <v>0</v>
      </c>
      <c r="R98" s="140">
        <v>0</v>
      </c>
      <c r="S98" s="140">
        <v>0</v>
      </c>
      <c r="T98" s="140">
        <v>0</v>
      </c>
      <c r="U98" s="140">
        <v>0</v>
      </c>
      <c r="V98" s="140">
        <v>0</v>
      </c>
      <c r="W98" s="140">
        <v>0</v>
      </c>
      <c r="X98" s="140">
        <v>0</v>
      </c>
      <c r="Y98" s="140">
        <f t="shared" si="6"/>
        <v>0</v>
      </c>
      <c r="Z98" s="140">
        <f t="shared" si="7"/>
        <v>0</v>
      </c>
    </row>
    <row r="99" spans="1:26" ht="19.5" thickBot="1">
      <c r="A99" s="138" t="s">
        <v>116</v>
      </c>
      <c r="B99" s="139">
        <v>0</v>
      </c>
      <c r="C99" s="140">
        <v>0</v>
      </c>
      <c r="D99" s="140">
        <v>0</v>
      </c>
      <c r="E99" s="140">
        <v>0</v>
      </c>
      <c r="F99" s="140">
        <v>0</v>
      </c>
      <c r="G99" s="140">
        <v>0</v>
      </c>
      <c r="H99" s="140">
        <v>0</v>
      </c>
      <c r="I99" s="140">
        <v>0</v>
      </c>
      <c r="J99" s="140">
        <v>0</v>
      </c>
      <c r="K99" s="140">
        <v>0</v>
      </c>
      <c r="L99" s="140">
        <v>0</v>
      </c>
      <c r="M99" s="140">
        <v>0</v>
      </c>
      <c r="N99" s="140">
        <v>0</v>
      </c>
      <c r="O99" s="140">
        <v>0</v>
      </c>
      <c r="P99" s="140">
        <v>0</v>
      </c>
      <c r="Q99" s="140">
        <v>0</v>
      </c>
      <c r="R99" s="140">
        <v>0</v>
      </c>
      <c r="S99" s="140">
        <v>0</v>
      </c>
      <c r="T99" s="140">
        <v>0</v>
      </c>
      <c r="U99" s="140">
        <v>0</v>
      </c>
      <c r="V99" s="140">
        <v>0</v>
      </c>
      <c r="W99" s="140">
        <v>0</v>
      </c>
      <c r="X99" s="140">
        <v>0</v>
      </c>
      <c r="Y99" s="140">
        <f t="shared" si="6"/>
        <v>0</v>
      </c>
      <c r="Z99" s="140">
        <f t="shared" si="7"/>
        <v>0</v>
      </c>
    </row>
    <row r="100" spans="1:26" ht="15.75" thickBot="1">
      <c r="A100" s="142" t="s">
        <v>93</v>
      </c>
      <c r="B100" s="143">
        <f t="shared" ref="B100:Z100" si="8">SUM(B77:B99)</f>
        <v>355</v>
      </c>
      <c r="C100" s="170">
        <f t="shared" si="8"/>
        <v>55</v>
      </c>
      <c r="D100" s="170">
        <f t="shared" si="8"/>
        <v>74</v>
      </c>
      <c r="E100" s="143">
        <f t="shared" si="8"/>
        <v>3</v>
      </c>
      <c r="F100" s="143">
        <f t="shared" si="8"/>
        <v>1</v>
      </c>
      <c r="G100" s="172">
        <f t="shared" si="8"/>
        <v>23</v>
      </c>
      <c r="H100" s="143">
        <f t="shared" si="8"/>
        <v>5</v>
      </c>
      <c r="I100" s="170">
        <f t="shared" si="8"/>
        <v>62</v>
      </c>
      <c r="J100" s="143">
        <f t="shared" si="8"/>
        <v>1</v>
      </c>
      <c r="K100" s="143">
        <f t="shared" si="8"/>
        <v>0</v>
      </c>
      <c r="L100" s="172">
        <f t="shared" si="8"/>
        <v>8</v>
      </c>
      <c r="M100" s="143">
        <f t="shared" si="8"/>
        <v>0</v>
      </c>
      <c r="N100" s="170">
        <f t="shared" si="8"/>
        <v>75</v>
      </c>
      <c r="O100" s="143">
        <f t="shared" si="8"/>
        <v>4</v>
      </c>
      <c r="P100" s="143">
        <f t="shared" si="8"/>
        <v>0</v>
      </c>
      <c r="Q100" s="172">
        <f t="shared" si="8"/>
        <v>27</v>
      </c>
      <c r="R100" s="143">
        <f t="shared" si="8"/>
        <v>3</v>
      </c>
      <c r="S100" s="170">
        <f t="shared" si="8"/>
        <v>0</v>
      </c>
      <c r="T100" s="170">
        <f t="shared" si="8"/>
        <v>0</v>
      </c>
      <c r="U100" s="143">
        <f t="shared" si="8"/>
        <v>0</v>
      </c>
      <c r="V100" s="143">
        <f t="shared" si="8"/>
        <v>0</v>
      </c>
      <c r="W100" s="172">
        <f t="shared" si="8"/>
        <v>0</v>
      </c>
      <c r="X100" s="143">
        <f t="shared" si="8"/>
        <v>0</v>
      </c>
      <c r="Y100" s="143">
        <f t="shared" si="8"/>
        <v>341</v>
      </c>
      <c r="Z100" s="143">
        <f t="shared" si="8"/>
        <v>14</v>
      </c>
    </row>
    <row r="102" spans="1:26" ht="15.75">
      <c r="U102" s="285" t="s">
        <v>141</v>
      </c>
      <c r="V102" s="285"/>
      <c r="W102" s="285"/>
    </row>
    <row r="103" spans="1:26">
      <c r="S103" s="168">
        <f>W100+Q100+L100+G100</f>
        <v>58</v>
      </c>
      <c r="T103" s="168"/>
      <c r="U103" s="225">
        <f>S103/B100*100</f>
        <v>16.338028169014084</v>
      </c>
      <c r="V103" s="226"/>
      <c r="W103" s="168" t="s">
        <v>181</v>
      </c>
    </row>
    <row r="104" spans="1:26">
      <c r="S104" s="168">
        <f>T100+S100+N100+I100+D100+C100</f>
        <v>266</v>
      </c>
      <c r="T104" s="168"/>
      <c r="U104" s="225">
        <f>S104/B100*100</f>
        <v>74.929577464788736</v>
      </c>
      <c r="V104" s="226"/>
      <c r="W104" s="168" t="s">
        <v>182</v>
      </c>
    </row>
    <row r="105" spans="1:26">
      <c r="S105" s="168">
        <v>3</v>
      </c>
      <c r="T105" s="168"/>
      <c r="U105" s="225">
        <f>S105/B100*100</f>
        <v>0.84507042253521114</v>
      </c>
      <c r="V105" s="226"/>
      <c r="W105" s="168" t="s">
        <v>186</v>
      </c>
    </row>
    <row r="106" spans="1:26">
      <c r="S106" s="168">
        <v>6</v>
      </c>
      <c r="T106" s="168"/>
      <c r="U106" s="225">
        <f>S106/B100*100</f>
        <v>1.6901408450704223</v>
      </c>
      <c r="V106" s="226"/>
      <c r="W106" s="168" t="s">
        <v>184</v>
      </c>
    </row>
    <row r="107" spans="1:26">
      <c r="S107" s="168">
        <v>2</v>
      </c>
      <c r="U107" s="225">
        <f>S107/B100*100</f>
        <v>0.56338028169014087</v>
      </c>
      <c r="V107" s="226"/>
      <c r="W107" s="171" t="s">
        <v>187</v>
      </c>
    </row>
    <row r="108" spans="1:26">
      <c r="Q108" t="s">
        <v>188</v>
      </c>
      <c r="S108" s="168">
        <f>SUM(S103:S107)</f>
        <v>335</v>
      </c>
      <c r="T108" s="168"/>
      <c r="U108" s="242"/>
      <c r="V108" s="243"/>
      <c r="W108" s="168" t="s">
        <v>79</v>
      </c>
    </row>
    <row r="114" spans="1:26" ht="28.5">
      <c r="I114" s="222" t="s">
        <v>198</v>
      </c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</row>
    <row r="115" spans="1:26">
      <c r="A115" s="132"/>
      <c r="B115" s="132"/>
    </row>
    <row r="116" spans="1:26">
      <c r="A116" s="229" t="s">
        <v>80</v>
      </c>
      <c r="B116" s="231" t="s">
        <v>81</v>
      </c>
      <c r="C116" s="244" t="s">
        <v>82</v>
      </c>
      <c r="D116" s="245"/>
      <c r="E116" s="245"/>
      <c r="F116" s="245"/>
      <c r="G116" s="245"/>
      <c r="H116" s="246"/>
      <c r="I116" s="239" t="s">
        <v>83</v>
      </c>
      <c r="J116" s="240"/>
      <c r="K116" s="240"/>
      <c r="L116" s="240"/>
      <c r="M116" s="240"/>
      <c r="N116" s="244" t="s">
        <v>77</v>
      </c>
      <c r="O116" s="245"/>
      <c r="P116" s="245"/>
      <c r="Q116" s="245"/>
      <c r="R116" s="245"/>
      <c r="S116" s="239" t="s">
        <v>84</v>
      </c>
      <c r="T116" s="240"/>
      <c r="U116" s="240"/>
      <c r="V116" s="240"/>
      <c r="W116" s="240"/>
      <c r="X116" s="241"/>
      <c r="Y116" s="223" t="s">
        <v>85</v>
      </c>
      <c r="Z116" s="227" t="s">
        <v>86</v>
      </c>
    </row>
    <row r="117" spans="1:26" ht="101.25">
      <c r="A117" s="230"/>
      <c r="B117" s="232"/>
      <c r="C117" s="133" t="s">
        <v>87</v>
      </c>
      <c r="D117" s="133" t="s">
        <v>88</v>
      </c>
      <c r="E117" s="133" t="s">
        <v>89</v>
      </c>
      <c r="F117" s="133" t="s">
        <v>90</v>
      </c>
      <c r="G117" s="133" t="s">
        <v>91</v>
      </c>
      <c r="H117" s="133" t="s">
        <v>92</v>
      </c>
      <c r="I117" s="134" t="s">
        <v>88</v>
      </c>
      <c r="J117" s="134" t="s">
        <v>89</v>
      </c>
      <c r="K117" s="134" t="s">
        <v>90</v>
      </c>
      <c r="L117" s="134" t="s">
        <v>91</v>
      </c>
      <c r="M117" s="134" t="s">
        <v>92</v>
      </c>
      <c r="N117" s="133" t="s">
        <v>88</v>
      </c>
      <c r="O117" s="133" t="s">
        <v>89</v>
      </c>
      <c r="P117" s="133" t="s">
        <v>90</v>
      </c>
      <c r="Q117" s="133" t="s">
        <v>91</v>
      </c>
      <c r="R117" s="133" t="s">
        <v>92</v>
      </c>
      <c r="S117" s="134" t="s">
        <v>87</v>
      </c>
      <c r="T117" s="134" t="s">
        <v>88</v>
      </c>
      <c r="U117" s="134" t="s">
        <v>89</v>
      </c>
      <c r="V117" s="134" t="s">
        <v>90</v>
      </c>
      <c r="W117" s="134" t="s">
        <v>91</v>
      </c>
      <c r="X117" s="134" t="s">
        <v>92</v>
      </c>
      <c r="Y117" s="224"/>
      <c r="Z117" s="228"/>
    </row>
    <row r="118" spans="1:26" ht="18.75">
      <c r="A118" s="138" t="s">
        <v>93</v>
      </c>
      <c r="B118" s="139">
        <v>147</v>
      </c>
      <c r="C118" s="140">
        <v>37</v>
      </c>
      <c r="D118" s="140">
        <v>18</v>
      </c>
      <c r="E118" s="140">
        <v>2</v>
      </c>
      <c r="F118" s="140">
        <v>0</v>
      </c>
      <c r="G118" s="140">
        <v>15</v>
      </c>
      <c r="H118" s="140">
        <v>1</v>
      </c>
      <c r="I118" s="140">
        <v>8</v>
      </c>
      <c r="J118" s="140">
        <v>1</v>
      </c>
      <c r="K118" s="140">
        <v>0</v>
      </c>
      <c r="L118" s="140">
        <v>0</v>
      </c>
      <c r="M118" s="140">
        <v>2</v>
      </c>
      <c r="N118" s="140">
        <v>45</v>
      </c>
      <c r="O118" s="140">
        <v>1</v>
      </c>
      <c r="P118" s="140">
        <v>0</v>
      </c>
      <c r="Q118" s="140">
        <v>17</v>
      </c>
      <c r="R118" s="140">
        <v>0</v>
      </c>
      <c r="S118" s="140">
        <v>0</v>
      </c>
      <c r="T118" s="140">
        <v>0</v>
      </c>
      <c r="U118" s="140">
        <v>0</v>
      </c>
      <c r="V118" s="140">
        <v>0</v>
      </c>
      <c r="W118" s="140">
        <v>0</v>
      </c>
      <c r="X118" s="140">
        <v>0</v>
      </c>
      <c r="Y118" s="141">
        <f>C118+D118+E118+F118+G118+H118+I118+J118+K118+L118+M118+N118+O118+P118+Q118+R118+S118+T118+U118+V118+W118+X118</f>
        <v>147</v>
      </c>
      <c r="Z118" s="141">
        <f>B118-Y118</f>
        <v>0</v>
      </c>
    </row>
    <row r="119" spans="1:26" ht="25.5">
      <c r="A119" s="138" t="s">
        <v>94</v>
      </c>
      <c r="B119" s="139">
        <v>17</v>
      </c>
      <c r="C119" s="140">
        <v>1</v>
      </c>
      <c r="D119" s="140">
        <v>0</v>
      </c>
      <c r="E119" s="140">
        <v>0</v>
      </c>
      <c r="F119" s="140">
        <v>0</v>
      </c>
      <c r="G119" s="140">
        <v>0</v>
      </c>
      <c r="H119" s="140">
        <v>0</v>
      </c>
      <c r="I119" s="140">
        <v>4</v>
      </c>
      <c r="J119" s="140">
        <v>0</v>
      </c>
      <c r="K119" s="140">
        <v>0</v>
      </c>
      <c r="L119" s="140">
        <v>0</v>
      </c>
      <c r="M119" s="140">
        <v>0</v>
      </c>
      <c r="N119" s="140">
        <v>11</v>
      </c>
      <c r="O119" s="140">
        <v>0</v>
      </c>
      <c r="P119" s="140">
        <v>0</v>
      </c>
      <c r="Q119" s="140">
        <v>1</v>
      </c>
      <c r="R119" s="140">
        <v>0</v>
      </c>
      <c r="S119" s="140">
        <v>0</v>
      </c>
      <c r="T119" s="140">
        <v>0</v>
      </c>
      <c r="U119" s="140">
        <v>0</v>
      </c>
      <c r="V119" s="140">
        <v>0</v>
      </c>
      <c r="W119" s="140">
        <v>0</v>
      </c>
      <c r="X119" s="140">
        <v>0</v>
      </c>
      <c r="Y119" s="141">
        <f t="shared" ref="Y119:Y141" si="9">C119+D119+E119+F119+G119+H119+I119+J119+K119+L119+M119+N119+O119+P119+Q119+R119+S119+T119+U119+V119+W119+X119</f>
        <v>17</v>
      </c>
      <c r="Z119" s="141">
        <f t="shared" ref="Z119:Z141" si="10">B119-Y119</f>
        <v>0</v>
      </c>
    </row>
    <row r="120" spans="1:26" ht="18.75">
      <c r="A120" s="138" t="s">
        <v>95</v>
      </c>
      <c r="B120" s="139">
        <v>0</v>
      </c>
      <c r="C120" s="140">
        <v>0</v>
      </c>
      <c r="D120" s="140">
        <v>0</v>
      </c>
      <c r="E120" s="140">
        <v>0</v>
      </c>
      <c r="F120" s="140">
        <v>0</v>
      </c>
      <c r="G120" s="140">
        <v>0</v>
      </c>
      <c r="H120" s="140">
        <v>0</v>
      </c>
      <c r="I120" s="140">
        <v>0</v>
      </c>
      <c r="J120" s="140">
        <v>0</v>
      </c>
      <c r="K120" s="140">
        <v>0</v>
      </c>
      <c r="L120" s="140">
        <v>0</v>
      </c>
      <c r="M120" s="140">
        <v>0</v>
      </c>
      <c r="N120" s="140">
        <v>0</v>
      </c>
      <c r="O120" s="140">
        <v>0</v>
      </c>
      <c r="P120" s="140">
        <v>0</v>
      </c>
      <c r="Q120" s="140">
        <v>0</v>
      </c>
      <c r="R120" s="140">
        <v>0</v>
      </c>
      <c r="S120" s="140">
        <v>0</v>
      </c>
      <c r="T120" s="140">
        <v>0</v>
      </c>
      <c r="U120" s="140">
        <v>0</v>
      </c>
      <c r="V120" s="140">
        <v>0</v>
      </c>
      <c r="W120" s="140">
        <v>0</v>
      </c>
      <c r="X120" s="140">
        <v>0</v>
      </c>
      <c r="Y120" s="141">
        <f t="shared" si="9"/>
        <v>0</v>
      </c>
      <c r="Z120" s="141">
        <f t="shared" si="10"/>
        <v>0</v>
      </c>
    </row>
    <row r="121" spans="1:26" ht="25.5">
      <c r="A121" s="138" t="s">
        <v>96</v>
      </c>
      <c r="B121" s="139">
        <v>3</v>
      </c>
      <c r="C121" s="140">
        <v>1</v>
      </c>
      <c r="D121" s="140">
        <v>1</v>
      </c>
      <c r="E121" s="140">
        <v>0</v>
      </c>
      <c r="F121" s="140">
        <v>0</v>
      </c>
      <c r="G121" s="140">
        <v>0</v>
      </c>
      <c r="H121" s="140">
        <v>0</v>
      </c>
      <c r="I121" s="140">
        <v>0</v>
      </c>
      <c r="J121" s="140">
        <v>0</v>
      </c>
      <c r="K121" s="140">
        <v>0</v>
      </c>
      <c r="L121" s="140">
        <v>0</v>
      </c>
      <c r="M121" s="140">
        <v>0</v>
      </c>
      <c r="N121" s="140">
        <v>1</v>
      </c>
      <c r="O121" s="140">
        <v>0</v>
      </c>
      <c r="P121" s="140">
        <v>0</v>
      </c>
      <c r="Q121" s="140">
        <v>0</v>
      </c>
      <c r="R121" s="140">
        <v>0</v>
      </c>
      <c r="S121" s="140">
        <v>0</v>
      </c>
      <c r="T121" s="140">
        <v>0</v>
      </c>
      <c r="U121" s="140">
        <v>0</v>
      </c>
      <c r="V121" s="140">
        <v>0</v>
      </c>
      <c r="W121" s="140">
        <v>0</v>
      </c>
      <c r="X121" s="140">
        <v>0</v>
      </c>
      <c r="Y121" s="141">
        <f t="shared" si="9"/>
        <v>3</v>
      </c>
      <c r="Z121" s="141">
        <f t="shared" si="10"/>
        <v>0</v>
      </c>
    </row>
    <row r="122" spans="1:26" ht="18.75">
      <c r="A122" s="138" t="s">
        <v>97</v>
      </c>
      <c r="B122" s="139">
        <v>0</v>
      </c>
      <c r="C122" s="140">
        <v>0</v>
      </c>
      <c r="D122" s="140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0">
        <v>0</v>
      </c>
      <c r="R122" s="140">
        <v>0</v>
      </c>
      <c r="S122" s="140">
        <v>0</v>
      </c>
      <c r="T122" s="140">
        <v>0</v>
      </c>
      <c r="U122" s="140">
        <v>0</v>
      </c>
      <c r="V122" s="140">
        <v>0</v>
      </c>
      <c r="W122" s="140">
        <v>0</v>
      </c>
      <c r="X122" s="140">
        <v>0</v>
      </c>
      <c r="Y122" s="141">
        <f t="shared" si="9"/>
        <v>0</v>
      </c>
      <c r="Z122" s="141">
        <f t="shared" si="10"/>
        <v>0</v>
      </c>
    </row>
    <row r="123" spans="1:26" ht="18.75">
      <c r="A123" s="138" t="s">
        <v>98</v>
      </c>
      <c r="B123" s="139">
        <v>60</v>
      </c>
      <c r="C123" s="140">
        <v>0</v>
      </c>
      <c r="D123" s="140">
        <v>24</v>
      </c>
      <c r="E123" s="140">
        <v>0</v>
      </c>
      <c r="F123" s="140">
        <v>0</v>
      </c>
      <c r="G123" s="140">
        <v>8</v>
      </c>
      <c r="H123" s="140">
        <v>1</v>
      </c>
      <c r="I123" s="140">
        <v>11</v>
      </c>
      <c r="J123" s="140">
        <v>0</v>
      </c>
      <c r="K123" s="140">
        <v>0</v>
      </c>
      <c r="L123" s="140">
        <v>2</v>
      </c>
      <c r="M123" s="140">
        <v>0</v>
      </c>
      <c r="N123" s="140">
        <v>13</v>
      </c>
      <c r="O123" s="140">
        <v>1</v>
      </c>
      <c r="P123" s="140">
        <v>0</v>
      </c>
      <c r="Q123" s="140">
        <v>0</v>
      </c>
      <c r="R123" s="140">
        <v>0</v>
      </c>
      <c r="S123" s="140">
        <v>0</v>
      </c>
      <c r="T123" s="140">
        <v>0</v>
      </c>
      <c r="U123" s="140">
        <v>0</v>
      </c>
      <c r="V123" s="140">
        <v>0</v>
      </c>
      <c r="W123" s="140">
        <v>0</v>
      </c>
      <c r="X123" s="140">
        <v>0</v>
      </c>
      <c r="Y123" s="141">
        <f t="shared" si="9"/>
        <v>60</v>
      </c>
      <c r="Z123" s="141">
        <f t="shared" si="10"/>
        <v>0</v>
      </c>
    </row>
    <row r="124" spans="1:26" ht="18.75">
      <c r="A124" s="138" t="s">
        <v>99</v>
      </c>
      <c r="B124" s="139">
        <v>3</v>
      </c>
      <c r="C124" s="140">
        <v>0</v>
      </c>
      <c r="D124" s="140">
        <v>0</v>
      </c>
      <c r="E124" s="140">
        <v>0</v>
      </c>
      <c r="F124" s="140">
        <v>1</v>
      </c>
      <c r="G124" s="140">
        <v>1</v>
      </c>
      <c r="H124" s="140">
        <v>0</v>
      </c>
      <c r="I124" s="140">
        <v>1</v>
      </c>
      <c r="J124" s="140">
        <v>0</v>
      </c>
      <c r="K124" s="140">
        <v>0</v>
      </c>
      <c r="L124" s="140">
        <v>0</v>
      </c>
      <c r="M124" s="140">
        <v>0</v>
      </c>
      <c r="N124" s="140">
        <v>0</v>
      </c>
      <c r="O124" s="140">
        <v>0</v>
      </c>
      <c r="P124" s="140">
        <v>0</v>
      </c>
      <c r="Q124" s="140">
        <v>0</v>
      </c>
      <c r="R124" s="140">
        <v>0</v>
      </c>
      <c r="S124" s="140">
        <v>0</v>
      </c>
      <c r="T124" s="140">
        <v>0</v>
      </c>
      <c r="U124" s="140">
        <v>0</v>
      </c>
      <c r="V124" s="140">
        <v>0</v>
      </c>
      <c r="W124" s="140">
        <v>0</v>
      </c>
      <c r="X124" s="140">
        <v>0</v>
      </c>
      <c r="Y124" s="141">
        <f t="shared" si="9"/>
        <v>3</v>
      </c>
      <c r="Z124" s="141">
        <f t="shared" si="10"/>
        <v>0</v>
      </c>
    </row>
    <row r="125" spans="1:26" ht="18.75">
      <c r="A125" s="138" t="s">
        <v>100</v>
      </c>
      <c r="B125" s="139">
        <v>0</v>
      </c>
      <c r="C125" s="140">
        <v>0</v>
      </c>
      <c r="D125" s="140">
        <v>0</v>
      </c>
      <c r="E125" s="140">
        <v>0</v>
      </c>
      <c r="F125" s="140">
        <v>0</v>
      </c>
      <c r="G125" s="140">
        <v>0</v>
      </c>
      <c r="H125" s="140">
        <v>0</v>
      </c>
      <c r="I125" s="140">
        <v>0</v>
      </c>
      <c r="J125" s="140">
        <v>0</v>
      </c>
      <c r="K125" s="140">
        <v>0</v>
      </c>
      <c r="L125" s="140">
        <v>0</v>
      </c>
      <c r="M125" s="140">
        <v>0</v>
      </c>
      <c r="N125" s="140">
        <v>0</v>
      </c>
      <c r="O125" s="140">
        <v>0</v>
      </c>
      <c r="P125" s="140">
        <v>0</v>
      </c>
      <c r="Q125" s="140">
        <v>0</v>
      </c>
      <c r="R125" s="140">
        <v>0</v>
      </c>
      <c r="S125" s="140">
        <v>0</v>
      </c>
      <c r="T125" s="140">
        <v>0</v>
      </c>
      <c r="U125" s="140">
        <v>0</v>
      </c>
      <c r="V125" s="140">
        <v>0</v>
      </c>
      <c r="W125" s="140">
        <v>0</v>
      </c>
      <c r="X125" s="140">
        <v>0</v>
      </c>
      <c r="Y125" s="141">
        <f t="shared" si="9"/>
        <v>0</v>
      </c>
      <c r="Z125" s="141">
        <f t="shared" si="10"/>
        <v>0</v>
      </c>
    </row>
    <row r="126" spans="1:26" ht="25.5">
      <c r="A126" s="138" t="s">
        <v>101</v>
      </c>
      <c r="B126" s="139">
        <v>8</v>
      </c>
      <c r="C126" s="140">
        <v>1</v>
      </c>
      <c r="D126" s="140">
        <v>5</v>
      </c>
      <c r="E126" s="140">
        <v>0</v>
      </c>
      <c r="F126" s="140">
        <v>0</v>
      </c>
      <c r="G126" s="140">
        <v>0</v>
      </c>
      <c r="H126" s="140">
        <v>0</v>
      </c>
      <c r="I126" s="140">
        <v>1</v>
      </c>
      <c r="J126" s="140">
        <v>0</v>
      </c>
      <c r="K126" s="140">
        <v>0</v>
      </c>
      <c r="L126" s="140">
        <v>0</v>
      </c>
      <c r="M126" s="140">
        <v>0</v>
      </c>
      <c r="N126" s="140">
        <v>1</v>
      </c>
      <c r="O126" s="140">
        <v>0</v>
      </c>
      <c r="P126" s="140">
        <v>0</v>
      </c>
      <c r="Q126" s="140">
        <v>0</v>
      </c>
      <c r="R126" s="140">
        <v>0</v>
      </c>
      <c r="S126" s="140">
        <v>0</v>
      </c>
      <c r="T126" s="140">
        <v>0</v>
      </c>
      <c r="U126" s="140">
        <v>0</v>
      </c>
      <c r="V126" s="140">
        <v>0</v>
      </c>
      <c r="W126" s="140">
        <v>0</v>
      </c>
      <c r="X126" s="140">
        <v>0</v>
      </c>
      <c r="Y126" s="141">
        <f t="shared" si="9"/>
        <v>8</v>
      </c>
      <c r="Z126" s="141">
        <f t="shared" si="10"/>
        <v>0</v>
      </c>
    </row>
    <row r="127" spans="1:26" ht="18.75">
      <c r="A127" s="138" t="s">
        <v>102</v>
      </c>
      <c r="B127" s="139">
        <v>5</v>
      </c>
      <c r="C127" s="140">
        <v>0</v>
      </c>
      <c r="D127" s="140">
        <v>2</v>
      </c>
      <c r="E127" s="140">
        <v>0</v>
      </c>
      <c r="F127" s="140">
        <v>0</v>
      </c>
      <c r="G127" s="140">
        <v>0</v>
      </c>
      <c r="H127" s="140">
        <v>0</v>
      </c>
      <c r="I127" s="140">
        <v>3</v>
      </c>
      <c r="J127" s="140">
        <v>0</v>
      </c>
      <c r="K127" s="140">
        <v>0</v>
      </c>
      <c r="L127" s="140">
        <v>0</v>
      </c>
      <c r="M127" s="140">
        <v>0</v>
      </c>
      <c r="N127" s="140">
        <v>0</v>
      </c>
      <c r="O127" s="140">
        <v>0</v>
      </c>
      <c r="P127" s="140">
        <v>0</v>
      </c>
      <c r="Q127" s="140">
        <v>0</v>
      </c>
      <c r="R127" s="140">
        <v>0</v>
      </c>
      <c r="S127" s="140">
        <v>0</v>
      </c>
      <c r="T127" s="140">
        <v>0</v>
      </c>
      <c r="U127" s="140">
        <v>0</v>
      </c>
      <c r="V127" s="140">
        <v>0</v>
      </c>
      <c r="W127" s="140">
        <v>0</v>
      </c>
      <c r="X127" s="140">
        <v>0</v>
      </c>
      <c r="Y127" s="141">
        <f t="shared" si="9"/>
        <v>5</v>
      </c>
      <c r="Z127" s="141">
        <f t="shared" si="10"/>
        <v>0</v>
      </c>
    </row>
    <row r="128" spans="1:26" ht="18.75">
      <c r="A128" s="138" t="s">
        <v>103</v>
      </c>
      <c r="B128" s="139">
        <v>18</v>
      </c>
      <c r="C128" s="140">
        <v>0</v>
      </c>
      <c r="D128" s="140">
        <v>5</v>
      </c>
      <c r="E128" s="140">
        <v>0</v>
      </c>
      <c r="F128" s="140">
        <v>0</v>
      </c>
      <c r="G128" s="140">
        <v>0</v>
      </c>
      <c r="H128" s="140">
        <v>0</v>
      </c>
      <c r="I128" s="140">
        <v>7</v>
      </c>
      <c r="J128" s="140">
        <v>0</v>
      </c>
      <c r="K128" s="140">
        <v>0</v>
      </c>
      <c r="L128" s="140">
        <v>0</v>
      </c>
      <c r="M128" s="140">
        <v>0</v>
      </c>
      <c r="N128" s="140">
        <v>5</v>
      </c>
      <c r="O128" s="140">
        <v>0</v>
      </c>
      <c r="P128" s="140">
        <v>0</v>
      </c>
      <c r="Q128" s="140">
        <v>0</v>
      </c>
      <c r="R128" s="140">
        <v>1</v>
      </c>
      <c r="S128" s="140">
        <v>0</v>
      </c>
      <c r="T128" s="140">
        <v>0</v>
      </c>
      <c r="U128" s="140">
        <v>0</v>
      </c>
      <c r="V128" s="140">
        <v>0</v>
      </c>
      <c r="W128" s="140">
        <v>0</v>
      </c>
      <c r="X128" s="140">
        <v>0</v>
      </c>
      <c r="Y128" s="141">
        <f t="shared" si="9"/>
        <v>18</v>
      </c>
      <c r="Z128" s="141">
        <f t="shared" si="10"/>
        <v>0</v>
      </c>
    </row>
    <row r="129" spans="1:26" ht="18.75">
      <c r="A129" s="138" t="s">
        <v>104</v>
      </c>
      <c r="B129" s="139">
        <v>6</v>
      </c>
      <c r="C129" s="140">
        <v>0</v>
      </c>
      <c r="D129" s="140">
        <v>3</v>
      </c>
      <c r="E129" s="140">
        <v>0</v>
      </c>
      <c r="F129" s="140">
        <v>0</v>
      </c>
      <c r="G129" s="140">
        <v>2</v>
      </c>
      <c r="H129" s="140">
        <v>0</v>
      </c>
      <c r="I129" s="140">
        <v>0</v>
      </c>
      <c r="J129" s="140">
        <v>0</v>
      </c>
      <c r="K129" s="140">
        <v>0</v>
      </c>
      <c r="L129" s="140">
        <v>0</v>
      </c>
      <c r="M129" s="140">
        <v>0</v>
      </c>
      <c r="N129" s="140">
        <v>1</v>
      </c>
      <c r="O129" s="140">
        <v>0</v>
      </c>
      <c r="P129" s="140">
        <v>0</v>
      </c>
      <c r="Q129" s="140">
        <v>0</v>
      </c>
      <c r="R129" s="140">
        <v>0</v>
      </c>
      <c r="S129" s="140">
        <v>0</v>
      </c>
      <c r="T129" s="140">
        <v>0</v>
      </c>
      <c r="U129" s="140">
        <v>0</v>
      </c>
      <c r="V129" s="140">
        <v>0</v>
      </c>
      <c r="W129" s="140">
        <v>0</v>
      </c>
      <c r="X129" s="140">
        <v>0</v>
      </c>
      <c r="Y129" s="141">
        <f t="shared" si="9"/>
        <v>6</v>
      </c>
      <c r="Z129" s="141">
        <f t="shared" si="10"/>
        <v>0</v>
      </c>
    </row>
    <row r="130" spans="1:26" ht="25.5">
      <c r="A130" s="138" t="s">
        <v>105</v>
      </c>
      <c r="B130" s="139">
        <v>0</v>
      </c>
      <c r="C130" s="140">
        <v>0</v>
      </c>
      <c r="D130" s="140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0">
        <v>0</v>
      </c>
      <c r="R130" s="140">
        <v>0</v>
      </c>
      <c r="S130" s="140">
        <v>0</v>
      </c>
      <c r="T130" s="140">
        <v>0</v>
      </c>
      <c r="U130" s="140">
        <v>0</v>
      </c>
      <c r="V130" s="140">
        <v>0</v>
      </c>
      <c r="W130" s="140">
        <v>0</v>
      </c>
      <c r="X130" s="140">
        <v>0</v>
      </c>
      <c r="Y130" s="141">
        <f t="shared" si="9"/>
        <v>0</v>
      </c>
      <c r="Z130" s="141">
        <f t="shared" si="10"/>
        <v>0</v>
      </c>
    </row>
    <row r="131" spans="1:26" ht="25.5">
      <c r="A131" s="138" t="s">
        <v>106</v>
      </c>
      <c r="B131" s="139">
        <v>0</v>
      </c>
      <c r="C131" s="140">
        <v>0</v>
      </c>
      <c r="D131" s="140">
        <v>0</v>
      </c>
      <c r="E131" s="140">
        <v>0</v>
      </c>
      <c r="F131" s="140">
        <v>0</v>
      </c>
      <c r="G131" s="140">
        <v>0</v>
      </c>
      <c r="H131" s="140">
        <v>0</v>
      </c>
      <c r="I131" s="140">
        <v>0</v>
      </c>
      <c r="J131" s="140">
        <v>0</v>
      </c>
      <c r="K131" s="140">
        <v>0</v>
      </c>
      <c r="L131" s="140">
        <v>0</v>
      </c>
      <c r="M131" s="140">
        <v>0</v>
      </c>
      <c r="N131" s="140">
        <v>0</v>
      </c>
      <c r="O131" s="140">
        <v>0</v>
      </c>
      <c r="P131" s="140">
        <v>0</v>
      </c>
      <c r="Q131" s="140">
        <v>0</v>
      </c>
      <c r="R131" s="140">
        <v>0</v>
      </c>
      <c r="S131" s="140">
        <v>0</v>
      </c>
      <c r="T131" s="140">
        <v>0</v>
      </c>
      <c r="U131" s="140">
        <v>0</v>
      </c>
      <c r="V131" s="140">
        <v>0</v>
      </c>
      <c r="W131" s="140">
        <v>0</v>
      </c>
      <c r="X131" s="140">
        <v>0</v>
      </c>
      <c r="Y131" s="141">
        <f t="shared" si="9"/>
        <v>0</v>
      </c>
      <c r="Z131" s="141">
        <f t="shared" si="10"/>
        <v>0</v>
      </c>
    </row>
    <row r="132" spans="1:26" ht="18.75">
      <c r="A132" s="138" t="s">
        <v>107</v>
      </c>
      <c r="B132" s="139">
        <v>1</v>
      </c>
      <c r="C132" s="140">
        <v>0</v>
      </c>
      <c r="D132" s="140">
        <v>0</v>
      </c>
      <c r="E132" s="140">
        <v>0</v>
      </c>
      <c r="F132" s="140">
        <v>0</v>
      </c>
      <c r="G132" s="140">
        <v>0</v>
      </c>
      <c r="H132" s="140">
        <v>0</v>
      </c>
      <c r="I132" s="140">
        <v>0</v>
      </c>
      <c r="J132" s="140">
        <v>0</v>
      </c>
      <c r="K132" s="140">
        <v>0</v>
      </c>
      <c r="L132" s="140">
        <v>0</v>
      </c>
      <c r="M132" s="140">
        <v>0</v>
      </c>
      <c r="N132" s="140">
        <v>0</v>
      </c>
      <c r="O132" s="140">
        <v>0</v>
      </c>
      <c r="P132" s="140">
        <v>0</v>
      </c>
      <c r="Q132" s="140">
        <v>0</v>
      </c>
      <c r="R132" s="140">
        <v>1</v>
      </c>
      <c r="S132" s="140">
        <v>0</v>
      </c>
      <c r="T132" s="140">
        <v>0</v>
      </c>
      <c r="U132" s="140">
        <v>0</v>
      </c>
      <c r="V132" s="140">
        <v>0</v>
      </c>
      <c r="W132" s="140">
        <v>0</v>
      </c>
      <c r="X132" s="140">
        <v>0</v>
      </c>
      <c r="Y132" s="141">
        <f t="shared" si="9"/>
        <v>1</v>
      </c>
      <c r="Z132" s="141">
        <f t="shared" si="10"/>
        <v>0</v>
      </c>
    </row>
    <row r="133" spans="1:26" ht="18.75">
      <c r="A133" s="138" t="s">
        <v>108</v>
      </c>
      <c r="B133" s="139">
        <v>6</v>
      </c>
      <c r="C133" s="140">
        <v>2</v>
      </c>
      <c r="D133" s="140">
        <v>0</v>
      </c>
      <c r="E133" s="140">
        <v>0</v>
      </c>
      <c r="F133" s="140">
        <v>0</v>
      </c>
      <c r="G133" s="140">
        <v>0</v>
      </c>
      <c r="H133" s="140">
        <v>0</v>
      </c>
      <c r="I133" s="140">
        <v>2</v>
      </c>
      <c r="J133" s="140">
        <v>0</v>
      </c>
      <c r="K133" s="140">
        <v>0</v>
      </c>
      <c r="L133" s="140">
        <v>0</v>
      </c>
      <c r="M133" s="140">
        <v>0</v>
      </c>
      <c r="N133" s="140">
        <v>2</v>
      </c>
      <c r="O133" s="140">
        <v>0</v>
      </c>
      <c r="P133" s="140">
        <v>0</v>
      </c>
      <c r="Q133" s="140">
        <v>0</v>
      </c>
      <c r="R133" s="140">
        <v>0</v>
      </c>
      <c r="S133" s="140">
        <v>0</v>
      </c>
      <c r="T133" s="140">
        <v>0</v>
      </c>
      <c r="U133" s="140">
        <v>0</v>
      </c>
      <c r="V133" s="140">
        <v>0</v>
      </c>
      <c r="W133" s="140">
        <v>0</v>
      </c>
      <c r="X133" s="140">
        <v>0</v>
      </c>
      <c r="Y133" s="141">
        <f t="shared" si="9"/>
        <v>6</v>
      </c>
      <c r="Z133" s="141">
        <f t="shared" si="10"/>
        <v>0</v>
      </c>
    </row>
    <row r="134" spans="1:26" ht="18.75">
      <c r="A134" s="138" t="s">
        <v>109</v>
      </c>
      <c r="B134" s="139">
        <v>6</v>
      </c>
      <c r="C134" s="140">
        <v>2</v>
      </c>
      <c r="D134" s="140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3</v>
      </c>
      <c r="J134" s="140">
        <v>0</v>
      </c>
      <c r="K134" s="140">
        <v>0</v>
      </c>
      <c r="L134" s="140">
        <v>0</v>
      </c>
      <c r="M134" s="140">
        <v>0</v>
      </c>
      <c r="N134" s="140">
        <v>1</v>
      </c>
      <c r="O134" s="140">
        <v>0</v>
      </c>
      <c r="P134" s="140">
        <v>0</v>
      </c>
      <c r="Q134" s="140">
        <v>0</v>
      </c>
      <c r="R134" s="140">
        <v>0</v>
      </c>
      <c r="S134" s="140">
        <v>0</v>
      </c>
      <c r="T134" s="140">
        <v>0</v>
      </c>
      <c r="U134" s="140">
        <v>0</v>
      </c>
      <c r="V134" s="140">
        <v>0</v>
      </c>
      <c r="W134" s="140">
        <v>0</v>
      </c>
      <c r="X134" s="140">
        <v>0</v>
      </c>
      <c r="Y134" s="141">
        <f t="shared" si="9"/>
        <v>6</v>
      </c>
      <c r="Z134" s="141">
        <f t="shared" si="10"/>
        <v>0</v>
      </c>
    </row>
    <row r="135" spans="1:26" ht="18.75">
      <c r="A135" s="138" t="s">
        <v>110</v>
      </c>
      <c r="B135" s="139">
        <v>24</v>
      </c>
      <c r="C135" s="140">
        <v>5</v>
      </c>
      <c r="D135" s="140">
        <v>4</v>
      </c>
      <c r="E135" s="140">
        <v>0</v>
      </c>
      <c r="F135" s="140">
        <v>0</v>
      </c>
      <c r="G135" s="140">
        <v>5</v>
      </c>
      <c r="H135" s="140">
        <v>0</v>
      </c>
      <c r="I135" s="140">
        <v>5</v>
      </c>
      <c r="J135" s="140">
        <v>0</v>
      </c>
      <c r="K135" s="140">
        <v>0</v>
      </c>
      <c r="L135" s="140">
        <v>1</v>
      </c>
      <c r="M135" s="140">
        <v>0</v>
      </c>
      <c r="N135" s="140">
        <v>3</v>
      </c>
      <c r="O135" s="140">
        <v>0</v>
      </c>
      <c r="P135" s="140">
        <v>0</v>
      </c>
      <c r="Q135" s="140">
        <v>1</v>
      </c>
      <c r="R135" s="140">
        <v>0</v>
      </c>
      <c r="S135" s="140">
        <v>0</v>
      </c>
      <c r="T135" s="140">
        <v>0</v>
      </c>
      <c r="U135" s="140">
        <v>0</v>
      </c>
      <c r="V135" s="140">
        <v>0</v>
      </c>
      <c r="W135" s="140">
        <v>0</v>
      </c>
      <c r="X135" s="140">
        <v>0</v>
      </c>
      <c r="Y135" s="141">
        <f t="shared" si="9"/>
        <v>24</v>
      </c>
      <c r="Z135" s="141">
        <f t="shared" si="10"/>
        <v>0</v>
      </c>
    </row>
    <row r="136" spans="1:26" ht="18.75">
      <c r="A136" s="138" t="s">
        <v>111</v>
      </c>
      <c r="B136" s="139">
        <v>0</v>
      </c>
      <c r="C136" s="140">
        <v>0</v>
      </c>
      <c r="D136" s="140">
        <v>0</v>
      </c>
      <c r="E136" s="140">
        <v>0</v>
      </c>
      <c r="F136" s="140">
        <v>0</v>
      </c>
      <c r="G136" s="140">
        <v>0</v>
      </c>
      <c r="H136" s="140">
        <v>0</v>
      </c>
      <c r="I136" s="140">
        <v>0</v>
      </c>
      <c r="J136" s="140">
        <v>0</v>
      </c>
      <c r="K136" s="140">
        <v>0</v>
      </c>
      <c r="L136" s="140">
        <v>0</v>
      </c>
      <c r="M136" s="140">
        <v>0</v>
      </c>
      <c r="N136" s="140">
        <v>0</v>
      </c>
      <c r="O136" s="140">
        <v>0</v>
      </c>
      <c r="P136" s="140">
        <v>0</v>
      </c>
      <c r="Q136" s="140">
        <v>0</v>
      </c>
      <c r="R136" s="140">
        <v>0</v>
      </c>
      <c r="S136" s="140">
        <v>0</v>
      </c>
      <c r="T136" s="140">
        <v>0</v>
      </c>
      <c r="U136" s="140">
        <v>0</v>
      </c>
      <c r="V136" s="140">
        <v>0</v>
      </c>
      <c r="W136" s="140">
        <v>0</v>
      </c>
      <c r="X136" s="140">
        <v>0</v>
      </c>
      <c r="Y136" s="141">
        <f t="shared" si="9"/>
        <v>0</v>
      </c>
      <c r="Z136" s="141">
        <f t="shared" si="10"/>
        <v>0</v>
      </c>
    </row>
    <row r="137" spans="1:26" ht="18.75">
      <c r="A137" s="138" t="s">
        <v>112</v>
      </c>
      <c r="B137" s="139">
        <v>4</v>
      </c>
      <c r="C137" s="140">
        <v>1</v>
      </c>
      <c r="D137" s="140">
        <v>1</v>
      </c>
      <c r="E137" s="140">
        <v>1</v>
      </c>
      <c r="F137" s="140">
        <v>0</v>
      </c>
      <c r="G137" s="140">
        <v>0</v>
      </c>
      <c r="H137" s="140">
        <v>0</v>
      </c>
      <c r="I137" s="140">
        <v>0</v>
      </c>
      <c r="J137" s="140">
        <v>0</v>
      </c>
      <c r="K137" s="140">
        <v>0</v>
      </c>
      <c r="L137" s="140">
        <v>0</v>
      </c>
      <c r="M137" s="140">
        <v>0</v>
      </c>
      <c r="N137" s="140">
        <v>1</v>
      </c>
      <c r="O137" s="140">
        <v>0</v>
      </c>
      <c r="P137" s="140">
        <v>0</v>
      </c>
      <c r="Q137" s="140">
        <v>0</v>
      </c>
      <c r="R137" s="140">
        <v>0</v>
      </c>
      <c r="S137" s="140">
        <v>0</v>
      </c>
      <c r="T137" s="140">
        <v>0</v>
      </c>
      <c r="U137" s="140">
        <v>0</v>
      </c>
      <c r="V137" s="140">
        <v>0</v>
      </c>
      <c r="W137" s="140">
        <v>0</v>
      </c>
      <c r="X137" s="140">
        <v>0</v>
      </c>
      <c r="Y137" s="141">
        <f t="shared" si="9"/>
        <v>4</v>
      </c>
      <c r="Z137" s="141">
        <f t="shared" si="10"/>
        <v>0</v>
      </c>
    </row>
    <row r="138" spans="1:26" ht="18.75">
      <c r="A138" s="138" t="s">
        <v>113</v>
      </c>
      <c r="B138" s="139">
        <v>6</v>
      </c>
      <c r="C138" s="140">
        <v>1</v>
      </c>
      <c r="D138" s="140">
        <v>1</v>
      </c>
      <c r="E138" s="140">
        <v>0</v>
      </c>
      <c r="F138" s="140">
        <v>0</v>
      </c>
      <c r="G138" s="140">
        <v>2</v>
      </c>
      <c r="H138" s="140">
        <v>0</v>
      </c>
      <c r="I138" s="140">
        <v>1</v>
      </c>
      <c r="J138" s="140">
        <v>0</v>
      </c>
      <c r="K138" s="140">
        <v>0</v>
      </c>
      <c r="L138" s="140">
        <v>1</v>
      </c>
      <c r="M138" s="140">
        <v>0</v>
      </c>
      <c r="N138" s="140">
        <v>0</v>
      </c>
      <c r="O138" s="140">
        <v>0</v>
      </c>
      <c r="P138" s="140">
        <v>0</v>
      </c>
      <c r="Q138" s="140">
        <v>0</v>
      </c>
      <c r="R138" s="140">
        <v>0</v>
      </c>
      <c r="S138" s="140">
        <v>0</v>
      </c>
      <c r="T138" s="140">
        <v>0</v>
      </c>
      <c r="U138" s="140">
        <v>0</v>
      </c>
      <c r="V138" s="140">
        <v>0</v>
      </c>
      <c r="W138" s="140">
        <v>0</v>
      </c>
      <c r="X138" s="140">
        <v>0</v>
      </c>
      <c r="Y138" s="141">
        <f t="shared" si="9"/>
        <v>6</v>
      </c>
      <c r="Z138" s="141">
        <f t="shared" si="10"/>
        <v>0</v>
      </c>
    </row>
    <row r="139" spans="1:26" ht="18.75">
      <c r="A139" s="138" t="s">
        <v>114</v>
      </c>
      <c r="B139" s="139">
        <v>0</v>
      </c>
      <c r="C139" s="140">
        <v>0</v>
      </c>
      <c r="D139" s="140">
        <v>0</v>
      </c>
      <c r="E139" s="140">
        <v>0</v>
      </c>
      <c r="F139" s="140">
        <v>0</v>
      </c>
      <c r="G139" s="140">
        <v>0</v>
      </c>
      <c r="H139" s="140">
        <v>0</v>
      </c>
      <c r="I139" s="140">
        <v>0</v>
      </c>
      <c r="J139" s="140">
        <v>0</v>
      </c>
      <c r="K139" s="140">
        <v>0</v>
      </c>
      <c r="L139" s="140">
        <v>0</v>
      </c>
      <c r="M139" s="140">
        <v>0</v>
      </c>
      <c r="N139" s="140">
        <v>0</v>
      </c>
      <c r="O139" s="140">
        <v>0</v>
      </c>
      <c r="P139" s="140">
        <v>0</v>
      </c>
      <c r="Q139" s="140">
        <v>0</v>
      </c>
      <c r="R139" s="140">
        <v>0</v>
      </c>
      <c r="S139" s="140">
        <v>0</v>
      </c>
      <c r="T139" s="140">
        <v>0</v>
      </c>
      <c r="U139" s="140">
        <v>0</v>
      </c>
      <c r="V139" s="140">
        <v>0</v>
      </c>
      <c r="W139" s="140">
        <v>0</v>
      </c>
      <c r="X139" s="140">
        <v>0</v>
      </c>
      <c r="Y139" s="141">
        <f t="shared" si="9"/>
        <v>0</v>
      </c>
      <c r="Z139" s="141">
        <f t="shared" si="10"/>
        <v>0</v>
      </c>
    </row>
    <row r="140" spans="1:26" ht="18.75">
      <c r="A140" s="138" t="s">
        <v>115</v>
      </c>
      <c r="B140" s="139">
        <v>0</v>
      </c>
      <c r="C140" s="140">
        <v>0</v>
      </c>
      <c r="D140" s="140">
        <v>0</v>
      </c>
      <c r="E140" s="140">
        <v>0</v>
      </c>
      <c r="F140" s="140">
        <v>0</v>
      </c>
      <c r="G140" s="140">
        <v>0</v>
      </c>
      <c r="H140" s="140">
        <v>0</v>
      </c>
      <c r="I140" s="140">
        <v>0</v>
      </c>
      <c r="J140" s="140">
        <v>0</v>
      </c>
      <c r="K140" s="140">
        <v>0</v>
      </c>
      <c r="L140" s="140">
        <v>0</v>
      </c>
      <c r="M140" s="140">
        <v>0</v>
      </c>
      <c r="N140" s="140">
        <v>0</v>
      </c>
      <c r="O140" s="140">
        <v>0</v>
      </c>
      <c r="P140" s="140">
        <v>0</v>
      </c>
      <c r="Q140" s="140">
        <v>0</v>
      </c>
      <c r="R140" s="140">
        <v>0</v>
      </c>
      <c r="S140" s="140">
        <v>0</v>
      </c>
      <c r="T140" s="140">
        <v>0</v>
      </c>
      <c r="U140" s="140">
        <v>0</v>
      </c>
      <c r="V140" s="140">
        <v>0</v>
      </c>
      <c r="W140" s="140">
        <v>0</v>
      </c>
      <c r="X140" s="140">
        <v>0</v>
      </c>
      <c r="Y140" s="141">
        <f t="shared" si="9"/>
        <v>0</v>
      </c>
      <c r="Z140" s="141">
        <f t="shared" si="10"/>
        <v>0</v>
      </c>
    </row>
    <row r="141" spans="1:26" ht="19.5" thickBot="1">
      <c r="A141" s="138" t="s">
        <v>116</v>
      </c>
      <c r="B141" s="139">
        <v>0</v>
      </c>
      <c r="C141" s="140">
        <v>0</v>
      </c>
      <c r="D141" s="140">
        <v>0</v>
      </c>
      <c r="E141" s="140">
        <v>0</v>
      </c>
      <c r="F141" s="140">
        <v>0</v>
      </c>
      <c r="G141" s="140">
        <v>0</v>
      </c>
      <c r="H141" s="140">
        <v>0</v>
      </c>
      <c r="I141" s="140">
        <v>0</v>
      </c>
      <c r="J141" s="140">
        <v>0</v>
      </c>
      <c r="K141" s="140">
        <v>0</v>
      </c>
      <c r="L141" s="140">
        <v>0</v>
      </c>
      <c r="M141" s="140">
        <v>0</v>
      </c>
      <c r="N141" s="140">
        <v>0</v>
      </c>
      <c r="O141" s="140">
        <v>0</v>
      </c>
      <c r="P141" s="140">
        <v>0</v>
      </c>
      <c r="Q141" s="140">
        <v>0</v>
      </c>
      <c r="R141" s="140">
        <v>0</v>
      </c>
      <c r="S141" s="140">
        <v>0</v>
      </c>
      <c r="T141" s="140">
        <v>0</v>
      </c>
      <c r="U141" s="140">
        <v>0</v>
      </c>
      <c r="V141" s="140">
        <v>0</v>
      </c>
      <c r="W141" s="140">
        <v>0</v>
      </c>
      <c r="X141" s="140">
        <v>0</v>
      </c>
      <c r="Y141" s="141">
        <f t="shared" si="9"/>
        <v>0</v>
      </c>
      <c r="Z141" s="141">
        <f t="shared" si="10"/>
        <v>0</v>
      </c>
    </row>
    <row r="142" spans="1:26" ht="15.75" thickBot="1">
      <c r="A142" s="142" t="s">
        <v>93</v>
      </c>
      <c r="B142" s="143">
        <f t="shared" ref="B142:Z142" si="11">SUM(B118:B141)</f>
        <v>314</v>
      </c>
      <c r="C142" s="143">
        <f t="shared" si="11"/>
        <v>51</v>
      </c>
      <c r="D142" s="143">
        <f t="shared" si="11"/>
        <v>64</v>
      </c>
      <c r="E142" s="143">
        <f t="shared" si="11"/>
        <v>3</v>
      </c>
      <c r="F142" s="143">
        <f t="shared" si="11"/>
        <v>1</v>
      </c>
      <c r="G142" s="143">
        <f t="shared" si="11"/>
        <v>33</v>
      </c>
      <c r="H142" s="143">
        <f t="shared" si="11"/>
        <v>2</v>
      </c>
      <c r="I142" s="143">
        <f t="shared" si="11"/>
        <v>46</v>
      </c>
      <c r="J142" s="143">
        <f t="shared" si="11"/>
        <v>1</v>
      </c>
      <c r="K142" s="143">
        <f t="shared" si="11"/>
        <v>0</v>
      </c>
      <c r="L142" s="143">
        <f t="shared" si="11"/>
        <v>4</v>
      </c>
      <c r="M142" s="143">
        <f t="shared" si="11"/>
        <v>2</v>
      </c>
      <c r="N142" s="143">
        <f t="shared" si="11"/>
        <v>84</v>
      </c>
      <c r="O142" s="143">
        <f t="shared" si="11"/>
        <v>2</v>
      </c>
      <c r="P142" s="143">
        <f t="shared" si="11"/>
        <v>0</v>
      </c>
      <c r="Q142" s="143">
        <f t="shared" si="11"/>
        <v>19</v>
      </c>
      <c r="R142" s="143">
        <f t="shared" si="11"/>
        <v>2</v>
      </c>
      <c r="S142" s="143">
        <f t="shared" si="11"/>
        <v>0</v>
      </c>
      <c r="T142" s="143">
        <f t="shared" si="11"/>
        <v>0</v>
      </c>
      <c r="U142" s="143">
        <f t="shared" si="11"/>
        <v>0</v>
      </c>
      <c r="V142" s="143">
        <f t="shared" si="11"/>
        <v>0</v>
      </c>
      <c r="W142" s="143">
        <f t="shared" si="11"/>
        <v>0</v>
      </c>
      <c r="X142" s="143">
        <f t="shared" si="11"/>
        <v>0</v>
      </c>
      <c r="Y142" s="143">
        <f t="shared" si="11"/>
        <v>314</v>
      </c>
      <c r="Z142" s="143">
        <f t="shared" si="11"/>
        <v>0</v>
      </c>
    </row>
    <row r="162" spans="1:20" ht="23.25">
      <c r="A162" s="247" t="s">
        <v>117</v>
      </c>
      <c r="B162" s="247"/>
      <c r="C162" s="247"/>
      <c r="D162" s="247"/>
      <c r="E162" s="247"/>
      <c r="F162" s="247"/>
      <c r="G162" s="247"/>
      <c r="H162" s="247"/>
      <c r="I162" s="247"/>
      <c r="J162" s="247"/>
      <c r="K162" s="247"/>
    </row>
    <row r="163" spans="1:20" ht="15.75" thickBot="1"/>
    <row r="164" spans="1:20" ht="20.25" thickTop="1" thickBot="1">
      <c r="B164" s="248" t="s">
        <v>118</v>
      </c>
      <c r="C164" s="249"/>
      <c r="D164" s="250"/>
      <c r="E164" s="251" t="s">
        <v>119</v>
      </c>
      <c r="F164" s="252"/>
      <c r="G164" s="144" t="s">
        <v>120</v>
      </c>
      <c r="H164" s="144" t="s">
        <v>121</v>
      </c>
      <c r="I164" s="144" t="s">
        <v>122</v>
      </c>
      <c r="J164" s="144" t="s">
        <v>123</v>
      </c>
      <c r="K164" s="144" t="s">
        <v>124</v>
      </c>
      <c r="L164" s="144" t="s">
        <v>125</v>
      </c>
      <c r="M164" s="253" t="s">
        <v>126</v>
      </c>
      <c r="N164" s="254"/>
      <c r="O164" s="255" t="s">
        <v>127</v>
      </c>
      <c r="P164" s="256"/>
      <c r="Q164" s="256"/>
      <c r="R164" s="256"/>
      <c r="S164" s="256"/>
      <c r="T164" s="257"/>
    </row>
    <row r="165" spans="1:20" ht="16.5" thickTop="1" thickBot="1">
      <c r="B165" s="258" t="s">
        <v>128</v>
      </c>
      <c r="C165" s="259"/>
      <c r="D165" s="260"/>
      <c r="E165" s="261"/>
      <c r="F165" s="262"/>
      <c r="G165" s="145"/>
      <c r="H165" s="145"/>
      <c r="I165" s="145"/>
      <c r="J165" s="145">
        <v>0</v>
      </c>
      <c r="K165" s="145">
        <v>2</v>
      </c>
      <c r="L165" s="145"/>
      <c r="M165" s="263"/>
      <c r="N165" s="264"/>
      <c r="O165" s="265">
        <f>SUM(E165:N165)</f>
        <v>2</v>
      </c>
      <c r="P165" s="266"/>
      <c r="Q165" s="266"/>
      <c r="R165" s="266"/>
      <c r="S165" s="266"/>
      <c r="T165" s="267"/>
    </row>
    <row r="166" spans="1:20" ht="16.5" thickTop="1" thickBot="1">
      <c r="B166" s="258" t="s">
        <v>129</v>
      </c>
      <c r="C166" s="259"/>
      <c r="D166" s="260"/>
      <c r="E166" s="268"/>
      <c r="F166" s="269"/>
      <c r="G166" s="146"/>
      <c r="H166" s="146"/>
      <c r="I166" s="146">
        <v>1</v>
      </c>
      <c r="J166" s="146">
        <v>1</v>
      </c>
      <c r="K166" s="146"/>
      <c r="L166" s="146"/>
      <c r="M166" s="270"/>
      <c r="N166" s="271"/>
      <c r="O166" s="272">
        <f>SUM(E166:N166)</f>
        <v>2</v>
      </c>
      <c r="P166" s="273"/>
      <c r="Q166" s="273"/>
      <c r="R166" s="273"/>
      <c r="S166" s="273"/>
      <c r="T166" s="274"/>
    </row>
    <row r="167" spans="1:20" ht="16.5" thickTop="1" thickBot="1">
      <c r="B167" s="258" t="s">
        <v>130</v>
      </c>
      <c r="C167" s="259"/>
      <c r="D167" s="260"/>
      <c r="E167" s="261"/>
      <c r="F167" s="262"/>
      <c r="G167" s="147"/>
      <c r="H167" s="147"/>
      <c r="I167" s="147">
        <v>1</v>
      </c>
      <c r="J167" s="147">
        <f>J166+J165</f>
        <v>1</v>
      </c>
      <c r="K167" s="147">
        <v>2</v>
      </c>
      <c r="L167" s="147"/>
      <c r="M167" s="261"/>
      <c r="N167" s="262"/>
      <c r="O167" s="277">
        <f>SUM(E167:N167)</f>
        <v>4</v>
      </c>
      <c r="P167" s="278"/>
      <c r="Q167" s="278"/>
      <c r="R167" s="278"/>
      <c r="S167" s="278"/>
      <c r="T167" s="279"/>
    </row>
    <row r="168" spans="1:20" ht="15.75" thickTop="1"/>
    <row r="170" spans="1:20" ht="15.75" thickBot="1"/>
    <row r="171" spans="1:20" ht="21.75" thickBot="1">
      <c r="G171" s="275" t="s">
        <v>79</v>
      </c>
      <c r="H171" s="276"/>
      <c r="I171" s="280" t="s">
        <v>131</v>
      </c>
      <c r="J171" s="280"/>
      <c r="K171" s="280" t="s">
        <v>132</v>
      </c>
      <c r="L171" s="280"/>
      <c r="M171" s="280" t="s">
        <v>133</v>
      </c>
      <c r="N171" s="280"/>
      <c r="O171" s="281"/>
      <c r="P171" s="282"/>
    </row>
    <row r="172" spans="1:20" ht="21.75" thickBot="1">
      <c r="G172" s="148" t="s">
        <v>134</v>
      </c>
      <c r="H172" s="148" t="s">
        <v>135</v>
      </c>
      <c r="I172" s="148" t="s">
        <v>136</v>
      </c>
      <c r="J172" s="148" t="s">
        <v>135</v>
      </c>
      <c r="K172" s="148" t="s">
        <v>136</v>
      </c>
      <c r="L172" s="148" t="s">
        <v>135</v>
      </c>
      <c r="M172" s="148" t="s">
        <v>136</v>
      </c>
      <c r="N172" s="148" t="s">
        <v>135</v>
      </c>
      <c r="O172" s="283"/>
      <c r="P172" s="284"/>
    </row>
    <row r="173" spans="1:20" ht="21.75" thickBot="1">
      <c r="G173" s="148">
        <f>I173+K173+M173</f>
        <v>1</v>
      </c>
      <c r="H173" s="148">
        <f>J173+L173+N173</f>
        <v>0</v>
      </c>
      <c r="I173" s="148">
        <v>0</v>
      </c>
      <c r="J173" s="148">
        <v>0</v>
      </c>
      <c r="K173" s="148">
        <v>0</v>
      </c>
      <c r="L173" s="148">
        <v>0</v>
      </c>
      <c r="M173" s="148">
        <v>1</v>
      </c>
      <c r="N173" s="148">
        <v>0</v>
      </c>
      <c r="O173" s="275" t="s">
        <v>137</v>
      </c>
      <c r="P173" s="276"/>
    </row>
    <row r="174" spans="1:20" ht="21.75" thickBot="1">
      <c r="G174" s="148">
        <f t="shared" ref="G174:H174" si="12">I174+K174+M174</f>
        <v>1</v>
      </c>
      <c r="H174" s="148">
        <f t="shared" si="12"/>
        <v>2</v>
      </c>
      <c r="I174" s="148">
        <v>0</v>
      </c>
      <c r="J174" s="148">
        <v>1</v>
      </c>
      <c r="K174" s="148">
        <v>1</v>
      </c>
      <c r="L174" s="148">
        <v>0</v>
      </c>
      <c r="M174" s="148">
        <v>0</v>
      </c>
      <c r="N174" s="148">
        <v>1</v>
      </c>
      <c r="O174" s="275" t="s">
        <v>1</v>
      </c>
      <c r="P174" s="276"/>
    </row>
    <row r="175" spans="1:20" ht="21.75" thickBot="1">
      <c r="G175" s="148">
        <f t="shared" ref="G175:M175" si="13">SUM(G173:G174)</f>
        <v>2</v>
      </c>
      <c r="H175" s="148">
        <f t="shared" si="13"/>
        <v>2</v>
      </c>
      <c r="I175" s="148">
        <f t="shared" si="13"/>
        <v>0</v>
      </c>
      <c r="J175" s="148">
        <f t="shared" si="13"/>
        <v>1</v>
      </c>
      <c r="K175" s="148">
        <f t="shared" si="13"/>
        <v>1</v>
      </c>
      <c r="L175" s="148">
        <f t="shared" si="13"/>
        <v>0</v>
      </c>
      <c r="M175" s="148">
        <f t="shared" si="13"/>
        <v>1</v>
      </c>
      <c r="N175" s="148">
        <f>SUM(N173:N174)</f>
        <v>1</v>
      </c>
      <c r="O175" s="275" t="s">
        <v>79</v>
      </c>
      <c r="P175" s="276"/>
    </row>
  </sheetData>
  <autoFilter ref="A4:AG29"/>
  <mergeCells count="69">
    <mergeCell ref="AE62:AG62"/>
    <mergeCell ref="U102:W102"/>
    <mergeCell ref="U104:V104"/>
    <mergeCell ref="U103:V103"/>
    <mergeCell ref="S75:X75"/>
    <mergeCell ref="Z75:Z76"/>
    <mergeCell ref="O173:P173"/>
    <mergeCell ref="O174:P174"/>
    <mergeCell ref="O175:P175"/>
    <mergeCell ref="B167:D167"/>
    <mergeCell ref="E167:F167"/>
    <mergeCell ref="M167:N167"/>
    <mergeCell ref="O167:T167"/>
    <mergeCell ref="G171:H171"/>
    <mergeCell ref="I171:J171"/>
    <mergeCell ref="K171:L171"/>
    <mergeCell ref="M171:N171"/>
    <mergeCell ref="O171:P172"/>
    <mergeCell ref="B165:D165"/>
    <mergeCell ref="E165:F165"/>
    <mergeCell ref="M165:N165"/>
    <mergeCell ref="O165:T165"/>
    <mergeCell ref="B166:D166"/>
    <mergeCell ref="E166:F166"/>
    <mergeCell ref="M166:N166"/>
    <mergeCell ref="O166:T166"/>
    <mergeCell ref="A162:K162"/>
    <mergeCell ref="B164:D164"/>
    <mergeCell ref="E164:F164"/>
    <mergeCell ref="M164:N164"/>
    <mergeCell ref="O164:T164"/>
    <mergeCell ref="S116:X116"/>
    <mergeCell ref="Y116:Y117"/>
    <mergeCell ref="Z116:Z117"/>
    <mergeCell ref="A75:A76"/>
    <mergeCell ref="B75:B76"/>
    <mergeCell ref="C75:H75"/>
    <mergeCell ref="I75:M75"/>
    <mergeCell ref="N75:R75"/>
    <mergeCell ref="U108:V108"/>
    <mergeCell ref="U107:V107"/>
    <mergeCell ref="A116:A117"/>
    <mergeCell ref="B116:B117"/>
    <mergeCell ref="C116:H116"/>
    <mergeCell ref="I116:M116"/>
    <mergeCell ref="N116:R116"/>
    <mergeCell ref="Z3:Z4"/>
    <mergeCell ref="A39:A40"/>
    <mergeCell ref="B39:B40"/>
    <mergeCell ref="C39:H39"/>
    <mergeCell ref="I39:M39"/>
    <mergeCell ref="N39:R39"/>
    <mergeCell ref="S39:X39"/>
    <mergeCell ref="Y39:Y40"/>
    <mergeCell ref="Z39:Z40"/>
    <mergeCell ref="A3:A4"/>
    <mergeCell ref="B3:B4"/>
    <mergeCell ref="C3:H3"/>
    <mergeCell ref="I3:M3"/>
    <mergeCell ref="N3:R3"/>
    <mergeCell ref="S3:X3"/>
    <mergeCell ref="I2:U2"/>
    <mergeCell ref="H37:T37"/>
    <mergeCell ref="I73:U73"/>
    <mergeCell ref="I114:U114"/>
    <mergeCell ref="Y3:Y4"/>
    <mergeCell ref="Y75:Y76"/>
    <mergeCell ref="U105:V105"/>
    <mergeCell ref="U106:V106"/>
  </mergeCells>
  <pageMargins left="0.7" right="0.7" top="0.75" bottom="0.75" header="0.3" footer="0.3"/>
  <pageSetup paperSize="9" scale="7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22" workbookViewId="0">
      <selection activeCell="G38" sqref="G38"/>
    </sheetView>
  </sheetViews>
  <sheetFormatPr defaultRowHeight="15"/>
  <cols>
    <col min="2" max="2" width="12.42578125" customWidth="1"/>
    <col min="3" max="3" width="14.42578125" customWidth="1"/>
    <col min="5" max="5" width="11.7109375" customWidth="1"/>
    <col min="6" max="6" width="15" customWidth="1"/>
    <col min="8" max="8" width="7.140625" customWidth="1"/>
    <col min="9" max="9" width="10.7109375" customWidth="1"/>
  </cols>
  <sheetData>
    <row r="2" spans="1:13" ht="15.75" thickBot="1">
      <c r="D2" s="301"/>
      <c r="E2" s="301"/>
      <c r="F2" s="301"/>
      <c r="G2" s="301"/>
    </row>
    <row r="3" spans="1:13" ht="15.75" thickBot="1">
      <c r="A3" s="286" t="s">
        <v>0</v>
      </c>
      <c r="B3" s="287" t="s">
        <v>68</v>
      </c>
      <c r="C3" s="287" t="s">
        <v>69</v>
      </c>
      <c r="D3" s="288" t="s">
        <v>142</v>
      </c>
      <c r="E3" s="288"/>
      <c r="F3" s="288"/>
      <c r="G3" s="299" t="s">
        <v>141</v>
      </c>
      <c r="H3" s="300"/>
      <c r="I3" s="300"/>
      <c r="J3" s="300"/>
      <c r="K3" s="300"/>
      <c r="L3" s="300"/>
      <c r="M3" s="300"/>
    </row>
    <row r="4" spans="1:13" ht="14.25" customHeight="1" thickBot="1">
      <c r="A4" s="286"/>
      <c r="B4" s="287"/>
      <c r="C4" s="287"/>
      <c r="D4" s="293" t="s">
        <v>72</v>
      </c>
      <c r="E4" s="293" t="s">
        <v>78</v>
      </c>
      <c r="F4" s="293" t="s">
        <v>77</v>
      </c>
      <c r="G4" s="286" t="s">
        <v>24</v>
      </c>
      <c r="H4" s="293" t="s">
        <v>138</v>
      </c>
      <c r="I4" s="293" t="s">
        <v>139</v>
      </c>
      <c r="J4" s="286" t="s">
        <v>140</v>
      </c>
      <c r="K4" s="286" t="s">
        <v>164</v>
      </c>
      <c r="L4" s="286" t="s">
        <v>143</v>
      </c>
      <c r="M4" s="286" t="s">
        <v>24</v>
      </c>
    </row>
    <row r="5" spans="1:13" ht="14.25" customHeight="1" thickBot="1">
      <c r="A5" s="286"/>
      <c r="B5" s="287"/>
      <c r="C5" s="287"/>
      <c r="D5" s="286"/>
      <c r="E5" s="293"/>
      <c r="F5" s="293"/>
      <c r="G5" s="286"/>
      <c r="H5" s="293"/>
      <c r="I5" s="286"/>
      <c r="J5" s="286"/>
      <c r="K5" s="286"/>
      <c r="L5" s="286"/>
      <c r="M5" s="286"/>
    </row>
    <row r="6" spans="1:13" ht="15" customHeight="1" thickBot="1">
      <c r="A6" s="286"/>
      <c r="B6" s="287"/>
      <c r="C6" s="287"/>
      <c r="D6" s="286"/>
      <c r="E6" s="293"/>
      <c r="F6" s="293"/>
      <c r="G6" s="286"/>
      <c r="H6" s="293"/>
      <c r="I6" s="286"/>
      <c r="J6" s="286"/>
      <c r="K6" s="286"/>
      <c r="L6" s="286"/>
      <c r="M6" s="286"/>
    </row>
    <row r="7" spans="1:13" ht="19.5" thickBot="1">
      <c r="A7" s="102">
        <v>1</v>
      </c>
      <c r="B7" s="95" t="s">
        <v>1</v>
      </c>
      <c r="C7" s="95" t="s">
        <v>45</v>
      </c>
      <c r="D7" s="96">
        <v>0</v>
      </c>
      <c r="E7" s="96">
        <v>0</v>
      </c>
      <c r="F7" s="96">
        <v>0</v>
      </c>
      <c r="G7" s="96">
        <f>F7+E7+D7</f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164">
        <f>K7+J7+I7+H7</f>
        <v>0</v>
      </c>
    </row>
    <row r="8" spans="1:13" ht="19.5" thickBot="1">
      <c r="A8" s="102">
        <v>2</v>
      </c>
      <c r="B8" s="95" t="s">
        <v>1</v>
      </c>
      <c r="C8" s="95" t="s">
        <v>49</v>
      </c>
      <c r="D8" s="96">
        <v>0</v>
      </c>
      <c r="E8" s="96">
        <v>0</v>
      </c>
      <c r="F8" s="96">
        <v>0</v>
      </c>
      <c r="G8" s="96">
        <f t="shared" ref="G8:G14" si="0">F8+E8+D8</f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164">
        <f t="shared" ref="M8:M14" si="1">K8+J8+I8+H8</f>
        <v>0</v>
      </c>
    </row>
    <row r="9" spans="1:13" ht="19.5" thickBot="1">
      <c r="A9" s="102">
        <v>3</v>
      </c>
      <c r="B9" s="95" t="s">
        <v>43</v>
      </c>
      <c r="C9" s="95" t="s">
        <v>55</v>
      </c>
      <c r="D9" s="96">
        <v>0</v>
      </c>
      <c r="E9" s="96">
        <v>0</v>
      </c>
      <c r="F9" s="96">
        <v>0</v>
      </c>
      <c r="G9" s="96">
        <f t="shared" si="0"/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164">
        <f t="shared" si="1"/>
        <v>0</v>
      </c>
    </row>
    <row r="10" spans="1:13" ht="19.5" thickBot="1">
      <c r="A10" s="102">
        <v>4</v>
      </c>
      <c r="B10" s="95" t="s">
        <v>43</v>
      </c>
      <c r="C10" s="95" t="s">
        <v>70</v>
      </c>
      <c r="D10" s="96">
        <v>0</v>
      </c>
      <c r="E10" s="96">
        <v>0</v>
      </c>
      <c r="F10" s="96">
        <v>0</v>
      </c>
      <c r="G10" s="96">
        <f t="shared" si="0"/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164">
        <f t="shared" si="1"/>
        <v>0</v>
      </c>
    </row>
    <row r="11" spans="1:13" ht="19.5" thickBot="1">
      <c r="A11" s="102">
        <v>5</v>
      </c>
      <c r="B11" s="95" t="s">
        <v>3</v>
      </c>
      <c r="C11" s="95" t="s">
        <v>56</v>
      </c>
      <c r="D11" s="96">
        <v>0</v>
      </c>
      <c r="E11" s="96">
        <v>0</v>
      </c>
      <c r="F11" s="96">
        <v>0</v>
      </c>
      <c r="G11" s="96">
        <f t="shared" si="0"/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164">
        <f t="shared" si="1"/>
        <v>0</v>
      </c>
    </row>
    <row r="12" spans="1:13" ht="19.5" thickBot="1">
      <c r="A12" s="102">
        <v>6</v>
      </c>
      <c r="B12" s="95" t="s">
        <v>9</v>
      </c>
      <c r="C12" s="95" t="s">
        <v>64</v>
      </c>
      <c r="D12" s="96">
        <v>0</v>
      </c>
      <c r="E12" s="96">
        <v>0</v>
      </c>
      <c r="F12" s="96">
        <v>0</v>
      </c>
      <c r="G12" s="96">
        <f t="shared" si="0"/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164">
        <f t="shared" si="1"/>
        <v>0</v>
      </c>
    </row>
    <row r="13" spans="1:13" ht="19.5" thickBot="1">
      <c r="A13" s="102">
        <v>7</v>
      </c>
      <c r="B13" s="95" t="s">
        <v>9</v>
      </c>
      <c r="C13" s="95" t="s">
        <v>65</v>
      </c>
      <c r="D13" s="96">
        <v>0</v>
      </c>
      <c r="E13" s="96">
        <v>0</v>
      </c>
      <c r="F13" s="96">
        <v>0</v>
      </c>
      <c r="G13" s="96">
        <f t="shared" si="0"/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164">
        <f t="shared" si="1"/>
        <v>0</v>
      </c>
    </row>
    <row r="14" spans="1:13" ht="23.25" customHeight="1" thickBot="1">
      <c r="A14" s="102">
        <v>8</v>
      </c>
      <c r="B14" s="95" t="s">
        <v>7</v>
      </c>
      <c r="C14" s="95" t="s">
        <v>54</v>
      </c>
      <c r="D14" s="96">
        <v>0</v>
      </c>
      <c r="E14" s="96">
        <v>0</v>
      </c>
      <c r="F14" s="96">
        <v>0</v>
      </c>
      <c r="G14" s="96">
        <f t="shared" si="0"/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164">
        <f t="shared" si="1"/>
        <v>0</v>
      </c>
    </row>
    <row r="15" spans="1:13" ht="22.5" customHeight="1" thickBot="1">
      <c r="A15" s="305" t="s">
        <v>79</v>
      </c>
      <c r="B15" s="305"/>
      <c r="C15" s="162"/>
      <c r="D15" s="163">
        <f>SUM(D7:D14)</f>
        <v>0</v>
      </c>
      <c r="E15" s="163">
        <f t="shared" ref="E15:M15" si="2">SUM(E7:E14)</f>
        <v>0</v>
      </c>
      <c r="F15" s="163">
        <f t="shared" si="2"/>
        <v>0</v>
      </c>
      <c r="G15" s="163">
        <f t="shared" si="2"/>
        <v>0</v>
      </c>
      <c r="H15" s="163">
        <f t="shared" si="2"/>
        <v>0</v>
      </c>
      <c r="I15" s="163">
        <f t="shared" si="2"/>
        <v>0</v>
      </c>
      <c r="J15" s="163">
        <f t="shared" si="2"/>
        <v>0</v>
      </c>
      <c r="K15" s="163">
        <f t="shared" si="2"/>
        <v>0</v>
      </c>
      <c r="L15" s="163">
        <f t="shared" si="2"/>
        <v>0</v>
      </c>
      <c r="M15" s="163">
        <f t="shared" si="2"/>
        <v>0</v>
      </c>
    </row>
    <row r="21" spans="1:13" ht="15.75" thickBot="1">
      <c r="D21" s="301"/>
      <c r="E21" s="301"/>
      <c r="F21" s="301"/>
      <c r="G21" s="302"/>
    </row>
    <row r="22" spans="1:13" ht="15.75" thickBot="1">
      <c r="A22" s="286" t="s">
        <v>0</v>
      </c>
      <c r="B22" s="287" t="s">
        <v>68</v>
      </c>
      <c r="C22" s="287" t="s">
        <v>69</v>
      </c>
      <c r="D22" s="288" t="s">
        <v>178</v>
      </c>
      <c r="E22" s="288"/>
      <c r="F22" s="289"/>
      <c r="G22" s="290" t="s">
        <v>179</v>
      </c>
      <c r="H22" s="291"/>
      <c r="I22" s="291"/>
      <c r="J22" s="291"/>
      <c r="K22" s="291"/>
      <c r="L22" s="291"/>
      <c r="M22" s="292"/>
    </row>
    <row r="23" spans="1:13" ht="15" customHeight="1" thickBot="1">
      <c r="A23" s="286"/>
      <c r="B23" s="287"/>
      <c r="C23" s="287"/>
      <c r="D23" s="293" t="s">
        <v>72</v>
      </c>
      <c r="E23" s="293" t="s">
        <v>165</v>
      </c>
      <c r="F23" s="293" t="s">
        <v>180</v>
      </c>
      <c r="G23" s="294" t="s">
        <v>24</v>
      </c>
      <c r="H23" s="296" t="s">
        <v>166</v>
      </c>
      <c r="I23" s="215" t="s">
        <v>167</v>
      </c>
      <c r="J23" s="294" t="s">
        <v>168</v>
      </c>
      <c r="K23" s="215" t="s">
        <v>91</v>
      </c>
      <c r="L23" s="298" t="s">
        <v>169</v>
      </c>
      <c r="M23" s="298" t="s">
        <v>163</v>
      </c>
    </row>
    <row r="24" spans="1:13" ht="15" customHeight="1" thickBot="1">
      <c r="A24" s="286"/>
      <c r="B24" s="287"/>
      <c r="C24" s="287"/>
      <c r="D24" s="286"/>
      <c r="E24" s="293"/>
      <c r="F24" s="293"/>
      <c r="G24" s="294"/>
      <c r="H24" s="296"/>
      <c r="I24" s="286"/>
      <c r="J24" s="294"/>
      <c r="K24" s="293"/>
      <c r="L24" s="286"/>
      <c r="M24" s="286"/>
    </row>
    <row r="25" spans="1:13" ht="15" customHeight="1" thickBot="1">
      <c r="A25" s="286"/>
      <c r="B25" s="287"/>
      <c r="C25" s="287"/>
      <c r="D25" s="286"/>
      <c r="E25" s="293"/>
      <c r="F25" s="293"/>
      <c r="G25" s="295"/>
      <c r="H25" s="297"/>
      <c r="I25" s="286"/>
      <c r="J25" s="295"/>
      <c r="K25" s="293"/>
      <c r="L25" s="286"/>
      <c r="M25" s="286"/>
    </row>
    <row r="26" spans="1:13" ht="19.5" thickBot="1">
      <c r="A26" s="102">
        <v>1</v>
      </c>
      <c r="B26" s="75" t="s">
        <v>144</v>
      </c>
      <c r="C26" s="95" t="s">
        <v>170</v>
      </c>
      <c r="D26" s="96">
        <v>0</v>
      </c>
      <c r="E26" s="96">
        <v>0</v>
      </c>
      <c r="F26" s="96">
        <v>0</v>
      </c>
      <c r="G26" s="96">
        <f>F26+E26+D26</f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164">
        <f>K26+J26+I26+H26</f>
        <v>0</v>
      </c>
    </row>
    <row r="27" spans="1:13" ht="19.5" thickBot="1">
      <c r="A27" s="102">
        <v>2</v>
      </c>
      <c r="B27" s="75" t="s">
        <v>144</v>
      </c>
      <c r="C27" s="95" t="s">
        <v>171</v>
      </c>
      <c r="D27" s="96">
        <v>0</v>
      </c>
      <c r="E27" s="96">
        <v>0</v>
      </c>
      <c r="F27" s="96">
        <v>0</v>
      </c>
      <c r="G27" s="96">
        <f t="shared" ref="G27:G33" si="3">F27+E27+D27</f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164">
        <f t="shared" ref="M27:M33" si="4">K27+J27+I27+H27</f>
        <v>0</v>
      </c>
    </row>
    <row r="28" spans="1:13" ht="19.5" thickBot="1">
      <c r="A28" s="102">
        <v>3</v>
      </c>
      <c r="B28" s="76" t="s">
        <v>147</v>
      </c>
      <c r="C28" s="95" t="s">
        <v>172</v>
      </c>
      <c r="D28" s="96">
        <v>0</v>
      </c>
      <c r="E28" s="96">
        <v>0</v>
      </c>
      <c r="F28" s="96">
        <v>0</v>
      </c>
      <c r="G28" s="96">
        <f t="shared" si="3"/>
        <v>0</v>
      </c>
      <c r="H28" s="96">
        <v>0</v>
      </c>
      <c r="I28" s="96">
        <v>0</v>
      </c>
      <c r="J28" s="96">
        <v>0</v>
      </c>
      <c r="K28" s="96">
        <v>0</v>
      </c>
      <c r="L28" s="96">
        <v>0</v>
      </c>
      <c r="M28" s="164">
        <f t="shared" si="4"/>
        <v>0</v>
      </c>
    </row>
    <row r="29" spans="1:13" ht="19.5" thickBot="1">
      <c r="A29" s="102">
        <v>4</v>
      </c>
      <c r="B29" s="76" t="s">
        <v>147</v>
      </c>
      <c r="C29" s="95" t="s">
        <v>173</v>
      </c>
      <c r="D29" s="96">
        <v>0</v>
      </c>
      <c r="E29" s="96">
        <v>0</v>
      </c>
      <c r="F29" s="96">
        <v>0</v>
      </c>
      <c r="G29" s="96">
        <f t="shared" si="3"/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164">
        <f t="shared" si="4"/>
        <v>0</v>
      </c>
    </row>
    <row r="30" spans="1:13" ht="19.5" thickBot="1">
      <c r="A30" s="102">
        <v>5</v>
      </c>
      <c r="B30" s="76" t="s">
        <v>148</v>
      </c>
      <c r="C30" s="95" t="s">
        <v>174</v>
      </c>
      <c r="D30" s="96">
        <v>0</v>
      </c>
      <c r="E30" s="96">
        <v>0</v>
      </c>
      <c r="F30" s="96">
        <v>0</v>
      </c>
      <c r="G30" s="96">
        <f t="shared" si="3"/>
        <v>0</v>
      </c>
      <c r="H30" s="96">
        <v>0</v>
      </c>
      <c r="I30" s="96">
        <v>0</v>
      </c>
      <c r="J30" s="96">
        <v>0</v>
      </c>
      <c r="K30" s="96">
        <v>0</v>
      </c>
      <c r="L30" s="96">
        <v>0</v>
      </c>
      <c r="M30" s="164">
        <f t="shared" si="4"/>
        <v>0</v>
      </c>
    </row>
    <row r="31" spans="1:13" ht="25.5" customHeight="1" thickBot="1">
      <c r="A31" s="102">
        <v>6</v>
      </c>
      <c r="B31" s="76" t="s">
        <v>149</v>
      </c>
      <c r="C31" s="95" t="s">
        <v>175</v>
      </c>
      <c r="D31" s="96">
        <v>0</v>
      </c>
      <c r="E31" s="96">
        <v>0</v>
      </c>
      <c r="F31" s="96">
        <v>0</v>
      </c>
      <c r="G31" s="96">
        <f t="shared" si="3"/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164">
        <f t="shared" si="4"/>
        <v>0</v>
      </c>
    </row>
    <row r="32" spans="1:13" ht="24" customHeight="1" thickBot="1">
      <c r="A32" s="102">
        <v>7</v>
      </c>
      <c r="B32" s="76" t="s">
        <v>149</v>
      </c>
      <c r="C32" s="95" t="s">
        <v>176</v>
      </c>
      <c r="D32" s="96">
        <v>0</v>
      </c>
      <c r="E32" s="96">
        <v>0</v>
      </c>
      <c r="F32" s="96">
        <v>0</v>
      </c>
      <c r="G32" s="96">
        <f t="shared" si="3"/>
        <v>0</v>
      </c>
      <c r="H32" s="96">
        <v>0</v>
      </c>
      <c r="I32" s="96">
        <v>0</v>
      </c>
      <c r="J32" s="96">
        <v>0</v>
      </c>
      <c r="K32" s="96">
        <v>0</v>
      </c>
      <c r="L32" s="96">
        <v>0</v>
      </c>
      <c r="M32" s="164">
        <f t="shared" si="4"/>
        <v>0</v>
      </c>
    </row>
    <row r="33" spans="1:13" ht="19.5" thickBot="1">
      <c r="A33" s="102">
        <v>8</v>
      </c>
      <c r="B33" s="76" t="s">
        <v>151</v>
      </c>
      <c r="C33" s="95" t="s">
        <v>177</v>
      </c>
      <c r="D33" s="96">
        <v>0</v>
      </c>
      <c r="E33" s="96">
        <v>0</v>
      </c>
      <c r="F33" s="96">
        <v>0</v>
      </c>
      <c r="G33" s="96">
        <f t="shared" si="3"/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164">
        <f t="shared" si="4"/>
        <v>0</v>
      </c>
    </row>
    <row r="34" spans="1:13" ht="15" customHeight="1" thickBot="1">
      <c r="A34" s="303" t="s">
        <v>163</v>
      </c>
      <c r="B34" s="304"/>
      <c r="C34" s="162"/>
      <c r="D34" s="163">
        <f>SUM(D26:D33)</f>
        <v>0</v>
      </c>
      <c r="E34" s="163">
        <f t="shared" ref="E34:M34" si="5">SUM(E26:E33)</f>
        <v>0</v>
      </c>
      <c r="F34" s="163">
        <f t="shared" si="5"/>
        <v>0</v>
      </c>
      <c r="G34" s="163">
        <f t="shared" si="5"/>
        <v>0</v>
      </c>
      <c r="H34" s="163">
        <f t="shared" si="5"/>
        <v>0</v>
      </c>
      <c r="I34" s="163">
        <f t="shared" si="5"/>
        <v>0</v>
      </c>
      <c r="J34" s="163">
        <f t="shared" si="5"/>
        <v>0</v>
      </c>
      <c r="K34" s="163">
        <f t="shared" si="5"/>
        <v>0</v>
      </c>
      <c r="L34" s="163">
        <f t="shared" si="5"/>
        <v>0</v>
      </c>
      <c r="M34" s="163">
        <f t="shared" si="5"/>
        <v>0</v>
      </c>
    </row>
    <row r="35" spans="1:13" ht="14.25" customHeight="1">
      <c r="A35" s="76"/>
      <c r="B35" s="76"/>
    </row>
    <row r="36" spans="1:13" ht="15" customHeight="1">
      <c r="A36" s="76"/>
      <c r="B36" s="76"/>
    </row>
    <row r="39" spans="1:13">
      <c r="C39" t="s">
        <v>205</v>
      </c>
    </row>
    <row r="40" spans="1:13">
      <c r="A40" s="178">
        <v>19.161676646706589</v>
      </c>
      <c r="B40" s="178">
        <v>32</v>
      </c>
      <c r="C40" s="178" t="s">
        <v>181</v>
      </c>
    </row>
    <row r="41" spans="1:13">
      <c r="A41" s="178">
        <v>76.047904191616766</v>
      </c>
      <c r="B41" s="178">
        <v>127</v>
      </c>
      <c r="C41" s="178" t="s">
        <v>182</v>
      </c>
    </row>
    <row r="42" spans="1:13">
      <c r="A42" s="178">
        <v>0</v>
      </c>
      <c r="B42" s="178">
        <v>0</v>
      </c>
      <c r="C42" s="178" t="s">
        <v>184</v>
      </c>
    </row>
    <row r="43" spans="1:13">
      <c r="A43" s="178">
        <v>2.3952095808383236</v>
      </c>
      <c r="B43" s="178">
        <v>4</v>
      </c>
      <c r="C43" s="178" t="s">
        <v>186</v>
      </c>
    </row>
    <row r="44" spans="1:13">
      <c r="A44" s="178"/>
      <c r="B44" s="178">
        <v>167</v>
      </c>
      <c r="C44" s="178"/>
    </row>
  </sheetData>
  <mergeCells count="34">
    <mergeCell ref="A34:B34"/>
    <mergeCell ref="D2:G2"/>
    <mergeCell ref="L4:L6"/>
    <mergeCell ref="A15:B15"/>
    <mergeCell ref="D3:F3"/>
    <mergeCell ref="C3:C6"/>
    <mergeCell ref="B3:B6"/>
    <mergeCell ref="A3:A6"/>
    <mergeCell ref="K4:K6"/>
    <mergeCell ref="E4:E6"/>
    <mergeCell ref="F4:F6"/>
    <mergeCell ref="H4:H6"/>
    <mergeCell ref="I4:I6"/>
    <mergeCell ref="J4:J6"/>
    <mergeCell ref="G4:G6"/>
    <mergeCell ref="D4:D6"/>
    <mergeCell ref="M4:M6"/>
    <mergeCell ref="G3:M3"/>
    <mergeCell ref="D21:G21"/>
    <mergeCell ref="K23:K25"/>
    <mergeCell ref="L23:L25"/>
    <mergeCell ref="A22:A25"/>
    <mergeCell ref="B22:B25"/>
    <mergeCell ref="C22:C25"/>
    <mergeCell ref="D22:F22"/>
    <mergeCell ref="G22:M22"/>
    <mergeCell ref="D23:D25"/>
    <mergeCell ref="E23:E25"/>
    <mergeCell ref="F23:F25"/>
    <mergeCell ref="G23:G25"/>
    <mergeCell ref="H23:H25"/>
    <mergeCell ref="I23:I25"/>
    <mergeCell ref="J23:J25"/>
    <mergeCell ref="M23:M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الحالات المتوقعة و المكتشفة</vt:lpstr>
      <vt:lpstr>الحالات المكتشفة</vt:lpstr>
      <vt:lpstr>localaty - Q1</vt:lpstr>
      <vt:lpstr>نتائج العلاج 2019م</vt:lpstr>
      <vt:lpstr>الاثيوبيين</vt:lpstr>
      <vt:lpstr>'الحالات المتوقعة و المكتشفة'!Print_Area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2021-01-28T10:41:03Z</dcterms:modified>
</cp:coreProperties>
</file>