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aaabuibaid\YandexDisk\Massive MIMO\Publications\"/>
    </mc:Choice>
  </mc:AlternateContent>
  <xr:revisionPtr revIDLastSave="0" documentId="8_{60EEA445-5108-4354-9490-22E9DE5A4BAE}" xr6:coauthVersionLast="45" xr6:coauthVersionMax="45" xr10:uidLastSave="{00000000-0000-0000-0000-000000000000}"/>
  <bookViews>
    <workbookView xWindow="-120" yWindow="-120" windowWidth="20730" windowHeight="11160" xr2:uid="{5171CB51-BC61-420B-9934-575CEA905D49}"/>
  </bookViews>
  <sheets>
    <sheet name="ULD Numarical" sheetId="1" r:id="rId1"/>
    <sheet name="Energy Consumption" sheetId="2" r:id="rId2"/>
    <sheet name="ULD Models" sheetId="3" r:id="rId3"/>
    <sheet name="ULD Hourly" sheetId="4" r:id="rId4"/>
  </sheets>
  <externalReferences>
    <externalReference r:id="rId5"/>
  </externalReferences>
  <calcPr calcId="191029" iterate="1" iterateCount="4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  <c r="H2" i="1"/>
  <c r="J2" i="1"/>
  <c r="F3" i="1"/>
  <c r="H3" i="1"/>
  <c r="J3" i="1"/>
  <c r="F4" i="1"/>
  <c r="H4" i="1"/>
  <c r="J4" i="1"/>
  <c r="F4" i="4"/>
  <c r="D4" i="4"/>
  <c r="B4" i="4"/>
  <c r="L3" i="4"/>
  <c r="J3" i="4"/>
  <c r="H3" i="4"/>
  <c r="F3" i="4"/>
  <c r="D3" i="4"/>
  <c r="B3" i="4"/>
  <c r="F2" i="4"/>
  <c r="D2" i="4"/>
  <c r="B2" i="4"/>
  <c r="K6" i="3"/>
  <c r="J6" i="3"/>
  <c r="I6" i="3"/>
  <c r="P5" i="3"/>
  <c r="S5" i="3" s="1"/>
  <c r="E5" i="3" s="1"/>
  <c r="L5" i="3"/>
  <c r="P4" i="3"/>
  <c r="S4" i="3" s="1"/>
  <c r="E4" i="3" s="1"/>
  <c r="L4" i="3"/>
  <c r="U4" i="3" s="1"/>
  <c r="D4" i="3" s="1"/>
  <c r="P3" i="3"/>
  <c r="T3" i="3" s="1"/>
  <c r="L3" i="3"/>
  <c r="U3" i="3" s="1"/>
  <c r="C5" i="2"/>
  <c r="B5" i="2"/>
  <c r="D4" i="1"/>
  <c r="C4" i="1"/>
  <c r="B4" i="1"/>
  <c r="R3" i="1"/>
  <c r="P3" i="1"/>
  <c r="N3" i="1"/>
  <c r="D3" i="1"/>
  <c r="C3" i="1"/>
  <c r="B3" i="1"/>
  <c r="D2" i="1"/>
  <c r="C2" i="1"/>
  <c r="B2" i="1"/>
  <c r="D3" i="3" l="1"/>
  <c r="F3" i="3"/>
  <c r="R5" i="3"/>
  <c r="C5" i="3" s="1"/>
  <c r="T5" i="3"/>
  <c r="F5" i="3" s="1"/>
  <c r="U5" i="3"/>
  <c r="D5" i="3" s="1"/>
  <c r="R3" i="3"/>
  <c r="T4" i="3"/>
  <c r="F4" i="3" s="1"/>
  <c r="R4" i="3"/>
  <c r="C4" i="3" s="1"/>
  <c r="S3" i="3"/>
  <c r="L6" i="3"/>
  <c r="E3" i="3" l="1"/>
  <c r="S6" i="3"/>
  <c r="C3" i="3"/>
  <c r="R6" i="3"/>
  <c r="T6" i="3"/>
  <c r="U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Mohammed Abuibaid</author>
  </authors>
  <commentList>
    <comment ref="R1" authorId="0" shapeId="0" xr:uid="{35043CCA-B106-4131-AD4F-8ECA502A22B7}">
      <text>
        <r>
          <rPr>
            <b/>
            <sz val="9"/>
            <color indexed="81"/>
            <rFont val="Tahoma"/>
            <family val="2"/>
          </rPr>
          <t>Mohammed Abuibaid:</t>
        </r>
        <r>
          <rPr>
            <sz val="9"/>
            <color indexed="81"/>
            <rFont val="Tahoma"/>
            <family val="2"/>
          </rPr>
          <t xml:space="preserve">
DPM: 
Dot per meter squared</t>
        </r>
      </text>
    </comment>
  </commentList>
</comments>
</file>

<file path=xl/sharedStrings.xml><?xml version="1.0" encoding="utf-8"?>
<sst xmlns="http://schemas.openxmlformats.org/spreadsheetml/2006/main" count="50" uniqueCount="29">
  <si>
    <t>Radius</t>
  </si>
  <si>
    <t>BF</t>
  </si>
  <si>
    <t>Uniform</t>
  </si>
  <si>
    <t>CF</t>
  </si>
  <si>
    <t>01 - 07</t>
  </si>
  <si>
    <t>08 - 09</t>
  </si>
  <si>
    <t>10 - 19</t>
  </si>
  <si>
    <t>20 - 21</t>
  </si>
  <si>
    <t>22 - 24</t>
  </si>
  <si>
    <t>Scenario A</t>
  </si>
  <si>
    <t>Scenario B</t>
  </si>
  <si>
    <t>Fixed System</t>
  </si>
  <si>
    <t>Adaptive System</t>
  </si>
  <si>
    <t>DPM</t>
  </si>
  <si>
    <t>MF</t>
  </si>
  <si>
    <t>Ring Area</t>
  </si>
  <si>
    <t>C</t>
  </si>
  <si>
    <t>M</t>
  </si>
  <si>
    <t>B</t>
  </si>
  <si>
    <t>01 - 07 BF</t>
  </si>
  <si>
    <t>08 - 09 CF</t>
  </si>
  <si>
    <t>10 - 19 CF</t>
  </si>
  <si>
    <t>20 - 21 CF</t>
  </si>
  <si>
    <t>22 - 24 BF</t>
  </si>
  <si>
    <t>01 - 07 CF</t>
  </si>
  <si>
    <t>08 - 09 BF</t>
  </si>
  <si>
    <t>10 - 19 BF</t>
  </si>
  <si>
    <t>20 - 21 BF</t>
  </si>
  <si>
    <t>22 - 24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</si>
</sst>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2" borderId="0" xfId="0" applyFill="1"/>
    <xf numFmtId="0" fontId="0" fillId="2" borderId="5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" fillId="2" borderId="0" xfId="0" applyFont="1" applyFill="1"/>
    <xf numFmtId="0" fontId="0" fillId="2" borderId="2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7" xfId="0" applyFill="1" applyBorder="1"/>
    <xf numFmtId="0" fontId="1" fillId="2" borderId="7" xfId="0" applyFont="1" applyFill="1" applyBorder="1"/>
    <xf numFmtId="0" fontId="0" fillId="2" borderId="8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>
                <a:solidFill>
                  <a:sysClr val="windowText" lastClr="000000"/>
                </a:solidFill>
              </a:rPr>
              <a:t>Users'</a:t>
            </a:r>
            <a:r>
              <a:rPr lang="en-US" sz="1050" baseline="0">
                <a:solidFill>
                  <a:sysClr val="windowText" lastClr="000000"/>
                </a:solidFill>
              </a:rPr>
              <a:t> Locations Distribution</a:t>
            </a:r>
            <a:endParaRPr lang="en-US" sz="105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256357291704039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Center</c:v>
          </c:tx>
          <c:spPr>
            <a:solidFill>
              <a:srgbClr val="FF0000">
                <a:alpha val="50196"/>
              </a:srgb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'ULD Numarical'!$B$1:$D$1</c:f>
              <c:strCache>
                <c:ptCount val="3"/>
                <c:pt idx="0">
                  <c:v>BF</c:v>
                </c:pt>
                <c:pt idx="1">
                  <c:v>Uniform</c:v>
                </c:pt>
                <c:pt idx="2">
                  <c:v>CF</c:v>
                </c:pt>
              </c:strCache>
            </c:strRef>
          </c:cat>
          <c:val>
            <c:numRef>
              <c:f>'ULD Numarical'!$B$2:$D$2</c:f>
              <c:numCache>
                <c:formatCode>General</c:formatCode>
                <c:ptCount val="3"/>
                <c:pt idx="0">
                  <c:v>0.1</c:v>
                </c:pt>
                <c:pt idx="1">
                  <c:v>0.18859999999999999</c:v>
                </c:pt>
                <c:pt idx="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D2-443F-A92D-D2816F35B8C6}"/>
            </c:ext>
          </c:extLst>
        </c:ser>
        <c:ser>
          <c:idx val="1"/>
          <c:order val="1"/>
          <c:tx>
            <c:v>Middle</c:v>
          </c:tx>
          <c:spPr>
            <a:solidFill>
              <a:srgbClr val="FFCC99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'ULD Numarical'!$B$1:$D$1</c:f>
              <c:strCache>
                <c:ptCount val="3"/>
                <c:pt idx="0">
                  <c:v>BF</c:v>
                </c:pt>
                <c:pt idx="1">
                  <c:v>Uniform</c:v>
                </c:pt>
                <c:pt idx="2">
                  <c:v>CF</c:v>
                </c:pt>
              </c:strCache>
            </c:strRef>
          </c:cat>
          <c:val>
            <c:numRef>
              <c:f>'ULD Numarical'!$B$3:$D$3</c:f>
              <c:numCache>
                <c:formatCode>General</c:formatCode>
                <c:ptCount val="3"/>
                <c:pt idx="0">
                  <c:v>0.2</c:v>
                </c:pt>
                <c:pt idx="1">
                  <c:v>0.58389999999999997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D2-443F-A92D-D2816F35B8C6}"/>
            </c:ext>
          </c:extLst>
        </c:ser>
        <c:ser>
          <c:idx val="2"/>
          <c:order val="2"/>
          <c:tx>
            <c:v>Boundary</c:v>
          </c:tx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2"/>
              <c:tx>
                <c:rich>
                  <a:bodyPr/>
                  <a:lstStyle/>
                  <a:p>
                    <a:fld id="{559F4A7E-3041-4066-B9E3-A06DABC34F44}" type="VALUE">
                      <a:rPr lang="en-US" sz="100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CA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BD2-443F-A92D-D2816F35B8C6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'ULD Numarical'!$B$1:$D$1</c:f>
              <c:strCache>
                <c:ptCount val="3"/>
                <c:pt idx="0">
                  <c:v>BF</c:v>
                </c:pt>
                <c:pt idx="1">
                  <c:v>Uniform</c:v>
                </c:pt>
                <c:pt idx="2">
                  <c:v>CF</c:v>
                </c:pt>
              </c:strCache>
            </c:strRef>
          </c:cat>
          <c:val>
            <c:numRef>
              <c:f>'ULD Numarical'!$B$4:$D$4</c:f>
              <c:numCache>
                <c:formatCode>General</c:formatCode>
                <c:ptCount val="3"/>
                <c:pt idx="0">
                  <c:v>0.7</c:v>
                </c:pt>
                <c:pt idx="1">
                  <c:v>0.22750000000000001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D2-443F-A92D-D2816F35B8C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00"/>
        <c:axId val="1028876448"/>
        <c:axId val="1028885696"/>
      </c:barChart>
      <c:catAx>
        <c:axId val="102887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28885696"/>
        <c:crosses val="autoZero"/>
        <c:auto val="1"/>
        <c:lblAlgn val="ctr"/>
        <c:lblOffset val="100"/>
        <c:noMultiLvlLbl val="0"/>
      </c:catAx>
      <c:valAx>
        <c:axId val="102888569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2887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>
                <a:solidFill>
                  <a:sysClr val="windowText" lastClr="000000"/>
                </a:solidFill>
              </a:rPr>
              <a:t>Users'</a:t>
            </a:r>
            <a:r>
              <a:rPr lang="en-US" sz="1050" baseline="0">
                <a:solidFill>
                  <a:sysClr val="windowText" lastClr="000000"/>
                </a:solidFill>
              </a:rPr>
              <a:t> Locations Distribution</a:t>
            </a:r>
            <a:endParaRPr lang="en-US" sz="105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256357291704039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Center</c:v>
          </c:tx>
          <c:spPr>
            <a:solidFill>
              <a:srgbClr val="FF0000">
                <a:alpha val="50196"/>
              </a:srgb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'ULD Numarical'!$F$1:$J$1</c:f>
              <c:strCache>
                <c:ptCount val="5"/>
                <c:pt idx="0">
                  <c:v>01 - 07</c:v>
                </c:pt>
                <c:pt idx="1">
                  <c:v>08 - 09</c:v>
                </c:pt>
                <c:pt idx="2">
                  <c:v>10 - 19</c:v>
                </c:pt>
                <c:pt idx="3">
                  <c:v>20 - 21</c:v>
                </c:pt>
                <c:pt idx="4">
                  <c:v>22 - 24</c:v>
                </c:pt>
              </c:strCache>
            </c:strRef>
          </c:cat>
          <c:val>
            <c:numRef>
              <c:f>'ULD Numarical'!$F$2:$J$2</c:f>
              <c:numCache>
                <c:formatCode>General</c:formatCode>
                <c:ptCount val="5"/>
                <c:pt idx="0">
                  <c:v>0.1</c:v>
                </c:pt>
                <c:pt idx="1">
                  <c:v>0.6</c:v>
                </c:pt>
                <c:pt idx="2">
                  <c:v>0.8</c:v>
                </c:pt>
                <c:pt idx="3">
                  <c:v>0.6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D-4A1E-84E8-6288F850C539}"/>
            </c:ext>
          </c:extLst>
        </c:ser>
        <c:ser>
          <c:idx val="1"/>
          <c:order val="1"/>
          <c:tx>
            <c:v>Middle</c:v>
          </c:tx>
          <c:spPr>
            <a:solidFill>
              <a:srgbClr val="FFCC99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'ULD Numarical'!$F$1:$J$1</c:f>
              <c:strCache>
                <c:ptCount val="5"/>
                <c:pt idx="0">
                  <c:v>01 - 07</c:v>
                </c:pt>
                <c:pt idx="1">
                  <c:v>08 - 09</c:v>
                </c:pt>
                <c:pt idx="2">
                  <c:v>10 - 19</c:v>
                </c:pt>
                <c:pt idx="3">
                  <c:v>20 - 21</c:v>
                </c:pt>
                <c:pt idx="4">
                  <c:v>22 - 24</c:v>
                </c:pt>
              </c:strCache>
            </c:strRef>
          </c:cat>
          <c:val>
            <c:numRef>
              <c:f>'ULD Numarical'!$F$3:$J$3</c:f>
              <c:numCache>
                <c:formatCode>General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0.1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AD-4A1E-84E8-6288F850C539}"/>
            </c:ext>
          </c:extLst>
        </c:ser>
        <c:ser>
          <c:idx val="2"/>
          <c:order val="2"/>
          <c:tx>
            <c:v>Boundary</c:v>
          </c:tx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'ULD Numarical'!$F$1:$J$1</c:f>
              <c:strCache>
                <c:ptCount val="5"/>
                <c:pt idx="0">
                  <c:v>01 - 07</c:v>
                </c:pt>
                <c:pt idx="1">
                  <c:v>08 - 09</c:v>
                </c:pt>
                <c:pt idx="2">
                  <c:v>10 - 19</c:v>
                </c:pt>
                <c:pt idx="3">
                  <c:v>20 - 21</c:v>
                </c:pt>
                <c:pt idx="4">
                  <c:v>22 - 24</c:v>
                </c:pt>
              </c:strCache>
            </c:strRef>
          </c:cat>
          <c:val>
            <c:numRef>
              <c:f>'ULD Numarical'!$F$4:$J$4</c:f>
              <c:numCache>
                <c:formatCode>General</c:formatCode>
                <c:ptCount val="5"/>
                <c:pt idx="0">
                  <c:v>0.7</c:v>
                </c:pt>
                <c:pt idx="1">
                  <c:v>0.2</c:v>
                </c:pt>
                <c:pt idx="2">
                  <c:v>0.1</c:v>
                </c:pt>
                <c:pt idx="3">
                  <c:v>0.2</c:v>
                </c:pt>
                <c:pt idx="4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AD-4A1E-84E8-6288F850C53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00"/>
        <c:axId val="1028878624"/>
        <c:axId val="1028888960"/>
      </c:barChart>
      <c:catAx>
        <c:axId val="102887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000" baseline="0">
                    <a:solidFill>
                      <a:sysClr val="windowText" lastClr="000000"/>
                    </a:solidFill>
                  </a:rPr>
                  <a:t> (Hours)</a:t>
                </a:r>
                <a:endParaRPr lang="en-US" sz="10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28888960"/>
        <c:crosses val="autoZero"/>
        <c:auto val="1"/>
        <c:lblAlgn val="ctr"/>
        <c:lblOffset val="100"/>
        <c:noMultiLvlLbl val="0"/>
      </c:catAx>
      <c:valAx>
        <c:axId val="102888896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2887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>
                <a:solidFill>
                  <a:sysClr val="windowText" lastClr="000000"/>
                </a:solidFill>
              </a:rPr>
              <a:t>Users'</a:t>
            </a:r>
            <a:r>
              <a:rPr lang="en-US" sz="1050" baseline="0">
                <a:solidFill>
                  <a:sysClr val="windowText" lastClr="000000"/>
                </a:solidFill>
              </a:rPr>
              <a:t> Locations Distribution</a:t>
            </a:r>
            <a:endParaRPr lang="en-US" sz="105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256357291704039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Center</c:v>
          </c:tx>
          <c:spPr>
            <a:solidFill>
              <a:srgbClr val="FF0000">
                <a:alpha val="50196"/>
              </a:srgb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'ULD Numarical'!$N$1:$R$1</c:f>
              <c:strCache>
                <c:ptCount val="5"/>
                <c:pt idx="0">
                  <c:v>01 - 07</c:v>
                </c:pt>
                <c:pt idx="1">
                  <c:v>08 - 09</c:v>
                </c:pt>
                <c:pt idx="2">
                  <c:v>10 - 19</c:v>
                </c:pt>
                <c:pt idx="3">
                  <c:v>20 - 21</c:v>
                </c:pt>
                <c:pt idx="4">
                  <c:v>22 - 24</c:v>
                </c:pt>
              </c:strCache>
            </c:strRef>
          </c:cat>
          <c:val>
            <c:numRef>
              <c:f>'ULD Numarical'!$N$2:$R$2</c:f>
              <c:numCache>
                <c:formatCode>General</c:formatCode>
                <c:ptCount val="5"/>
                <c:pt idx="0">
                  <c:v>0.7</c:v>
                </c:pt>
                <c:pt idx="1">
                  <c:v>0.2</c:v>
                </c:pt>
                <c:pt idx="2">
                  <c:v>0.1</c:v>
                </c:pt>
                <c:pt idx="3">
                  <c:v>0.2</c:v>
                </c:pt>
                <c:pt idx="4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C-4B1A-B218-9A3233595E38}"/>
            </c:ext>
          </c:extLst>
        </c:ser>
        <c:ser>
          <c:idx val="1"/>
          <c:order val="1"/>
          <c:tx>
            <c:v>Middle</c:v>
          </c:tx>
          <c:spPr>
            <a:solidFill>
              <a:srgbClr val="FFCC99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'ULD Numarical'!$N$1:$R$1</c:f>
              <c:strCache>
                <c:ptCount val="5"/>
                <c:pt idx="0">
                  <c:v>01 - 07</c:v>
                </c:pt>
                <c:pt idx="1">
                  <c:v>08 - 09</c:v>
                </c:pt>
                <c:pt idx="2">
                  <c:v>10 - 19</c:v>
                </c:pt>
                <c:pt idx="3">
                  <c:v>20 - 21</c:v>
                </c:pt>
                <c:pt idx="4">
                  <c:v>22 - 24</c:v>
                </c:pt>
              </c:strCache>
            </c:strRef>
          </c:cat>
          <c:val>
            <c:numRef>
              <c:f>'ULD Numarical'!$N$3:$R$3</c:f>
              <c:numCache>
                <c:formatCode>General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0.1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AC-4B1A-B218-9A3233595E38}"/>
            </c:ext>
          </c:extLst>
        </c:ser>
        <c:ser>
          <c:idx val="2"/>
          <c:order val="2"/>
          <c:tx>
            <c:v>Boundary</c:v>
          </c:tx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'ULD Numarical'!$N$1:$R$1</c:f>
              <c:strCache>
                <c:ptCount val="5"/>
                <c:pt idx="0">
                  <c:v>01 - 07</c:v>
                </c:pt>
                <c:pt idx="1">
                  <c:v>08 - 09</c:v>
                </c:pt>
                <c:pt idx="2">
                  <c:v>10 - 19</c:v>
                </c:pt>
                <c:pt idx="3">
                  <c:v>20 - 21</c:v>
                </c:pt>
                <c:pt idx="4">
                  <c:v>22 - 24</c:v>
                </c:pt>
              </c:strCache>
            </c:strRef>
          </c:cat>
          <c:val>
            <c:numRef>
              <c:f>'ULD Numarical'!$N$4:$R$4</c:f>
              <c:numCache>
                <c:formatCode>General</c:formatCode>
                <c:ptCount val="5"/>
                <c:pt idx="0">
                  <c:v>0.1</c:v>
                </c:pt>
                <c:pt idx="1">
                  <c:v>0.6</c:v>
                </c:pt>
                <c:pt idx="2">
                  <c:v>0.8</c:v>
                </c:pt>
                <c:pt idx="3">
                  <c:v>0.6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AC-4B1A-B218-9A3233595E3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00"/>
        <c:axId val="1028882432"/>
        <c:axId val="1028886784"/>
      </c:barChart>
      <c:catAx>
        <c:axId val="102888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000" baseline="0">
                    <a:solidFill>
                      <a:sysClr val="windowText" lastClr="000000"/>
                    </a:solidFill>
                  </a:rPr>
                  <a:t> (Hours)</a:t>
                </a:r>
                <a:endParaRPr lang="en-US" sz="10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28886784"/>
        <c:crosses val="autoZero"/>
        <c:auto val="1"/>
        <c:lblAlgn val="ctr"/>
        <c:lblOffset val="100"/>
        <c:noMultiLvlLbl val="0"/>
      </c:catAx>
      <c:valAx>
        <c:axId val="102888678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2888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28840379269553"/>
          <c:y val="0.14201535919121219"/>
          <c:w val="0.80325165097299955"/>
          <c:h val="0.706110236220472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'Energy Consumption'!$A$3</c:f>
              <c:strCache>
                <c:ptCount val="1"/>
                <c:pt idx="0">
                  <c:v>Fixed System</c:v>
                </c:pt>
              </c:strCache>
            </c:strRef>
          </c:tx>
          <c:spPr>
            <a:solidFill>
              <a:srgbClr val="FF0000">
                <a:alpha val="74902"/>
              </a:srgbClr>
            </a:solidFill>
            <a:ln w="6350">
              <a:solidFill>
                <a:schemeClr val="tx1"/>
              </a:solidFill>
            </a:ln>
            <a:effectLst/>
          </c:spPr>
          <c:invertIfNegative val="0"/>
          <c:cat>
            <c:strRef>
              <c:f>'Energy Consumption'!$B$2:$C$2</c:f>
              <c:strCache>
                <c:ptCount val="2"/>
                <c:pt idx="0">
                  <c:v>Scenario A</c:v>
                </c:pt>
                <c:pt idx="1">
                  <c:v>Scenario B</c:v>
                </c:pt>
              </c:strCache>
            </c:strRef>
          </c:cat>
          <c:val>
            <c:numRef>
              <c:f>'Energy Consumption'!$B$3:$C$3</c:f>
              <c:numCache>
                <c:formatCode>General</c:formatCode>
                <c:ptCount val="2"/>
                <c:pt idx="0">
                  <c:v>1.5425</c:v>
                </c:pt>
                <c:pt idx="1">
                  <c:v>1.5513999999999999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FD-4B0A-9B61-938129EAA960}"/>
            </c:ext>
          </c:extLst>
        </c:ser>
        <c:ser>
          <c:idx val="1"/>
          <c:order val="1"/>
          <c:tx>
            <c:strRef>
              <c:f>'Energy Consumption'!$A$4</c:f>
              <c:strCache>
                <c:ptCount val="1"/>
                <c:pt idx="0">
                  <c:v>Adaptive System</c:v>
                </c:pt>
              </c:strCache>
            </c:strRef>
          </c:tx>
          <c:spPr>
            <a:solidFill>
              <a:srgbClr val="0000FF">
                <a:alpha val="75000"/>
              </a:srgbClr>
            </a:solidFill>
            <a:ln w="635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FF00">
                  <a:alpha val="75000"/>
                </a:srgb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4FD-4B0A-9B61-938129EAA960}"/>
              </c:ext>
            </c:extLst>
          </c:dPt>
          <c:cat>
            <c:strRef>
              <c:f>'Energy Consumption'!$B$2:$C$2</c:f>
              <c:strCache>
                <c:ptCount val="2"/>
                <c:pt idx="0">
                  <c:v>Scenario A</c:v>
                </c:pt>
                <c:pt idx="1">
                  <c:v>Scenario B</c:v>
                </c:pt>
              </c:strCache>
            </c:strRef>
          </c:cat>
          <c:val>
            <c:numRef>
              <c:f>'Energy Consumption'!$B$4:$C$4</c:f>
              <c:numCache>
                <c:formatCode>General</c:formatCode>
                <c:ptCount val="2"/>
                <c:pt idx="0">
                  <c:v>0.75627</c:v>
                </c:pt>
                <c:pt idx="1">
                  <c:v>0.99397999999999997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FD-4B0A-9B61-938129EAA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3"/>
        <c:overlap val="-29"/>
        <c:axId val="1138833760"/>
        <c:axId val="1138822336"/>
      </c:barChart>
      <c:catAx>
        <c:axId val="113883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822336"/>
        <c:crosses val="autoZero"/>
        <c:auto val="1"/>
        <c:lblAlgn val="ctr"/>
        <c:lblOffset val="100"/>
        <c:noMultiLvlLbl val="0"/>
      </c:catAx>
      <c:valAx>
        <c:axId val="1138822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Daily</a:t>
                </a:r>
                <a:r>
                  <a:rPr lang="en-US" sz="10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 AEC</a:t>
                </a:r>
                <a:endParaRPr lang="en-US" sz="10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solidFill>
              <a:schemeClr val="lt1"/>
            </a:solidFill>
            <a:ln w="12700" cap="flat" cmpd="sng" algn="ctr">
              <a:noFill/>
              <a:prstDash val="solid"/>
              <a:miter lim="800000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833760"/>
        <c:crosses val="autoZero"/>
        <c:crossBetween val="between"/>
      </c:valAx>
      <c:spPr>
        <a:noFill/>
        <a:ln w="952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3545129643735743"/>
          <c:y val="3.9506172839506172E-2"/>
          <c:w val="0.81955184483714849"/>
          <c:h val="8.5581753593682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601139897090698E-2"/>
          <c:y val="0.15262045947960209"/>
          <c:w val="0.91783380018674132"/>
          <c:h val="0.74269693140209314"/>
        </c:manualLayout>
      </c:layout>
      <c:barChart>
        <c:barDir val="col"/>
        <c:grouping val="percentStacked"/>
        <c:varyColors val="0"/>
        <c:ser>
          <c:idx val="0"/>
          <c:order val="0"/>
          <c:tx>
            <c:v>Center</c:v>
          </c:tx>
          <c:spPr>
            <a:solidFill>
              <a:srgbClr val="FF0000">
                <a:alpha val="50196"/>
              </a:srgb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c</a:t>
                    </a: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EFBB-4EAC-96DA-CC1B1D1D84BA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c</a:t>
                    </a: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EFBB-4EAC-96DA-CC1B1D1D84BA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c</a:t>
                    </a: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FBB-4EAC-96DA-CC1B1D1D84BA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c</a:t>
                    </a: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EFBB-4EAC-96DA-CC1B1D1D84BA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'ULD Models'!$C$2:$F$2</c:f>
              <c:strCache>
                <c:ptCount val="4"/>
                <c:pt idx="0">
                  <c:v>CF</c:v>
                </c:pt>
                <c:pt idx="1">
                  <c:v>Uniform</c:v>
                </c:pt>
                <c:pt idx="2">
                  <c:v>MF</c:v>
                </c:pt>
                <c:pt idx="3">
                  <c:v>BF</c:v>
                </c:pt>
              </c:strCache>
            </c:strRef>
          </c:cat>
          <c:val>
            <c:numRef>
              <c:f>'ULD Models'!$C$3:$F$3</c:f>
              <c:numCache>
                <c:formatCode>General</c:formatCode>
                <c:ptCount val="4"/>
                <c:pt idx="0">
                  <c:v>3.2836609793298846E-2</c:v>
                </c:pt>
                <c:pt idx="1">
                  <c:v>1.5482461517540406E-2</c:v>
                </c:pt>
                <c:pt idx="2">
                  <c:v>8.2091524483247115E-3</c:v>
                </c:pt>
                <c:pt idx="3">
                  <c:v>8.2091524483247115E-3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B-4EAC-96DA-CC1B1D1D84BA}"/>
            </c:ext>
          </c:extLst>
        </c:ser>
        <c:ser>
          <c:idx val="1"/>
          <c:order val="1"/>
          <c:tx>
            <c:v>Middle</c:v>
          </c:tx>
          <c:spPr>
            <a:solidFill>
              <a:srgbClr val="FFCC99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m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EFBB-4EAC-96DA-CC1B1D1D84B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m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EFBB-4EAC-96DA-CC1B1D1D84B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m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EFBB-4EAC-96DA-CC1B1D1D84B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m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EFBB-4EAC-96DA-CC1B1D1D84BA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'ULD Models'!$C$2:$F$2</c:f>
              <c:strCache>
                <c:ptCount val="4"/>
                <c:pt idx="0">
                  <c:v>CF</c:v>
                </c:pt>
                <c:pt idx="1">
                  <c:v>Uniform</c:v>
                </c:pt>
                <c:pt idx="2">
                  <c:v>MF</c:v>
                </c:pt>
                <c:pt idx="3">
                  <c:v>BF</c:v>
                </c:pt>
              </c:strCache>
            </c:strRef>
          </c:cat>
          <c:val>
            <c:numRef>
              <c:f>'ULD Models'!$C$4:$F$4</c:f>
              <c:numCache>
                <c:formatCode>General</c:formatCode>
                <c:ptCount val="4"/>
                <c:pt idx="0">
                  <c:v>1.3262911924324612E-2</c:v>
                </c:pt>
                <c:pt idx="1">
                  <c:v>1.5488428545226281E-2</c:v>
                </c:pt>
                <c:pt idx="2">
                  <c:v>2.1220659078919377E-2</c:v>
                </c:pt>
                <c:pt idx="3">
                  <c:v>1.3262911924324612E-2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BB-4EAC-96DA-CC1B1D1D84BA}"/>
            </c:ext>
          </c:extLst>
        </c:ser>
        <c:ser>
          <c:idx val="2"/>
          <c:order val="2"/>
          <c:tx>
            <c:v>Boundary</c:v>
          </c:tx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b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EFBB-4EAC-96DA-CC1B1D1D84B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b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EFBB-4EAC-96DA-CC1B1D1D84BA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b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EFBB-4EAC-96DA-CC1B1D1D84BA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b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EFBB-4EAC-96DA-CC1B1D1D84BA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'ULD Models'!$C$2:$F$2</c:f>
              <c:strCache>
                <c:ptCount val="4"/>
                <c:pt idx="0">
                  <c:v>CF</c:v>
                </c:pt>
                <c:pt idx="1">
                  <c:v>Uniform</c:v>
                </c:pt>
                <c:pt idx="2">
                  <c:v>MF</c:v>
                </c:pt>
                <c:pt idx="3">
                  <c:v>BF</c:v>
                </c:pt>
              </c:strCache>
            </c:strRef>
          </c:cat>
          <c:val>
            <c:numRef>
              <c:f>'ULD Models'!$C$5:$F$5</c:f>
              <c:numCache>
                <c:formatCode>General</c:formatCode>
                <c:ptCount val="4"/>
                <c:pt idx="0">
                  <c:v>6.8090100075471035E-3</c:v>
                </c:pt>
                <c:pt idx="1">
                  <c:v>1.549049776716966E-2</c:v>
                </c:pt>
                <c:pt idx="2">
                  <c:v>6.8090100075471035E-3</c:v>
                </c:pt>
                <c:pt idx="3">
                  <c:v>2.7236040030188414E-2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FBB-4EAC-96DA-CC1B1D1D84B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00"/>
        <c:axId val="1138832672"/>
        <c:axId val="1138821792"/>
      </c:barChart>
      <c:catAx>
        <c:axId val="113883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38821792"/>
        <c:crosses val="autoZero"/>
        <c:auto val="1"/>
        <c:lblAlgn val="ctr"/>
        <c:lblOffset val="100"/>
        <c:noMultiLvlLbl val="0"/>
      </c:catAx>
      <c:valAx>
        <c:axId val="113882179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13883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8359725867599883"/>
          <c:y val="3.297333203719905E-2"/>
          <c:w val="0.65743114564505289"/>
          <c:h val="8.83085447652376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44443030480226E-2"/>
          <c:y val="0.15226958934820647"/>
          <c:w val="0.91111113939039545"/>
          <c:h val="0.64527798283027127"/>
        </c:manualLayout>
      </c:layout>
      <c:barChart>
        <c:barDir val="col"/>
        <c:grouping val="percentStacked"/>
        <c:varyColors val="0"/>
        <c:ser>
          <c:idx val="0"/>
          <c:order val="0"/>
          <c:tx>
            <c:v>Center</c:v>
          </c:tx>
          <c:spPr>
            <a:solidFill>
              <a:srgbClr val="FF0000">
                <a:alpha val="50196"/>
              </a:srgb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c</a:t>
                    </a: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7931-4782-BED1-5FA028BADB05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c</a:t>
                    </a: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931-4782-BED1-5FA028BADB05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c</a:t>
                    </a: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931-4782-BED1-5FA028BADB05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c</a:t>
                    </a: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7931-4782-BED1-5FA028BADB05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c</a:t>
                    </a: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931-4782-BED1-5FA028BADB05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'ULD Hourly'!$B$1:$F$1</c:f>
              <c:strCache>
                <c:ptCount val="5"/>
                <c:pt idx="0">
                  <c:v>01 - 07 BF</c:v>
                </c:pt>
                <c:pt idx="1">
                  <c:v>08 - 09 CF</c:v>
                </c:pt>
                <c:pt idx="2">
                  <c:v>10 - 19 CF</c:v>
                </c:pt>
                <c:pt idx="3">
                  <c:v>20 - 21 CF</c:v>
                </c:pt>
                <c:pt idx="4">
                  <c:v>22 - 24 BF</c:v>
                </c:pt>
              </c:strCache>
            </c:strRef>
          </c:cat>
          <c:val>
            <c:numRef>
              <c:f>'ULD Hourly'!$B$2:$F$2</c:f>
              <c:numCache>
                <c:formatCode>General</c:formatCode>
                <c:ptCount val="5"/>
                <c:pt idx="0">
                  <c:v>0.1</c:v>
                </c:pt>
                <c:pt idx="1">
                  <c:v>0.6</c:v>
                </c:pt>
                <c:pt idx="2">
                  <c:v>0.8</c:v>
                </c:pt>
                <c:pt idx="3">
                  <c:v>0.6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31-4782-BED1-5FA028BADB05}"/>
            </c:ext>
          </c:extLst>
        </c:ser>
        <c:ser>
          <c:idx val="1"/>
          <c:order val="1"/>
          <c:tx>
            <c:v>Middle</c:v>
          </c:tx>
          <c:spPr>
            <a:solidFill>
              <a:srgbClr val="FFCC99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m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7931-4782-BED1-5FA028BADB05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m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7931-4782-BED1-5FA028BADB05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m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7931-4782-BED1-5FA028BADB05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m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931-4782-BED1-5FA028BADB05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m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7931-4782-BED1-5FA028BADB05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'ULD Hourly'!$B$1:$F$1</c:f>
              <c:strCache>
                <c:ptCount val="5"/>
                <c:pt idx="0">
                  <c:v>01 - 07 BF</c:v>
                </c:pt>
                <c:pt idx="1">
                  <c:v>08 - 09 CF</c:v>
                </c:pt>
                <c:pt idx="2">
                  <c:v>10 - 19 CF</c:v>
                </c:pt>
                <c:pt idx="3">
                  <c:v>20 - 21 CF</c:v>
                </c:pt>
                <c:pt idx="4">
                  <c:v>22 - 24 BF</c:v>
                </c:pt>
              </c:strCache>
            </c:strRef>
          </c:cat>
          <c:val>
            <c:numRef>
              <c:f>'ULD Hourly'!$B$3:$F$3</c:f>
              <c:numCache>
                <c:formatCode>General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0.1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931-4782-BED1-5FA028BADB05}"/>
            </c:ext>
          </c:extLst>
        </c:ser>
        <c:ser>
          <c:idx val="2"/>
          <c:order val="2"/>
          <c:tx>
            <c:v>Boundary</c:v>
          </c:tx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b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7931-4782-BED1-5FA028BADB05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b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7931-4782-BED1-5FA028BADB05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b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7931-4782-BED1-5FA028BADB05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b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7931-4782-BED1-5FA028BADB05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b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7931-4782-BED1-5FA028BADB05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'ULD Hourly'!$B$1:$F$1</c:f>
              <c:strCache>
                <c:ptCount val="5"/>
                <c:pt idx="0">
                  <c:v>01 - 07 BF</c:v>
                </c:pt>
                <c:pt idx="1">
                  <c:v>08 - 09 CF</c:v>
                </c:pt>
                <c:pt idx="2">
                  <c:v>10 - 19 CF</c:v>
                </c:pt>
                <c:pt idx="3">
                  <c:v>20 - 21 CF</c:v>
                </c:pt>
                <c:pt idx="4">
                  <c:v>22 - 24 BF</c:v>
                </c:pt>
              </c:strCache>
            </c:strRef>
          </c:cat>
          <c:val>
            <c:numRef>
              <c:f>'ULD Hourly'!$B$4:$F$4</c:f>
              <c:numCache>
                <c:formatCode>General</c:formatCode>
                <c:ptCount val="5"/>
                <c:pt idx="0">
                  <c:v>0.7</c:v>
                </c:pt>
                <c:pt idx="1">
                  <c:v>0.2</c:v>
                </c:pt>
                <c:pt idx="2">
                  <c:v>0.1</c:v>
                </c:pt>
                <c:pt idx="3">
                  <c:v>0.2</c:v>
                </c:pt>
                <c:pt idx="4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931-4782-BED1-5FA028BADB0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00"/>
        <c:axId val="1138827776"/>
        <c:axId val="1138828320"/>
      </c:barChart>
      <c:catAx>
        <c:axId val="1138827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000" baseline="0">
                    <a:solidFill>
                      <a:sysClr val="windowText" lastClr="000000"/>
                    </a:solidFill>
                  </a:rPr>
                  <a:t> (Hours)</a:t>
                </a:r>
                <a:endParaRPr lang="en-US" sz="10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5365645314357652"/>
              <c:y val="0.916644794400700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38828320"/>
        <c:crosses val="autoZero"/>
        <c:auto val="1"/>
        <c:lblAlgn val="ctr"/>
        <c:lblOffset val="100"/>
        <c:noMultiLvlLbl val="0"/>
      </c:catAx>
      <c:valAx>
        <c:axId val="11388283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13882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29790230289907E-2"/>
          <c:y val="0.15226958934820647"/>
          <c:w val="0.9117404195394202"/>
          <c:h val="0.65395853838582674"/>
        </c:manualLayout>
      </c:layout>
      <c:barChart>
        <c:barDir val="col"/>
        <c:grouping val="percentStacked"/>
        <c:varyColors val="0"/>
        <c:ser>
          <c:idx val="0"/>
          <c:order val="0"/>
          <c:tx>
            <c:v>Center</c:v>
          </c:tx>
          <c:spPr>
            <a:solidFill>
              <a:srgbClr val="FF0000">
                <a:alpha val="50196"/>
              </a:srgb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c</a:t>
                    </a: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9CA9-4D71-BA48-E9B00AB90280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c</a:t>
                    </a: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9CA9-4D71-BA48-E9B00AB90280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c</a:t>
                    </a: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CA9-4D71-BA48-E9B00AB90280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c</a:t>
                    </a: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9CA9-4D71-BA48-E9B00AB90280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c</a:t>
                    </a: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CA9-4D71-BA48-E9B00AB90280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'ULD Hourly'!$H$1:$L$1</c:f>
              <c:strCache>
                <c:ptCount val="5"/>
                <c:pt idx="0">
                  <c:v>01 - 07 CF</c:v>
                </c:pt>
                <c:pt idx="1">
                  <c:v>08 - 09 BF</c:v>
                </c:pt>
                <c:pt idx="2">
                  <c:v>10 - 19 BF</c:v>
                </c:pt>
                <c:pt idx="3">
                  <c:v>20 - 21 BF</c:v>
                </c:pt>
                <c:pt idx="4">
                  <c:v>22 - 24 CF</c:v>
                </c:pt>
              </c:strCache>
            </c:strRef>
          </c:cat>
          <c:val>
            <c:numRef>
              <c:f>'ULD Hourly'!$H$2:$L$2</c:f>
              <c:numCache>
                <c:formatCode>General</c:formatCode>
                <c:ptCount val="5"/>
                <c:pt idx="0">
                  <c:v>0.7</c:v>
                </c:pt>
                <c:pt idx="1">
                  <c:v>0.2</c:v>
                </c:pt>
                <c:pt idx="2">
                  <c:v>0.1</c:v>
                </c:pt>
                <c:pt idx="3">
                  <c:v>0.2</c:v>
                </c:pt>
                <c:pt idx="4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A9-4D71-BA48-E9B00AB90280}"/>
            </c:ext>
          </c:extLst>
        </c:ser>
        <c:ser>
          <c:idx val="1"/>
          <c:order val="1"/>
          <c:tx>
            <c:v>Middle</c:v>
          </c:tx>
          <c:spPr>
            <a:solidFill>
              <a:srgbClr val="FFCC99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m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9CA9-4D71-BA48-E9B00AB90280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m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9CA9-4D71-BA48-E9B00AB9028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m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9CA9-4D71-BA48-E9B00AB90280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m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9CA9-4D71-BA48-E9B00AB90280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m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9CA9-4D71-BA48-E9B00AB90280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'ULD Hourly'!$H$1:$L$1</c:f>
              <c:strCache>
                <c:ptCount val="5"/>
                <c:pt idx="0">
                  <c:v>01 - 07 CF</c:v>
                </c:pt>
                <c:pt idx="1">
                  <c:v>08 - 09 BF</c:v>
                </c:pt>
                <c:pt idx="2">
                  <c:v>10 - 19 BF</c:v>
                </c:pt>
                <c:pt idx="3">
                  <c:v>20 - 21 BF</c:v>
                </c:pt>
                <c:pt idx="4">
                  <c:v>22 - 24 CF</c:v>
                </c:pt>
              </c:strCache>
            </c:strRef>
          </c:cat>
          <c:val>
            <c:numRef>
              <c:f>'ULD Hourly'!$H$3:$L$3</c:f>
              <c:numCache>
                <c:formatCode>General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0.1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CA9-4D71-BA48-E9B00AB90280}"/>
            </c:ext>
          </c:extLst>
        </c:ser>
        <c:ser>
          <c:idx val="2"/>
          <c:order val="2"/>
          <c:tx>
            <c:v>Boundary</c:v>
          </c:tx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b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9CA9-4D71-BA48-E9B00AB90280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b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9CA9-4D71-BA48-E9B00AB90280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b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9CA9-4D71-BA48-E9B00AB90280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b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9CA9-4D71-BA48-E9B00AB90280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5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0" i="1" u="none" strike="noStrike" kern="1200" baseline="0">
                        <a:solidFill>
                          <a:sysClr val="windowText" lastClr="000000"/>
                        </a:solidFill>
                      </a:rPr>
                      <a:t>u</a:t>
                    </a:r>
                    <a:r>
                      <a:rPr lang="en-US" sz="1050" b="0" i="1" u="none" strike="noStrike" kern="1200" baseline="-25000">
                        <a:solidFill>
                          <a:sysClr val="windowText" lastClr="000000"/>
                        </a:solidFill>
                      </a:rPr>
                      <a:t>b</a:t>
                    </a:r>
                    <a:endParaRPr lang="en-US" sz="1050" b="0" i="0" u="none" strike="noStrike" kern="12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9CA9-4D71-BA48-E9B00AB90280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'ULD Hourly'!$H$1:$L$1</c:f>
              <c:strCache>
                <c:ptCount val="5"/>
                <c:pt idx="0">
                  <c:v>01 - 07 CF</c:v>
                </c:pt>
                <c:pt idx="1">
                  <c:v>08 - 09 BF</c:v>
                </c:pt>
                <c:pt idx="2">
                  <c:v>10 - 19 BF</c:v>
                </c:pt>
                <c:pt idx="3">
                  <c:v>20 - 21 BF</c:v>
                </c:pt>
                <c:pt idx="4">
                  <c:v>22 - 24 CF</c:v>
                </c:pt>
              </c:strCache>
            </c:strRef>
          </c:cat>
          <c:val>
            <c:numRef>
              <c:f>'ULD Hourly'!$H$4:$L$4</c:f>
              <c:numCache>
                <c:formatCode>General</c:formatCode>
                <c:ptCount val="5"/>
                <c:pt idx="0">
                  <c:v>0.1</c:v>
                </c:pt>
                <c:pt idx="1">
                  <c:v>0.6</c:v>
                </c:pt>
                <c:pt idx="2">
                  <c:v>0.8</c:v>
                </c:pt>
                <c:pt idx="3">
                  <c:v>0.6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CA9-4D71-BA48-E9B00AB9028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00"/>
        <c:axId val="1138833216"/>
        <c:axId val="1138829952"/>
      </c:barChart>
      <c:catAx>
        <c:axId val="113883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000" baseline="0">
                    <a:solidFill>
                      <a:sysClr val="windowText" lastClr="000000"/>
                    </a:solidFill>
                  </a:rPr>
                  <a:t> (Hours)</a:t>
                </a:r>
                <a:endParaRPr lang="en-US" sz="10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6271623439267997"/>
              <c:y val="0.92337325021872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38829952"/>
        <c:crosses val="autoZero"/>
        <c:auto val="1"/>
        <c:lblAlgn val="ctr"/>
        <c:lblOffset val="100"/>
        <c:noMultiLvlLbl val="0"/>
      </c:catAx>
      <c:valAx>
        <c:axId val="113882995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13883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104775</xdr:rowOff>
    </xdr:from>
    <xdr:to>
      <xdr:col>5</xdr:col>
      <xdr:colOff>352426</xdr:colOff>
      <xdr:row>18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7B63B7-AC49-42DD-A07B-683C258AA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447675</xdr:colOff>
      <xdr:row>4</xdr:row>
      <xdr:rowOff>95249</xdr:rowOff>
    </xdr:from>
    <xdr:to>
      <xdr:col>11</xdr:col>
      <xdr:colOff>190501</xdr:colOff>
      <xdr:row>20</xdr:row>
      <xdr:rowOff>55244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490BB-091B-451C-B2F7-08CCE13A0A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403411</xdr:colOff>
      <xdr:row>4</xdr:row>
      <xdr:rowOff>168088</xdr:rowOff>
    </xdr:from>
    <xdr:to>
      <xdr:col>18</xdr:col>
      <xdr:colOff>146237</xdr:colOff>
      <xdr:row>20</xdr:row>
      <xdr:rowOff>128083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2254A8-4646-435E-8341-1EB71D1B22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464755</xdr:colOff>
      <xdr:row>0</xdr:row>
      <xdr:rowOff>40397</xdr:rowOff>
    </xdr:from>
    <xdr:to>
      <xdr:col>10</xdr:col>
      <xdr:colOff>542925</xdr:colOff>
      <xdr:row>18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9FE1DE-5AFA-493E-87B6-239A22164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6</xdr:row>
      <xdr:rowOff>123825</xdr:rowOff>
    </xdr:from>
    <xdr:to>
      <xdr:col>5</xdr:col>
      <xdr:colOff>571500</xdr:colOff>
      <xdr:row>21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461435-5559-43BC-9F53-F17F287500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38099</xdr:rowOff>
    </xdr:from>
    <xdr:to>
      <xdr:col>6</xdr:col>
      <xdr:colOff>1</xdr:colOff>
      <xdr:row>20</xdr:row>
      <xdr:rowOff>106679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4C1B3-56A8-43D1-8B88-BE4F7C26DD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5</xdr:row>
      <xdr:rowOff>25213</xdr:rowOff>
    </xdr:from>
    <xdr:to>
      <xdr:col>11</xdr:col>
      <xdr:colOff>593912</xdr:colOff>
      <xdr:row>20</xdr:row>
      <xdr:rowOff>93793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150F8E-3EB6-4F5F-A849-8D9AC484E0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%20Profile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Profile (4)"/>
      <sheetName val="User Profile (3)"/>
      <sheetName val="User Profile"/>
      <sheetName val="User Profile (2)"/>
      <sheetName val="Sheet5"/>
      <sheetName val="Sheet4"/>
      <sheetName val="Data Traffic by Application"/>
      <sheetName val="Traffic by Device"/>
      <sheetName val="Data Traffic by Region"/>
      <sheetName val="Page11 Huawei Mobility Report "/>
      <sheetName val="Sheet1"/>
      <sheetName val="TT(n)"/>
      <sheetName val="Kc76"/>
      <sheetName val="λ"/>
      <sheetName val="s"/>
      <sheetName val="Traffic Profile"/>
      <sheetName val="ULD Numarical"/>
      <sheetName val="Energy Consumption"/>
      <sheetName val="ULD Models"/>
      <sheetName val="ULD Hou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>BF</v>
          </cell>
          <cell r="C1" t="str">
            <v>Uniform</v>
          </cell>
          <cell r="D1" t="str">
            <v>CF</v>
          </cell>
          <cell r="F1" t="str">
            <v>01 - 07</v>
          </cell>
          <cell r="G1" t="str">
            <v>08 - 09</v>
          </cell>
          <cell r="H1" t="str">
            <v>10 - 19</v>
          </cell>
          <cell r="I1" t="str">
            <v>20 - 21</v>
          </cell>
          <cell r="J1" t="str">
            <v>22 - 24</v>
          </cell>
          <cell r="N1" t="str">
            <v>01 - 07</v>
          </cell>
          <cell r="O1" t="str">
            <v>08 - 09</v>
          </cell>
          <cell r="P1" t="str">
            <v>10 - 19</v>
          </cell>
          <cell r="Q1" t="str">
            <v>20 - 21</v>
          </cell>
          <cell r="R1" t="str">
            <v>22 - 24</v>
          </cell>
        </row>
        <row r="2">
          <cell r="B2">
            <v>0.1</v>
          </cell>
          <cell r="C2">
            <v>0.18859999999999999</v>
          </cell>
          <cell r="D2">
            <v>0.8</v>
          </cell>
          <cell r="F2">
            <v>0.1</v>
          </cell>
          <cell r="G2">
            <v>0.6</v>
          </cell>
          <cell r="H2">
            <v>0.8</v>
          </cell>
          <cell r="I2">
            <v>0.6</v>
          </cell>
          <cell r="J2">
            <v>0.1</v>
          </cell>
          <cell r="N2">
            <v>0.7</v>
          </cell>
          <cell r="O2">
            <v>0.2</v>
          </cell>
          <cell r="P2">
            <v>0.1</v>
          </cell>
          <cell r="Q2">
            <v>0.2</v>
          </cell>
          <cell r="R2">
            <v>0.7</v>
          </cell>
        </row>
        <row r="3">
          <cell r="B3">
            <v>0.2</v>
          </cell>
          <cell r="C3">
            <v>0.58389999999999997</v>
          </cell>
          <cell r="D3">
            <v>0.1</v>
          </cell>
          <cell r="F3">
            <v>0.2</v>
          </cell>
          <cell r="G3">
            <v>0.2</v>
          </cell>
          <cell r="H3">
            <v>0.1</v>
          </cell>
          <cell r="I3">
            <v>0.2</v>
          </cell>
          <cell r="J3">
            <v>0.2</v>
          </cell>
          <cell r="N3">
            <v>0.2</v>
          </cell>
          <cell r="O3">
            <v>0.2</v>
          </cell>
          <cell r="P3">
            <v>0.1</v>
          </cell>
          <cell r="Q3">
            <v>0.2</v>
          </cell>
          <cell r="R3">
            <v>0.2</v>
          </cell>
        </row>
        <row r="4">
          <cell r="B4">
            <v>0.7</v>
          </cell>
          <cell r="C4">
            <v>0.22750000000000001</v>
          </cell>
          <cell r="D4">
            <v>0.1</v>
          </cell>
          <cell r="F4">
            <v>0.7</v>
          </cell>
          <cell r="G4">
            <v>0.2</v>
          </cell>
          <cell r="H4">
            <v>0.1</v>
          </cell>
          <cell r="I4">
            <v>0.2</v>
          </cell>
          <cell r="J4">
            <v>0.7</v>
          </cell>
          <cell r="N4">
            <v>0.1</v>
          </cell>
          <cell r="O4">
            <v>0.6</v>
          </cell>
          <cell r="P4">
            <v>0.8</v>
          </cell>
          <cell r="Q4">
            <v>0.6</v>
          </cell>
          <cell r="R4">
            <v>0.1</v>
          </cell>
        </row>
      </sheetData>
      <sheetData sheetId="17">
        <row r="2">
          <cell r="B2" t="str">
            <v>Scenario A</v>
          </cell>
          <cell r="C2" t="str">
            <v>Scenario B</v>
          </cell>
        </row>
        <row r="3">
          <cell r="A3" t="str">
            <v>Fixed System</v>
          </cell>
          <cell r="B3">
            <v>1.5425</v>
          </cell>
          <cell r="C3">
            <v>1.5513999999999999</v>
          </cell>
        </row>
        <row r="4">
          <cell r="A4" t="str">
            <v>Adaptive System</v>
          </cell>
          <cell r="B4">
            <v>0.75627</v>
          </cell>
          <cell r="C4">
            <v>0.99397999999999997</v>
          </cell>
        </row>
      </sheetData>
      <sheetData sheetId="18">
        <row r="2">
          <cell r="C2" t="str">
            <v>CF</v>
          </cell>
          <cell r="D2" t="str">
            <v>Uniform</v>
          </cell>
          <cell r="E2" t="str">
            <v>MF</v>
          </cell>
          <cell r="F2" t="str">
            <v>BF</v>
          </cell>
        </row>
        <row r="3">
          <cell r="C3">
            <v>3.2836609793298846E-2</v>
          </cell>
          <cell r="D3">
            <v>1.5482461517540406E-2</v>
          </cell>
          <cell r="E3">
            <v>8.2091524483247115E-3</v>
          </cell>
          <cell r="F3">
            <v>8.2091524483247115E-3</v>
          </cell>
        </row>
        <row r="4">
          <cell r="C4">
            <v>1.3262911924324612E-2</v>
          </cell>
          <cell r="D4">
            <v>1.5488428545226281E-2</v>
          </cell>
          <cell r="E4">
            <v>2.1220659078919377E-2</v>
          </cell>
          <cell r="F4">
            <v>1.3262911924324612E-2</v>
          </cell>
        </row>
        <row r="5">
          <cell r="C5">
            <v>6.8090100075471035E-3</v>
          </cell>
          <cell r="D5">
            <v>1.549049776716966E-2</v>
          </cell>
          <cell r="E5">
            <v>6.8090100075471035E-3</v>
          </cell>
          <cell r="F5">
            <v>2.7236040030188414E-2</v>
          </cell>
        </row>
      </sheetData>
      <sheetData sheetId="19">
        <row r="1">
          <cell r="B1" t="str">
            <v>01 - 07 BF</v>
          </cell>
          <cell r="C1" t="str">
            <v>08 - 09 CF</v>
          </cell>
          <cell r="D1" t="str">
            <v>10 - 19 CF</v>
          </cell>
          <cell r="E1" t="str">
            <v>20 - 21 CF</v>
          </cell>
          <cell r="F1" t="str">
            <v>22 - 24 BF</v>
          </cell>
          <cell r="H1" t="str">
            <v>01 - 07 CF</v>
          </cell>
          <cell r="I1" t="str">
            <v>08 - 09 BF</v>
          </cell>
          <cell r="J1" t="str">
            <v>10 - 19 BF</v>
          </cell>
          <cell r="K1" t="str">
            <v>20 - 21 BF</v>
          </cell>
          <cell r="L1" t="str">
            <v>22 - 24 CF</v>
          </cell>
        </row>
        <row r="2">
          <cell r="B2">
            <v>0.1</v>
          </cell>
          <cell r="C2">
            <v>0.6</v>
          </cell>
          <cell r="D2">
            <v>0.8</v>
          </cell>
          <cell r="E2">
            <v>0.6</v>
          </cell>
          <cell r="F2">
            <v>0.1</v>
          </cell>
          <cell r="H2">
            <v>0.7</v>
          </cell>
          <cell r="I2">
            <v>0.2</v>
          </cell>
          <cell r="J2">
            <v>0.1</v>
          </cell>
          <cell r="K2">
            <v>0.2</v>
          </cell>
          <cell r="L2">
            <v>0.7</v>
          </cell>
        </row>
        <row r="3">
          <cell r="B3">
            <v>0.2</v>
          </cell>
          <cell r="C3">
            <v>0.2</v>
          </cell>
          <cell r="D3">
            <v>0.1</v>
          </cell>
          <cell r="E3">
            <v>0.2</v>
          </cell>
          <cell r="F3">
            <v>0.2</v>
          </cell>
          <cell r="H3">
            <v>0.2</v>
          </cell>
          <cell r="I3">
            <v>0.2</v>
          </cell>
          <cell r="J3">
            <v>0.1</v>
          </cell>
          <cell r="K3">
            <v>0.2</v>
          </cell>
          <cell r="L3">
            <v>0.2</v>
          </cell>
        </row>
        <row r="4">
          <cell r="B4">
            <v>0.7</v>
          </cell>
          <cell r="C4">
            <v>0.2</v>
          </cell>
          <cell r="D4">
            <v>0.1</v>
          </cell>
          <cell r="E4">
            <v>0.2</v>
          </cell>
          <cell r="F4">
            <v>0.7</v>
          </cell>
          <cell r="H4">
            <v>0.1</v>
          </cell>
          <cell r="I4">
            <v>0.6</v>
          </cell>
          <cell r="J4">
            <v>0.8</v>
          </cell>
          <cell r="K4">
            <v>0.6</v>
          </cell>
          <cell r="L4">
            <v>0.1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9D7F-1FAE-40A7-A39A-2E4E80F52317}">
  <dimension ref="A1:R9"/>
  <sheetViews>
    <sheetView tabSelected="1" zoomScaleNormal="100" workbookViewId="0">
      <selection activeCell="F1" sqref="F1:J4"/>
    </sheetView>
  </sheetViews>
  <sheetFormatPr defaultRowHeight="15" x14ac:dyDescent="0.25"/>
  <cols>
    <col min="1" max="1" width="10.28515625" style="1" customWidth="1"/>
  </cols>
  <sheetData>
    <row r="1" spans="1:18" ht="15.75" thickBot="1" x14ac:dyDescent="0.3">
      <c r="A1" s="1" t="s">
        <v>0</v>
      </c>
      <c r="B1" t="s">
        <v>1</v>
      </c>
      <c r="C1" t="s">
        <v>2</v>
      </c>
      <c r="D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5"/>
      <c r="N1" s="2" t="s">
        <v>4</v>
      </c>
      <c r="O1" s="3" t="s">
        <v>5</v>
      </c>
      <c r="P1" s="3" t="s">
        <v>6</v>
      </c>
      <c r="Q1" s="3" t="s">
        <v>7</v>
      </c>
      <c r="R1" s="4" t="s">
        <v>8</v>
      </c>
    </row>
    <row r="2" spans="1:18" x14ac:dyDescent="0.25">
      <c r="A2" s="1">
        <v>200</v>
      </c>
      <c r="B2">
        <f xml:space="preserve"> 10/100</f>
        <v>0.1</v>
      </c>
      <c r="C2">
        <f>18.86/100</f>
        <v>0.18859999999999999</v>
      </c>
      <c r="D2">
        <f>80/100</f>
        <v>0.8</v>
      </c>
      <c r="F2" s="6">
        <f xml:space="preserve"> 10/100</f>
        <v>0.1</v>
      </c>
      <c r="G2" s="1">
        <v>0.6</v>
      </c>
      <c r="H2" s="1">
        <f>80/100</f>
        <v>0.8</v>
      </c>
      <c r="I2" s="1">
        <v>0.6</v>
      </c>
      <c r="J2" s="7">
        <f xml:space="preserve"> 10/100</f>
        <v>0.1</v>
      </c>
      <c r="N2" s="6">
        <v>0.7</v>
      </c>
      <c r="O2" s="1">
        <v>0.2</v>
      </c>
      <c r="P2" s="1">
        <v>0.1</v>
      </c>
      <c r="Q2" s="1">
        <v>0.2</v>
      </c>
      <c r="R2" s="7">
        <v>0.7</v>
      </c>
    </row>
    <row r="3" spans="1:18" x14ac:dyDescent="0.25">
      <c r="A3" s="1">
        <v>400</v>
      </c>
      <c r="B3">
        <f>20/100</f>
        <v>0.2</v>
      </c>
      <c r="C3">
        <f>58.39/100</f>
        <v>0.58389999999999997</v>
      </c>
      <c r="D3">
        <f>10/100</f>
        <v>0.1</v>
      </c>
      <c r="F3" s="6">
        <f>20/100</f>
        <v>0.2</v>
      </c>
      <c r="G3" s="1">
        <v>0.2</v>
      </c>
      <c r="H3" s="1">
        <f>10/100</f>
        <v>0.1</v>
      </c>
      <c r="I3" s="1">
        <v>0.2</v>
      </c>
      <c r="J3" s="7">
        <f>20/100</f>
        <v>0.2</v>
      </c>
      <c r="N3" s="6">
        <f>20/100</f>
        <v>0.2</v>
      </c>
      <c r="O3" s="1">
        <v>0.2</v>
      </c>
      <c r="P3" s="1">
        <f>10/100</f>
        <v>0.1</v>
      </c>
      <c r="Q3" s="1">
        <v>0.2</v>
      </c>
      <c r="R3" s="7">
        <f>20/100</f>
        <v>0.2</v>
      </c>
    </row>
    <row r="4" spans="1:18" ht="15.75" thickBot="1" x14ac:dyDescent="0.3">
      <c r="A4" s="1">
        <v>500</v>
      </c>
      <c r="B4">
        <f>70/100</f>
        <v>0.7</v>
      </c>
      <c r="C4">
        <f>22.75/100</f>
        <v>0.22750000000000001</v>
      </c>
      <c r="D4">
        <f>10/100</f>
        <v>0.1</v>
      </c>
      <c r="F4" s="8">
        <f>70/100</f>
        <v>0.7</v>
      </c>
      <c r="G4" s="9">
        <v>0.2</v>
      </c>
      <c r="H4" s="9">
        <f>10/100</f>
        <v>0.1</v>
      </c>
      <c r="I4" s="9">
        <v>0.2</v>
      </c>
      <c r="J4" s="10">
        <f>70/100</f>
        <v>0.7</v>
      </c>
      <c r="N4" s="8">
        <v>0.1</v>
      </c>
      <c r="O4" s="9">
        <v>0.6</v>
      </c>
      <c r="P4" s="9">
        <v>0.8</v>
      </c>
      <c r="Q4" s="9">
        <v>0.6</v>
      </c>
      <c r="R4" s="10">
        <v>0.1</v>
      </c>
    </row>
    <row r="5" spans="1:18" x14ac:dyDescent="0.25">
      <c r="G5" s="5"/>
      <c r="H5" s="1"/>
      <c r="I5" s="1"/>
      <c r="J5" s="1"/>
    </row>
    <row r="6" spans="1:18" x14ac:dyDescent="0.25">
      <c r="G6" s="5"/>
      <c r="H6" s="1"/>
      <c r="I6" s="1"/>
      <c r="J6" s="1"/>
    </row>
    <row r="7" spans="1:18" x14ac:dyDescent="0.25">
      <c r="G7" s="5"/>
      <c r="H7" s="1"/>
      <c r="I7" s="1"/>
      <c r="J7" s="1"/>
    </row>
    <row r="8" spans="1:18" x14ac:dyDescent="0.25">
      <c r="G8" s="5"/>
      <c r="H8" s="1"/>
      <c r="I8" s="1"/>
      <c r="J8" s="1"/>
    </row>
    <row r="9" spans="1:18" x14ac:dyDescent="0.25">
      <c r="G9" s="5"/>
      <c r="H9" s="1"/>
      <c r="I9" s="1"/>
      <c r="J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A152-A5D9-4E54-934E-78D0EAEE6B70}">
  <dimension ref="A2:C9"/>
  <sheetViews>
    <sheetView topLeftCell="C1" zoomScaleNormal="100" workbookViewId="0">
      <selection activeCell="F1" sqref="F1:J4"/>
    </sheetView>
  </sheetViews>
  <sheetFormatPr defaultRowHeight="15" x14ac:dyDescent="0.25"/>
  <cols>
    <col min="1" max="1" width="18.140625" customWidth="1"/>
    <col min="2" max="2" width="11.5703125" customWidth="1"/>
    <col min="3" max="3" width="11.42578125" customWidth="1"/>
  </cols>
  <sheetData>
    <row r="2" spans="1:3" x14ac:dyDescent="0.25">
      <c r="A2" s="11"/>
      <c r="B2" s="11" t="s">
        <v>9</v>
      </c>
      <c r="C2" s="11" t="s">
        <v>10</v>
      </c>
    </row>
    <row r="3" spans="1:3" x14ac:dyDescent="0.25">
      <c r="A3" s="11" t="s">
        <v>11</v>
      </c>
      <c r="B3" s="11">
        <v>1.5425</v>
      </c>
      <c r="C3" s="11">
        <v>1.5513999999999999</v>
      </c>
    </row>
    <row r="4" spans="1:3" x14ac:dyDescent="0.25">
      <c r="A4" s="11" t="s">
        <v>12</v>
      </c>
      <c r="B4" s="11">
        <v>0.75627</v>
      </c>
      <c r="C4" s="11">
        <v>0.99397999999999997</v>
      </c>
    </row>
    <row r="5" spans="1:3" x14ac:dyDescent="0.25">
      <c r="B5">
        <f>1 - B4/B3</f>
        <v>0.5097115072933549</v>
      </c>
      <c r="C5">
        <f>1- C4/C3</f>
        <v>0.35930127626659791</v>
      </c>
    </row>
    <row r="8" spans="1:3" x14ac:dyDescent="0.25">
      <c r="B8">
        <v>2.3889999999999998</v>
      </c>
      <c r="C8">
        <v>2.4026999999999998</v>
      </c>
    </row>
    <row r="9" spans="1:3" x14ac:dyDescent="0.25">
      <c r="B9">
        <v>1.1713</v>
      </c>
      <c r="C9">
        <v>1.5394000000000001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0BD8-BBE0-4391-AD74-28892A39A88F}">
  <dimension ref="A1:U16"/>
  <sheetViews>
    <sheetView zoomScale="85" zoomScaleNormal="85" workbookViewId="0">
      <selection activeCell="F1" sqref="F1:J4"/>
    </sheetView>
  </sheetViews>
  <sheetFormatPr defaultRowHeight="15" x14ac:dyDescent="0.25"/>
  <cols>
    <col min="1" max="1" width="3.5703125" style="1" customWidth="1"/>
    <col min="13" max="13" width="7.140625" customWidth="1"/>
    <col min="14" max="14" width="6.7109375" customWidth="1"/>
    <col min="15" max="15" width="7.7109375" style="1" customWidth="1"/>
    <col min="16" max="16" width="13.5703125" customWidth="1"/>
    <col min="17" max="17" width="5.7109375" customWidth="1"/>
    <col min="18" max="18" width="10.42578125" style="1" customWidth="1"/>
  </cols>
  <sheetData>
    <row r="1" spans="2:21" ht="15.75" thickBot="1" x14ac:dyDescent="0.3">
      <c r="H1" s="5"/>
      <c r="I1" s="1"/>
      <c r="J1" s="1"/>
      <c r="K1" s="1"/>
      <c r="R1" s="12" t="s">
        <v>13</v>
      </c>
      <c r="S1" s="13"/>
      <c r="T1" s="13"/>
      <c r="U1" s="14"/>
    </row>
    <row r="2" spans="2:21" ht="15.75" thickBot="1" x14ac:dyDescent="0.3">
      <c r="B2" s="15" t="s">
        <v>0</v>
      </c>
      <c r="C2" s="16" t="s">
        <v>3</v>
      </c>
      <c r="D2" s="16" t="s">
        <v>2</v>
      </c>
      <c r="E2" s="16" t="s">
        <v>14</v>
      </c>
      <c r="F2" s="17" t="s">
        <v>1</v>
      </c>
      <c r="H2" s="5"/>
      <c r="I2" s="18" t="s">
        <v>3</v>
      </c>
      <c r="J2" s="19" t="s">
        <v>14</v>
      </c>
      <c r="K2" s="20" t="s">
        <v>1</v>
      </c>
      <c r="L2" s="21" t="s">
        <v>2</v>
      </c>
      <c r="N2" s="22">
        <v>10000</v>
      </c>
      <c r="O2" s="23" t="s">
        <v>0</v>
      </c>
      <c r="P2" s="24" t="s">
        <v>15</v>
      </c>
      <c r="R2" s="25" t="s">
        <v>3</v>
      </c>
      <c r="S2" s="26" t="s">
        <v>14</v>
      </c>
      <c r="T2" s="27" t="s">
        <v>1</v>
      </c>
      <c r="U2" s="28" t="s">
        <v>2</v>
      </c>
    </row>
    <row r="3" spans="2:21" x14ac:dyDescent="0.25">
      <c r="B3" s="29">
        <v>200</v>
      </c>
      <c r="C3" s="30">
        <f>R3</f>
        <v>3.2836609793298846E-2</v>
      </c>
      <c r="D3" s="30">
        <f>U3</f>
        <v>1.5482461517540406E-2</v>
      </c>
      <c r="E3" s="30">
        <f>S3</f>
        <v>8.2091524483247115E-3</v>
      </c>
      <c r="F3" s="31">
        <f>T3</f>
        <v>8.2091524483247115E-3</v>
      </c>
      <c r="H3" s="5" t="s">
        <v>16</v>
      </c>
      <c r="I3" s="32">
        <v>0.4</v>
      </c>
      <c r="J3" s="33">
        <v>0.1</v>
      </c>
      <c r="K3" s="34">
        <v>0.1</v>
      </c>
      <c r="L3" s="35">
        <f>18.86/100</f>
        <v>0.18859999999999999</v>
      </c>
      <c r="N3" s="36" t="s">
        <v>16</v>
      </c>
      <c r="O3" s="37">
        <v>200</v>
      </c>
      <c r="P3" s="38">
        <f>PI()*(O3^2-35^2)</f>
        <v>121815.25514294422</v>
      </c>
      <c r="R3" s="39">
        <f>I3*$N$2/P3</f>
        <v>3.2836609793298846E-2</v>
      </c>
      <c r="S3" s="40">
        <f>J3*$N$2/P3</f>
        <v>8.2091524483247115E-3</v>
      </c>
      <c r="T3" s="40">
        <f>K3*$N$2/P3</f>
        <v>8.2091524483247115E-3</v>
      </c>
      <c r="U3" s="41">
        <f>L3*$N$2/P3</f>
        <v>1.5482461517540406E-2</v>
      </c>
    </row>
    <row r="4" spans="2:21" x14ac:dyDescent="0.25">
      <c r="B4" s="29">
        <v>400</v>
      </c>
      <c r="C4" s="30">
        <f t="shared" ref="C4:C5" si="0">R4</f>
        <v>1.3262911924324612E-2</v>
      </c>
      <c r="D4" s="30">
        <f t="shared" ref="D4:D5" si="1">U4</f>
        <v>1.5488428545226281E-2</v>
      </c>
      <c r="E4" s="30">
        <f t="shared" ref="E4:F5" si="2">S4</f>
        <v>2.1220659078919377E-2</v>
      </c>
      <c r="F4" s="31">
        <f t="shared" si="2"/>
        <v>1.3262911924324612E-2</v>
      </c>
      <c r="H4" s="5" t="s">
        <v>17</v>
      </c>
      <c r="I4" s="42">
        <v>0.5</v>
      </c>
      <c r="J4" s="43">
        <v>0.8</v>
      </c>
      <c r="K4" s="44">
        <v>0.5</v>
      </c>
      <c r="L4" s="45">
        <f>58.39/100</f>
        <v>0.58389999999999997</v>
      </c>
      <c r="N4" s="36" t="s">
        <v>17</v>
      </c>
      <c r="O4" s="46">
        <v>400</v>
      </c>
      <c r="P4" s="47">
        <f>PI()*(O4^2-O3^2)</f>
        <v>376991.11843077518</v>
      </c>
      <c r="R4" s="48">
        <f t="shared" ref="R4:R5" si="3">I4*$N$2/P4</f>
        <v>1.3262911924324612E-2</v>
      </c>
      <c r="S4" s="49">
        <f t="shared" ref="S4:S5" si="4">J4*$N$2/P4</f>
        <v>2.1220659078919377E-2</v>
      </c>
      <c r="T4" s="40">
        <f t="shared" ref="T4:T5" si="5">K4*$N$2/P4</f>
        <v>1.3262911924324612E-2</v>
      </c>
      <c r="U4" s="41">
        <f t="shared" ref="U4:U5" si="6">L4*$N$2/P4</f>
        <v>1.5488428545226281E-2</v>
      </c>
    </row>
    <row r="5" spans="2:21" ht="15.75" thickBot="1" x14ac:dyDescent="0.3">
      <c r="B5" s="50">
        <v>500</v>
      </c>
      <c r="C5" s="51">
        <f t="shared" si="0"/>
        <v>6.8090100075471035E-3</v>
      </c>
      <c r="D5" s="51">
        <f t="shared" si="1"/>
        <v>1.549049776716966E-2</v>
      </c>
      <c r="E5" s="51">
        <f t="shared" si="2"/>
        <v>6.8090100075471035E-3</v>
      </c>
      <c r="F5" s="52">
        <f t="shared" si="2"/>
        <v>2.7236040030188414E-2</v>
      </c>
      <c r="H5" s="1" t="s">
        <v>18</v>
      </c>
      <c r="I5" s="53">
        <v>0.1</v>
      </c>
      <c r="J5" s="54">
        <v>0.1</v>
      </c>
      <c r="K5" s="55">
        <v>0.4</v>
      </c>
      <c r="L5" s="56">
        <f>22.75/100</f>
        <v>0.22750000000000001</v>
      </c>
      <c r="N5" s="57" t="s">
        <v>18</v>
      </c>
      <c r="O5" s="58">
        <v>500</v>
      </c>
      <c r="P5" s="59">
        <f xml:space="preserve"> ((3*SQRT(3)/2)*O5^2) - ((PI())*O4^2)</f>
        <v>146864.22826396208</v>
      </c>
      <c r="R5" s="60">
        <f t="shared" si="3"/>
        <v>6.8090100075471035E-3</v>
      </c>
      <c r="S5" s="61">
        <f t="shared" si="4"/>
        <v>6.8090100075471035E-3</v>
      </c>
      <c r="T5" s="62">
        <f t="shared" si="5"/>
        <v>2.7236040030188414E-2</v>
      </c>
      <c r="U5" s="63">
        <f t="shared" si="6"/>
        <v>1.549049776716966E-2</v>
      </c>
    </row>
    <row r="6" spans="2:21" x14ac:dyDescent="0.25">
      <c r="I6" s="1">
        <f>SUM(I3:I5)</f>
        <v>1</v>
      </c>
      <c r="J6" s="1">
        <f t="shared" ref="J6:L6" si="7">SUM(J3:J5)</f>
        <v>1</v>
      </c>
      <c r="K6" s="1">
        <f t="shared" si="7"/>
        <v>1</v>
      </c>
      <c r="L6" s="1">
        <f t="shared" si="7"/>
        <v>1</v>
      </c>
      <c r="N6" s="1"/>
      <c r="O6"/>
      <c r="R6" s="64">
        <f>MAX(R3:R5)</f>
        <v>3.2836609793298846E-2</v>
      </c>
      <c r="S6" s="65">
        <f>MAX(S3:S5)</f>
        <v>2.1220659078919377E-2</v>
      </c>
      <c r="T6" s="65">
        <f t="shared" ref="T6:U6" si="8">MAX(T3:T5)</f>
        <v>2.7236040030188414E-2</v>
      </c>
      <c r="U6" s="64">
        <f t="shared" si="8"/>
        <v>1.549049776716966E-2</v>
      </c>
    </row>
    <row r="7" spans="2:21" x14ac:dyDescent="0.25">
      <c r="B7" s="11"/>
      <c r="C7" s="11"/>
      <c r="D7" s="11"/>
      <c r="E7" s="11"/>
      <c r="F7" s="11"/>
    </row>
    <row r="8" spans="2:21" x14ac:dyDescent="0.25">
      <c r="B8" s="11"/>
      <c r="C8" s="11"/>
      <c r="D8" s="1"/>
      <c r="E8" s="11"/>
      <c r="F8" s="11"/>
    </row>
    <row r="9" spans="2:21" x14ac:dyDescent="0.25">
      <c r="B9" s="11"/>
      <c r="C9" s="11"/>
      <c r="D9" s="1"/>
      <c r="E9" s="11"/>
      <c r="F9" s="11"/>
    </row>
    <row r="10" spans="2:21" x14ac:dyDescent="0.25">
      <c r="B10" s="11"/>
      <c r="C10" s="11"/>
      <c r="D10" s="1"/>
      <c r="E10" s="11"/>
      <c r="F10" s="11"/>
    </row>
    <row r="13" spans="2:21" x14ac:dyDescent="0.25">
      <c r="E13" s="11"/>
      <c r="N13" s="11"/>
    </row>
    <row r="14" spans="2:21" x14ac:dyDescent="0.25">
      <c r="E14" s="11"/>
      <c r="N14" s="11"/>
    </row>
    <row r="15" spans="2:21" x14ac:dyDescent="0.25">
      <c r="E15" s="11"/>
      <c r="N15" s="11"/>
    </row>
    <row r="16" spans="2:21" x14ac:dyDescent="0.25">
      <c r="E16" s="11"/>
    </row>
  </sheetData>
  <mergeCells count="1">
    <mergeCell ref="R1:U1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29A2-C09A-4AD7-9BFF-8D9B4B222DB5}">
  <dimension ref="B1:L9"/>
  <sheetViews>
    <sheetView zoomScaleNormal="100" workbookViewId="0">
      <selection activeCell="I4" sqref="I4"/>
    </sheetView>
  </sheetViews>
  <sheetFormatPr defaultRowHeight="15" x14ac:dyDescent="0.25"/>
  <cols>
    <col min="1" max="1" width="3.140625" customWidth="1"/>
    <col min="7" max="7" width="7.5703125" customWidth="1"/>
  </cols>
  <sheetData>
    <row r="1" spans="2:12" ht="15.75" thickBot="1" x14ac:dyDescent="0.3">
      <c r="B1" s="2" t="s">
        <v>19</v>
      </c>
      <c r="C1" s="3" t="s">
        <v>20</v>
      </c>
      <c r="D1" s="3" t="s">
        <v>21</v>
      </c>
      <c r="E1" s="3" t="s">
        <v>22</v>
      </c>
      <c r="F1" s="4" t="s">
        <v>23</v>
      </c>
      <c r="G1" s="5"/>
      <c r="H1" s="2" t="s">
        <v>24</v>
      </c>
      <c r="I1" s="3" t="s">
        <v>25</v>
      </c>
      <c r="J1" s="3" t="s">
        <v>26</v>
      </c>
      <c r="K1" s="3" t="s">
        <v>27</v>
      </c>
      <c r="L1" s="4" t="s">
        <v>28</v>
      </c>
    </row>
    <row r="2" spans="2:12" x14ac:dyDescent="0.25">
      <c r="B2" s="6">
        <f xml:space="preserve"> 10/100</f>
        <v>0.1</v>
      </c>
      <c r="C2" s="1">
        <v>0.6</v>
      </c>
      <c r="D2" s="1">
        <f>80/100</f>
        <v>0.8</v>
      </c>
      <c r="E2" s="1">
        <v>0.6</v>
      </c>
      <c r="F2" s="7">
        <f xml:space="preserve"> 10/100</f>
        <v>0.1</v>
      </c>
      <c r="H2" s="6">
        <v>0.7</v>
      </c>
      <c r="I2" s="1">
        <v>0.2</v>
      </c>
      <c r="J2" s="1">
        <v>0.1</v>
      </c>
      <c r="K2" s="1">
        <v>0.2</v>
      </c>
      <c r="L2" s="7">
        <v>0.7</v>
      </c>
    </row>
    <row r="3" spans="2:12" x14ac:dyDescent="0.25">
      <c r="B3" s="6">
        <f>20/100</f>
        <v>0.2</v>
      </c>
      <c r="C3" s="1">
        <v>0.2</v>
      </c>
      <c r="D3" s="1">
        <f>10/100</f>
        <v>0.1</v>
      </c>
      <c r="E3" s="1">
        <v>0.2</v>
      </c>
      <c r="F3" s="7">
        <f>20/100</f>
        <v>0.2</v>
      </c>
      <c r="H3" s="6">
        <f>20/100</f>
        <v>0.2</v>
      </c>
      <c r="I3" s="1">
        <v>0.2</v>
      </c>
      <c r="J3" s="1">
        <f>10/100</f>
        <v>0.1</v>
      </c>
      <c r="K3" s="1">
        <v>0.2</v>
      </c>
      <c r="L3" s="7">
        <f>20/100</f>
        <v>0.2</v>
      </c>
    </row>
    <row r="4" spans="2:12" ht="15.75" thickBot="1" x14ac:dyDescent="0.3">
      <c r="B4" s="8">
        <f>70/100</f>
        <v>0.7</v>
      </c>
      <c r="C4" s="9">
        <v>0.2</v>
      </c>
      <c r="D4" s="9">
        <f>10/100</f>
        <v>0.1</v>
      </c>
      <c r="E4" s="9">
        <v>0.2</v>
      </c>
      <c r="F4" s="10">
        <f>70/100</f>
        <v>0.7</v>
      </c>
      <c r="H4" s="8">
        <v>0.1</v>
      </c>
      <c r="I4" s="9">
        <v>0.6</v>
      </c>
      <c r="J4" s="9">
        <v>0.8</v>
      </c>
      <c r="K4" s="9">
        <v>0.6</v>
      </c>
      <c r="L4" s="10">
        <v>0.1</v>
      </c>
    </row>
    <row r="5" spans="2:12" x14ac:dyDescent="0.25">
      <c r="C5" s="5"/>
      <c r="D5" s="1"/>
      <c r="E5" s="1"/>
      <c r="F5" s="1"/>
    </row>
    <row r="6" spans="2:12" x14ac:dyDescent="0.25">
      <c r="C6" s="5"/>
      <c r="D6" s="1"/>
      <c r="E6" s="1"/>
      <c r="F6" s="1"/>
    </row>
    <row r="7" spans="2:12" x14ac:dyDescent="0.25">
      <c r="C7" s="5"/>
      <c r="D7" s="1"/>
      <c r="E7" s="1"/>
      <c r="F7" s="1"/>
    </row>
    <row r="8" spans="2:12" x14ac:dyDescent="0.25">
      <c r="C8" s="5"/>
      <c r="D8" s="1"/>
      <c r="E8" s="1"/>
      <c r="F8" s="1"/>
    </row>
    <row r="9" spans="2:12" x14ac:dyDescent="0.25">
      <c r="C9" s="5"/>
      <c r="D9" s="1"/>
      <c r="E9" s="1"/>
      <c r="F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ULD Numarical</vt:lpstr>
      <vt:lpstr>Energy Consumption</vt:lpstr>
      <vt:lpstr>ULD Models</vt:lpstr>
      <vt:lpstr>ULD 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AA. Abuibaid</dc:creator>
  <cp:lastModifiedBy>Mohammed AA. Abuibaid</cp:lastModifiedBy>
  <dcterms:created xsi:type="dcterms:W3CDTF">2020-06-07T07:37:26Z</dcterms:created>
  <dcterms:modified xsi:type="dcterms:W3CDTF">2020-06-07T07:38:19Z</dcterms:modified>
</cp:coreProperties>
</file>