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search-kelowna.csv" sheetId="1" r:id="rId3"/>
  </sheets>
  <definedNames/>
  <calcPr/>
</workbook>
</file>

<file path=xl/sharedStrings.xml><?xml version="1.0" encoding="utf-8"?>
<sst xmlns="http://schemas.openxmlformats.org/spreadsheetml/2006/main" count="2170" uniqueCount="892">
  <si>
    <t>id</t>
  </si>
  <si>
    <t>type</t>
  </si>
  <si>
    <t>item id</t>
  </si>
  <si>
    <t>item type</t>
  </si>
  <si>
    <t>item owner id</t>
  </si>
  <si>
    <t>item owner name</t>
  </si>
  <si>
    <t>item owner email</t>
  </si>
  <si>
    <t>layer id</t>
  </si>
  <si>
    <t>layer title</t>
  </si>
  <si>
    <t>title</t>
  </si>
  <si>
    <t>coordinates</t>
  </si>
  <si>
    <t>description</t>
  </si>
  <si>
    <t>image count</t>
  </si>
  <si>
    <t>url</t>
  </si>
  <si>
    <t>created date</t>
  </si>
  <si>
    <t>last modification date</t>
  </si>
  <si>
    <t>last editor</t>
  </si>
  <si>
    <t>edit count</t>
  </si>
  <si>
    <t>read access</t>
  </si>
  <si>
    <t>item views</t>
  </si>
  <si>
    <t>Building Type</t>
  </si>
  <si>
    <t>Agency</t>
  </si>
  <si>
    <t>Contact Person</t>
  </si>
  <si>
    <t>Position of Contact</t>
  </si>
  <si>
    <t>Phone Number</t>
  </si>
  <si>
    <t>Email</t>
  </si>
  <si>
    <t>Has Waitlist</t>
  </si>
  <si>
    <t>Estimated Wait Time</t>
  </si>
  <si>
    <t>Has Maximum Duration of Stay</t>
  </si>
  <si>
    <t>Maximum Duration of Stay</t>
  </si>
  <si>
    <t>Number of Dormitory Beds</t>
  </si>
  <si>
    <t>Number of Shared Bedroom Beds</t>
  </si>
  <si>
    <t>Number of Single Bedroom Beds</t>
  </si>
  <si>
    <t>Services Provided</t>
  </si>
  <si>
    <t>Provides Case Management Services</t>
  </si>
  <si>
    <t>Provides Referrals to other Agencies</t>
  </si>
  <si>
    <t>Provides Health/Dental Care</t>
  </si>
  <si>
    <t>Provides Meals</t>
  </si>
  <si>
    <t>Provides Showers</t>
  </si>
  <si>
    <t>Provides Storage</t>
  </si>
  <si>
    <t>Provides Clothing/Household Goods</t>
  </si>
  <si>
    <t>Other Services</t>
  </si>
  <si>
    <t>Number of Studio/Bachelor Units</t>
  </si>
  <si>
    <t>Number of 1 Bedroom Units</t>
  </si>
  <si>
    <t>Number of 2 Bedroom Units</t>
  </si>
  <si>
    <t>Number of 3 Bedroom Units</t>
  </si>
  <si>
    <t>Number of 4 Bedroom Units</t>
  </si>
  <si>
    <t>Number of Other Type Bedroom Units</t>
  </si>
  <si>
    <t>Description of Other Type Bedroom Units</t>
  </si>
  <si>
    <t>Housing is fully self contained (Bathroom/Kitchen)</t>
  </si>
  <si>
    <t>Housing is fully furnished</t>
  </si>
  <si>
    <t>Number Beds in house with shared bedroom(s)</t>
  </si>
  <si>
    <t>Number of Beds in House with Individual Rooms</t>
  </si>
  <si>
    <t>Number of Apartment Studio Units</t>
  </si>
  <si>
    <t>Number of 1 Bedroom Apartment Units</t>
  </si>
  <si>
    <t>Number of 2 and 3 Bedroom Apartment Units</t>
  </si>
  <si>
    <t>Number of Other Units</t>
  </si>
  <si>
    <t>Description of Other Type Houseing Units</t>
  </si>
  <si>
    <t>Is the Building Under RTA?</t>
  </si>
  <si>
    <t>Requires Damage Deposit</t>
  </si>
  <si>
    <t>Damage Deposit Amount</t>
  </si>
  <si>
    <t>Tenant Holds Lease</t>
  </si>
  <si>
    <t>Number of Beds in Shared Accommodation House</t>
  </si>
  <si>
    <t>Number of Units in Secondary House Suite</t>
  </si>
  <si>
    <t>Number of Duplex Units</t>
  </si>
  <si>
    <t>Number of Fourplex Units</t>
  </si>
  <si>
    <t>Number of Townhouse Units</t>
  </si>
  <si>
    <t>Provides Service to Males</t>
  </si>
  <si>
    <t>Provides Service to Females</t>
  </si>
  <si>
    <t>Provides Service to Transgender</t>
  </si>
  <si>
    <t>Provides Services to Demographic: 16 - 18</t>
  </si>
  <si>
    <t>Provides Services to Demographic: 19+</t>
  </si>
  <si>
    <t>Provides Services to Demographic: 55+</t>
  </si>
  <si>
    <t>Provides Service To Other Demographic</t>
  </si>
  <si>
    <t>Can the key tenant or primary lease holder be a youth</t>
  </si>
  <si>
    <t>Primary Target Residents are Individuals</t>
  </si>
  <si>
    <t>Primary Target Residents are Families</t>
  </si>
  <si>
    <t>Primary Target Residents are Individuals and Families</t>
  </si>
  <si>
    <t>Potential residents are required to live in Kelowna for a certain amount of time</t>
  </si>
  <si>
    <t>Building Accommodated Individuals with Disabilities</t>
  </si>
  <si>
    <t>Some Units Accommodate Individuals with Disabilities</t>
  </si>
  <si>
    <t>Exclusively Serves Aboriginal Community</t>
  </si>
  <si>
    <t>Monthly Cost of Stay</t>
  </si>
  <si>
    <t>The Units are RGI</t>
  </si>
  <si>
    <t>Monthly Cost Calculation</t>
  </si>
  <si>
    <t>Has Minimum Income Level</t>
  </si>
  <si>
    <t>Has Maximum Income Level</t>
  </si>
  <si>
    <t>Minimum Income Level</t>
  </si>
  <si>
    <t>Maximum Income Level</t>
  </si>
  <si>
    <t>Units Are Lower End of Market</t>
  </si>
  <si>
    <t>Residents are Require to be on Income or Disability Assistance</t>
  </si>
  <si>
    <t>Building Qualifies For Rental Assistance</t>
  </si>
  <si>
    <t>Building is Pet Friendly</t>
  </si>
  <si>
    <t>Pet Restrictions</t>
  </si>
  <si>
    <t>Smoking is Permitted in Building</t>
  </si>
  <si>
    <t>Smoking is Permitted in Units</t>
  </si>
  <si>
    <t>Accommodations For Smoking</t>
  </si>
  <si>
    <t>Residents are required to abstain from alcohol and drugs</t>
  </si>
  <si>
    <t>Level of Drugs and Alcohol Tolerence</t>
  </si>
  <si>
    <t>Clean Time Requirement</t>
  </si>
  <si>
    <t>Length of Clean Time</t>
  </si>
  <si>
    <t>Treatment/Detox Required First</t>
  </si>
  <si>
    <t>Residents Require Professional Support for Eligibility</t>
  </si>
  <si>
    <t>Supports Required For Eligibility</t>
  </si>
  <si>
    <t>Referrals are Made Directly</t>
  </si>
  <si>
    <t>Referrals Form</t>
  </si>
  <si>
    <t>Demographic Served</t>
  </si>
  <si>
    <t>Gender Served</t>
  </si>
  <si>
    <t>Primary Target Resident</t>
  </si>
  <si>
    <t>Logo</t>
  </si>
  <si>
    <t>Search Keywords</t>
  </si>
  <si>
    <t>Wait Time Units</t>
  </si>
  <si>
    <t>Website</t>
  </si>
  <si>
    <t>Social Media</t>
  </si>
  <si>
    <t>Agency Contact Person</t>
  </si>
  <si>
    <t>Position of Agency Contact</t>
  </si>
  <si>
    <t>Contact Number</t>
  </si>
  <si>
    <t>Contact Email</t>
  </si>
  <si>
    <t>Office Hours</t>
  </si>
  <si>
    <t>marker</t>
  </si>
  <si>
    <t>Super User</t>
  </si>
  <si>
    <t>nickblackwell82@gmail.com</t>
  </si>
  <si>
    <t>Residential Services</t>
  </si>
  <si>
    <t>Kelowna's Gospel Mission</t>
  </si>
  <si>
    <t>49.8843669, -119.497992</t>
  </si>
  <si>
    <t>The shelters is accessible every day of the year, with additional emergency overflow accommodations. All guests have access to showers, laundry and hygiene items, as well as three hot and nutritious meals every day.</t>
  </si>
  <si>
    <t>Kerry Rempel</t>
  </si>
  <si>
    <t>public</t>
  </si>
  <si>
    <t>["emergency"]</t>
  </si>
  <si>
    <t>Phill Whatman</t>
  </si>
  <si>
    <t>Manager - Emergency Services</t>
  </si>
  <si>
    <t>(250) 864-0892</t>
  </si>
  <si>
    <t>phill@kelownagospelmission.ca</t>
  </si>
  <si>
    <t>["Meals","Storage","Clothing, Household Goods","Case Management","Referrals to other Agencies","Health\/Dental Care","Showers"]</t>
  </si>
  <si>
    <t>["laundry","Transitional Courtyard Storage"]</t>
  </si>
  <si>
    <t>Emergency Mats</t>
  </si>
  <si>
    <t>Dogs only - leave dog overnight in canine shelter</t>
  </si>
  <si>
    <t>Outdoors in the Courtyard</t>
  </si>
  <si>
    <t>["Legal - Allowed back on site if intoxicated","Illegal - Allowed back on site if intoxicated"]</t>
  </si>
  <si>
    <t>[]</t>
  </si>
  <si>
    <t>Access to beds is on a first come/first served priority. Registration required at the Shelter.
Required to line up on Leon Avenue (10 am - 12:30 pm; 3:30 pm - 4:30 pm; 7 pm-8:30 pm)</t>
  </si>
  <si>
    <t>19+</t>
  </si>
  <si>
    <t>["Female","Male","Transgender"]</t>
  </si>
  <si>
    <t>["Individuals"]</t>
  </si>
  <si>
    <t>Brooks Hewko</t>
  </si>
  <si>
    <t>brookshewko@hotmail.com</t>
  </si>
  <si>
    <t>Inn From The Cold</t>
  </si>
  <si>
    <t>49.8799974, -119.4753764</t>
  </si>
  <si>
    <t>Jan Schulz</t>
  </si>
  <si>
    <t>Executive Director</t>
  </si>
  <si>
    <t>250-448-6403</t>
  </si>
  <si>
    <t>jan@innfromthecoldkelowna.org</t>
  </si>
  <si>
    <t>["Case Management","Referrals to other Agencies","Meals","Showers","Storage"]</t>
  </si>
  <si>
    <t>["Referrals to Health\/Dental Care"]</t>
  </si>
  <si>
    <t>Outside Accommodations</t>
  </si>
  <si>
    <t>["Male","Female","Transgender"]</t>
  </si>
  <si>
    <t>Stephanie Nagy</t>
  </si>
  <si>
    <t>stephanie.nagy@alumni.ubc.ca</t>
  </si>
  <si>
    <t>Avonlea Care Centre Ltd.</t>
  </si>
  <si>
    <t>49.8936748, -119.4617939</t>
  </si>
  <si>
    <t>Caring for People With Acquired Brain Injuries.
Located in the beautiful sunny Okanagan city of Kelowna, BC. Close to hospitals and specialists, in community that offers a number of programs for growth, socialization and recreational opportunities</t>
  </si>
  <si>
    <t>["supportive"]</t>
  </si>
  <si>
    <t>Tami Hennigar</t>
  </si>
  <si>
    <t>(250)-762-4378</t>
  </si>
  <si>
    <t>tami@avonleacare.com</t>
  </si>
  <si>
    <t>["Referrals to other Agencies","Meals","Storage","Showers","Health\/Dental Care"]</t>
  </si>
  <si>
    <t>["Rehab department","24\/7 staff on site","Transportation to Appointments Provided for Residents"]</t>
  </si>
  <si>
    <t>$275/day</t>
  </si>
  <si>
    <t>Community Living B.C (http://www.communitylivingbc.ca/individuals-families/support-for-adults/) &amp; Interior Health (https://www.interiorhealth.ca/YourCare/HousingHealth/AssistedLiving/Pages/default.aspx).</t>
  </si>
  <si>
    <t>["Female","Transgender","Male"]</t>
  </si>
  <si>
    <t>Acquired Brain Injuries, housing</t>
  </si>
  <si>
    <t>Jamie Walraven</t>
  </si>
  <si>
    <t>manager@recoverykelowna.ca</t>
  </si>
  <si>
    <t>Ozanam Recovery House</t>
  </si>
  <si>
    <t>49.8668343, -119.4879998</t>
  </si>
  <si>
    <t>Ozanam Recovery House is a registered charity with services provided by the Society of Saint Vincent de Paul of Central Okanagan.
The Society of St. Vincent de Paul is a worldwide Catholic lay organization dedicated to helping the poor, the oppressed and the under-privileged regardless of race, colour or creed.</t>
  </si>
  <si>
    <t>["transitional"]</t>
  </si>
  <si>
    <t>Manager</t>
  </si>
  <si>
    <t>250-762-4673</t>
  </si>
  <si>
    <t>["Case Management","Referrals to other Agencies","Health\/Dental Care","Meals","Showers","Storage"]</t>
  </si>
  <si>
    <t>["Counseling","Employment Services (through WorkBC)","laundry"]</t>
  </si>
  <si>
    <t>25+</t>
  </si>
  <si>
    <t>["Illegal - Evict if using","Legal - Evict if using"]</t>
  </si>
  <si>
    <t>Individuals may self refer. See Organization website. (http://www.recoverykelowna.ca/referral-process/)</t>
  </si>
  <si>
    <t>Other</t>
  </si>
  <si>
    <t>["Male"]</t>
  </si>
  <si>
    <t>recovery house, men, addiction, housing, supportive housing, Catholic</t>
  </si>
  <si>
    <t>Abbeyfield Orchard City, Kelowna Society</t>
  </si>
  <si>
    <t>49.8859087, -119.4641983</t>
  </si>
  <si>
    <t>Abbeyfield offers a warm, family-style House and a balance between privacy and companionship, security and independence, combined with the special caring element provided by dedicated volunteers and the support of a House Coordinator.</t>
  </si>
  <si>
    <t>Toni Thompson</t>
  </si>
  <si>
    <t>Administrator</t>
  </si>
  <si>
    <t>250-763-5254</t>
  </si>
  <si>
    <t>["Referrals to other Agencies","Meals","Showers","Storage"]</t>
  </si>
  <si>
    <t>55+</t>
  </si>
  <si>
    <t>["Legal - use allowed on site, in private unit","Legal - Not allowed back on site while intoxicated","Illegal - Evict if using"]</t>
  </si>
  <si>
    <t>In person</t>
  </si>
  <si>
    <t>["Transgender","Female","Male"]</t>
  </si>
  <si>
    <t>Senior Home</t>
  </si>
  <si>
    <t>Rose Cottage</t>
  </si>
  <si>
    <t>49.8688432, -119.492415</t>
  </si>
  <si>
    <t xml:space="preserve">Rose Cottage Supportive Living Seniors Home is an independent living option for seniors while providing comfort and security. Our services include home cooking, three meals daily plus snacks and drinks, weekly laundry and cleaning services. </t>
  </si>
  <si>
    <t>Kathy Orange</t>
  </si>
  <si>
    <t>250-448-9833</t>
  </si>
  <si>
    <t>kel.bc.rosecottage@gmail.com</t>
  </si>
  <si>
    <t>["Meals","Showers","Storage"]</t>
  </si>
  <si>
    <t>["Laundry","Parking"]</t>
  </si>
  <si>
    <t>1 Respite</t>
  </si>
  <si>
    <t>Outside Patio</t>
  </si>
  <si>
    <t>["Legal - use allowed on site, in private unit"]</t>
  </si>
  <si>
    <t>Individual can self-refer through the organization website (http://www.rose-cottage-supportive-living.com/contact.html)</t>
  </si>
  <si>
    <t>["Individuals","Couples"]</t>
  </si>
  <si>
    <t>Shelley Cook</t>
  </si>
  <si>
    <t>shelley.cook@alumni.ubc.ca</t>
  </si>
  <si>
    <t>Tutt Street Place</t>
  </si>
  <si>
    <t>49.8638593, -119.4899063</t>
  </si>
  <si>
    <t>Ruby Scott</t>
  </si>
  <si>
    <t>Building Manager</t>
  </si>
  <si>
    <t>(250) 763-3876</t>
  </si>
  <si>
    <t>ruby@nowcanada.ca</t>
  </si>
  <si>
    <t>["Case Management","Referrals to other Agencies"]</t>
  </si>
  <si>
    <t>["employment services","Counseling","laundry","Transportation provided to Food Bank"]</t>
  </si>
  <si>
    <t>3, 3 bed units also available</t>
  </si>
  <si>
    <t>serve 16 and older</t>
  </si>
  <si>
    <t>30% of income</t>
  </si>
  <si>
    <t>["Illegal - Evict if using","Legal - Evict if using","Legal - Not allowed back on site while intoxicated","Illegal - Not allowed back on site while intoxicated"]</t>
  </si>
  <si>
    <t>No formal referral is needed. Prospective tenants can pick up a form at the office or online at the NOW Canada website - https://www.nowcanada.ca/housing/</t>
  </si>
  <si>
    <t>["Female"]</t>
  </si>
  <si>
    <t>["Families","Individuals"]</t>
  </si>
  <si>
    <t>Brookside Residence</t>
  </si>
  <si>
    <t>49.8934573, -119.4563051</t>
  </si>
  <si>
    <t xml:space="preserve"> </t>
  </si>
  <si>
    <t>["rental","low income rental"]</t>
  </si>
  <si>
    <t>Stephen Bond</t>
  </si>
  <si>
    <t>Owner</t>
  </si>
  <si>
    <t>250-763-5707</t>
  </si>
  <si>
    <t>Sbond@shaw.ca</t>
  </si>
  <si>
    <t>["Showers","Storage"]</t>
  </si>
  <si>
    <t>["Parking","Coin operated laundry"]</t>
  </si>
  <si>
    <t>Applications can be picked up on location.</t>
  </si>
  <si>
    <t>["Male","Female"]</t>
  </si>
  <si>
    <t>Fernbrae Manor</t>
  </si>
  <si>
    <t>49.886106, -119.40948</t>
  </si>
  <si>
    <t>Fernbrae Manor is superior retirement living with choices. It is a community that has all of the ingredients to make your retirement living as leisurely and comfortable as possible.</t>
  </si>
  <si>
    <t>Doug Watson</t>
  </si>
  <si>
    <t>Sales and Marketing Director</t>
  </si>
  <si>
    <t>(250) 863-0779; Office (250) 979-0600</t>
  </si>
  <si>
    <t>dwatson@fernbraemanor.com</t>
  </si>
  <si>
    <t>["Referrals to other Agencies","Meals","Showers","Parking","Laundry"]</t>
  </si>
  <si>
    <t>$1785 - $2150</t>
  </si>
  <si>
    <t>outdoor area</t>
  </si>
  <si>
    <t>["Legal - use allowed on site, in private unit","Legal - Allowed back on site if intoxicated","Illegal - Evict if using"]</t>
  </si>
  <si>
    <t>Pick up at the office</t>
  </si>
  <si>
    <t>["Female","Male"]</t>
  </si>
  <si>
    <t>Retirement home, senior home, 55+</t>
  </si>
  <si>
    <t>months</t>
  </si>
  <si>
    <t>Brandt's Creek Mews</t>
  </si>
  <si>
    <t>49.9206238, -119.4354069</t>
  </si>
  <si>
    <t>Instead of a hospital-like structure, Brandt’s Creek Mews consists of several smaller, self contained “neighbourhoods” of care connected by a “Main Street” featuring amenities including hair salon, general store, café, library and technology centre. Administrative and support space is de-emphasized throughout the project while homelike features are prominent. There is a logical progression from public to semi-public to semi-private to private space throughout the residence, creating a feel of “home” for clients.</t>
  </si>
  <si>
    <t>Michelle Wingfield</t>
  </si>
  <si>
    <t>Community Administrator</t>
  </si>
  <si>
    <t>(778) 478-8805</t>
  </si>
  <si>
    <t>mwingfield@insiteseniorcare.com</t>
  </si>
  <si>
    <t>["Referrals to other Agencies","Health\/Dental Care","Meals"]</t>
  </si>
  <si>
    <t>["Counseling services","Laundry","Hair salon","cafe","library","general store","technology centre"]</t>
  </si>
  <si>
    <t>residential care bed in private room</t>
  </si>
  <si>
    <t>Most residents are placed by Interior Health with the exception of 2 private pay beds, which go through the organization directly.</t>
  </si>
  <si>
    <t>Kate Dusik</t>
  </si>
  <si>
    <t>kdusik@baptisthousing.org</t>
  </si>
  <si>
    <t>Sun Pointe Village</t>
  </si>
  <si>
    <t>49.896435, -119.387704</t>
  </si>
  <si>
    <t>Sun Pointe Village was the first "Community of Care" in the Okanagan Valley, providing three levels of senior care designed to meet the changing needs of Kelowna’s residents. Independent Living, Assisted Living and Residential Care are all provided at Sun Pointe Village, a beautiful and well-appointed Village that makes everyone feel at home.</t>
  </si>
  <si>
    <t>Marketing Manger</t>
  </si>
  <si>
    <t>(250) 215-1500 (Cell); (250) 860-2216 ext. 2121 (Office)</t>
  </si>
  <si>
    <t>["Case Management","Referrals to other Agencies","Health\/Dental Care","Meals","Showers","Laundry","Parking"]</t>
  </si>
  <si>
    <t>["Towel and Linen service","Social worker for residential only","Laundry","Parking","emergency response","Enhanced care services available (either through IHA or private pay)"]</t>
  </si>
  <si>
    <t>Small size (only one touch)</t>
  </si>
  <si>
    <t>["Legal - use allowed on site, in private unit","Illegal - Evict if using","Legal - Allowed back on site if intoxicated"]</t>
  </si>
  <si>
    <t>IHA (Assisted and Residential Care), anyone may refer for Supportive Housing</t>
  </si>
  <si>
    <t>["Male","Transgender","Female"]</t>
  </si>
  <si>
    <t>independent living, assisted living, residential care, senior housing, senior home, retirement residence, 55+</t>
  </si>
  <si>
    <t>Village at Mill Creek</t>
  </si>
  <si>
    <t>49.8804334, -119.4678305</t>
  </si>
  <si>
    <t>Welcome home to Kelowna’s Village at Mill Creek, a community which includes Independent Living with Support Services, Assisted Living and Residential Care. Village at Mill Creek is perfectly situated to meet the changing care needs of seniors in our community. Our exceptional team and beautifully-appointed building make it one of the finest seniors’ residences in Kelowna.</t>
  </si>
  <si>
    <t>Marketing Manager</t>
  </si>
  <si>
    <t>(250) 215-1500 or (250) 860-2216 ext. 2121</t>
  </si>
  <si>
    <t>["Case Management","Referrals to other Agencies","Health\/Dental Care","Meals","Storage","Showers","Laundry","Parking"]</t>
  </si>
  <si>
    <t>["Chaplain","Social Worker (residential only)","Laundry","Towel and Linen service","Emergency response","Onsite enhanced care services"]</t>
  </si>
  <si>
    <t>1 bdrm. Assisted Living Suites (require IHA Assessment &amp; placement)
Assisted Living</t>
  </si>
  <si>
    <t>one bedroom with den</t>
  </si>
  <si>
    <t>assisted living 70% after tax of monthly income; 80% for funded; $205 a day for private only</t>
  </si>
  <si>
    <t>one pet, with size restriction</t>
  </si>
  <si>
    <t>outdoor smoking area</t>
  </si>
  <si>
    <t>In person for independent living; Through Interior Health for Assisted and residential</t>
  </si>
  <si>
    <t>John Przywara</t>
  </si>
  <si>
    <t>eldercare@shaw.ca</t>
  </si>
  <si>
    <t>Elder Care Seniors Residence</t>
  </si>
  <si>
    <t>49.856401, -119.487404</t>
  </si>
  <si>
    <t>Provides a 4-bed residential care home with a focus towards supporting dementia and cognitive challenges * emphasizes client centered approach and perspective, allowing for personalized services that are adapted to meet individual needs * 24 hour supervision * 2 beds assistive living through Interior Health and 2 private rooms</t>
  </si>
  <si>
    <t>Owner and Operator</t>
  </si>
  <si>
    <t>(250) 763- 2188 
(general); (250) 317-1539</t>
  </si>
  <si>
    <t>["Case Management","Referrals to other Agencies","Meals","Storage","Showers","Laundry","Parking"]</t>
  </si>
  <si>
    <t>$2500 - $2800</t>
  </si>
  <si>
    <t>["Legal - use allowed on site, in private unit","Illegal - Allowed back on site if intoxicated","Legal - Allowed back on site if intoxicated"]</t>
  </si>
  <si>
    <t>https://www.interiorhealth.ca/YourCare/HousingHealth/ResidentialCare/Pages/default.aspx</t>
  </si>
  <si>
    <t>Borden Manor</t>
  </si>
  <si>
    <t>49.8812319, -119.4788825</t>
  </si>
  <si>
    <t>Family atmosphere, baking scents in the air, personal and warm attention to needs of our residents and their families. We can do it because we are small enough - 10 residents only - so we know and care for each one of them just like family does. We go the extra mile to be a real home - be it cooking your favorite dish, or bringing you breakfast in bed on an off morning.</t>
  </si>
  <si>
    <t>Cindy Ross</t>
  </si>
  <si>
    <t>Resident Manger</t>
  </si>
  <si>
    <t>(250) 863-1505 (Office); (250) 763-9750 (Personal)</t>
  </si>
  <si>
    <t>bordenmanor@shaw.ca; rosscindy222@gmail.com</t>
  </si>
  <si>
    <t>["Meals","Showers","Parking","Laundry"]</t>
  </si>
  <si>
    <t>$1600 - $1780</t>
  </si>
  <si>
    <t>Subsidies available and individuals can qualify for rental assistance</t>
  </si>
  <si>
    <t>Referred either by Interior Health, or through the agency’s personal website (http://bordenmanor.com/#contact)</t>
  </si>
  <si>
    <t>Senior home, 55+</t>
  </si>
  <si>
    <t>Harmony Living Assisted Living</t>
  </si>
  <si>
    <t>49.8822997, -119.4808027</t>
  </si>
  <si>
    <t>Harmony Living is an attractive, bright and spacious home. Our elegant home is a truly unique concept in accommodating an intimate number of residents and creating a friendly and safe atmosphere for seniors to call home.
Harmony Living is a Registered Assisted Living Residence and follows government regulations under the Community Care and Assisted Living Act. We provide a small, family-oriented environment with 24-hour care, right in the scenic heart of Kelowna.
For over ten years, Harmony Living has been building a reputation for excellence and exceptional care. We employ a staff of highly qualified and trained workers to provide for all of your living needs – physically, emotionally and spiritually. We help you enjoy a secure, safe and independent lifestyle.</t>
  </si>
  <si>
    <t>May Kamali</t>
  </si>
  <si>
    <t>Owner and Manager</t>
  </si>
  <si>
    <t>(250) 300-3436</t>
  </si>
  <si>
    <t>harmonyliving@telus.net</t>
  </si>
  <si>
    <t>["Meals","Showers"]</t>
  </si>
  <si>
    <t>10 at 962; 10 at 964 (sites directly across the street from each other)</t>
  </si>
  <si>
    <t>65+ demographic (do except younger for shorter term if in physical rehab or have cancer, etc.)</t>
  </si>
  <si>
    <t>only visiting pets allowed and they must stay in room of resident, or in the garden with a leash on</t>
  </si>
  <si>
    <t>Outside gazebo</t>
  </si>
  <si>
    <t>Referrals are not required. However, some residents often get reffered by mental health services and through Interior health.</t>
  </si>
  <si>
    <t>senior home, 55+, assisted living</t>
  </si>
  <si>
    <t>Harmony House</t>
  </si>
  <si>
    <t>49.8712294, -119.4830669</t>
  </si>
  <si>
    <t>Nancy Tordiffe</t>
  </si>
  <si>
    <t>Director</t>
  </si>
  <si>
    <t>(250) 763-6544</t>
  </si>
  <si>
    <t>nancy@kelownagospelmission.ca</t>
  </si>
  <si>
    <t>["Case Management","Referrals to other Agencies","Health\/Dental Care","Storage","Showers","Laundry"]</t>
  </si>
  <si>
    <t>["Recovery","Counseling","Anger Management","Transportation","wifi"]</t>
  </si>
  <si>
    <t>$400+ Income Assistance, or Persons With Disabilities</t>
  </si>
  <si>
    <t>3 designated areas on property for smoking</t>
  </si>
  <si>
    <t>Website, in person</t>
  </si>
  <si>
    <t>Ken Zeitner</t>
  </si>
  <si>
    <t>Hope.admin@shaw.ca</t>
  </si>
  <si>
    <t>Francis Avenue</t>
  </si>
  <si>
    <t>49.8702745, -119.4831505</t>
  </si>
  <si>
    <t>Provides short-term housing for women and women with children * offers short term housing for a period of one month to one year * residents receive many additional services from the Society during their residency including food, clothing, encouragement and support</t>
  </si>
  <si>
    <t>["Referrals to other Agencies"]</t>
  </si>
  <si>
    <t>["Counseling","laundry"]</t>
  </si>
  <si>
    <t>Application on website (http://www.societyofhope.org/apply-for-housing)</t>
  </si>
  <si>
    <t>["Female","Transgender"]</t>
  </si>
  <si>
    <t>Gordon Drive</t>
  </si>
  <si>
    <t>49.8763076, -119.4768512</t>
  </si>
  <si>
    <t>["Referrals to other Agencies","Showers"]</t>
  </si>
  <si>
    <t>Smoking must be off location</t>
  </si>
  <si>
    <t>Pleasantvale Apartments</t>
  </si>
  <si>
    <t>49.9029017, -119.4887623</t>
  </si>
  <si>
    <t>["low income rental"]</t>
  </si>
  <si>
    <t>["Showers"]</t>
  </si>
  <si>
    <t>Application form on website: http://www.societyofhope.org/apply-for-housing</t>
  </si>
  <si>
    <t>["Individuals","Families","Couples"]</t>
  </si>
  <si>
    <t>Cedar Manor</t>
  </si>
  <si>
    <t>49.8945949, -119.4003799</t>
  </si>
  <si>
    <t>Application form on agency website http://www.societyofhope.org/apply-for-housing</t>
  </si>
  <si>
    <t>Birch Manor</t>
  </si>
  <si>
    <t>49.8949085, -119.4013663</t>
  </si>
  <si>
    <t>Providence Court</t>
  </si>
  <si>
    <t>49.9248942, -119.4349449</t>
  </si>
  <si>
    <t>http://www.societyofhope.org/apply-for-housing</t>
  </si>
  <si>
    <t>["Families"]</t>
  </si>
  <si>
    <t>Providence Landing</t>
  </si>
  <si>
    <t>49.9192886, -119.4427648</t>
  </si>
  <si>
    <t>32 units of family housing</t>
  </si>
  <si>
    <t>["Storage","Showers"]</t>
  </si>
  <si>
    <t>Providence Ridge</t>
  </si>
  <si>
    <t>49.915759, -119.4504876</t>
  </si>
  <si>
    <t>www.societyofhope.org</t>
  </si>
  <si>
    <t>["Individuals","Families"]</t>
  </si>
  <si>
    <t>Amanda</t>
  </si>
  <si>
    <t>amanda.barrett@jhscso.bc.ca</t>
  </si>
  <si>
    <t>Cardington Apartments</t>
  </si>
  <si>
    <t>49.8879133, -119.4923707</t>
  </si>
  <si>
    <t>Cardington Apartments is a Provincial Homelessness Initiative that provides 30 self contained bachelor units of low income supportive housing for adult men and women (19+) who are at risk of homelessness and/or working towards managing mental health and/or substance misuse issues.</t>
  </si>
  <si>
    <t>Amanda Barrett</t>
  </si>
  <si>
    <t>Residential Manager</t>
  </si>
  <si>
    <t>250-575-9196</t>
  </si>
  <si>
    <t>["Case Management","Referrals to other Agencies","Storage","Laundry"]</t>
  </si>
  <si>
    <t>30% of gross income unless receiving MSDSI funding, than it is $400/month.</t>
  </si>
  <si>
    <t>["Illegal - use allowed on site, in private unit","Legal - Allowed back on site if intoxicated","Illegal - Not allowed back on site while intoxicated","Illegal - Evict if using"]</t>
  </si>
  <si>
    <t>["A&amp;D Counselor","Mental Health Worker","Psychiatrist"]</t>
  </si>
  <si>
    <t>Referrals are through BC Housing, see direct link below: https://www.bchousing.org/housing-assistance/housing-with-support/supportive-housing</t>
  </si>
  <si>
    <t>supportive housing, not-for-profit, restorative justice, harm reduction, mental health, Substance misuse, homelessness, 19+, low income</t>
  </si>
  <si>
    <t>1043 Harvey House</t>
  </si>
  <si>
    <t>49.8833733, -119.4785493</t>
  </si>
  <si>
    <t>1043 Harvey House is a ten-bed, shared accommodation, third stage recovery home for adult men (19+) recovering from substance misuse and substance misuse related issues.
1043 Harvey House provides a safe, nurturing and supportive environment where men recovering from substance misuse and related issues can engage in programs and activities that promote healthy living and facilitate their transition to the next stage of recovery.</t>
  </si>
  <si>
    <t>["Case Management","Referrals to other Agencies","Meals"]</t>
  </si>
  <si>
    <t>["laundry"]</t>
  </si>
  <si>
    <t>$40/day</t>
  </si>
  <si>
    <t>["Legal - Evict if using","Legal - Not allowed back on site while intoxicated","Illegal - Allowed back on site if intoxicated","Illegal - use allowed on site, in private unit"]</t>
  </si>
  <si>
    <t>transitional housing, supportive housing, not-for-profit, restorative justice, harm reduction, mental health, Substance misuse, homelessness, 19+, low income</t>
  </si>
  <si>
    <t>New Gate Apartments</t>
  </si>
  <si>
    <t>49.8902407, -119.3867261</t>
  </si>
  <si>
    <t>New Gate Apartments is a Provincial Homelessness Initiative that provides 49 self contained studio units of low income supportive housing for adult men and women (19+) who are at risk of homelessness and  require some support to maintain their housing.</t>
  </si>
  <si>
    <t>["Case Management","Referrals to other Agencies","Storage"]</t>
  </si>
  <si>
    <t>Good Samaritan Society</t>
  </si>
  <si>
    <t>49.8621, -119.464</t>
  </si>
  <si>
    <t xml:space="preserve">The Good Samaritan Society (GSS) is a leading faith-based, not-for-profit, registered charity in Western Canada that provides quality accommodations, health, and community care services and programs to aging individuals in need. With over 67 years of experience providing specialized health and community care services in innovative and caring environments, our operational effectiveness and overarching culture of service and care make us the provider of choice for individuals and their families seeking a supporting place to call home.
</t>
  </si>
  <si>
    <t>Annette Lachaine</t>
  </si>
  <si>
    <t>recreation and volunteer coordinator</t>
  </si>
  <si>
    <t>(250) 717-3918</t>
  </si>
  <si>
    <t>alachaine@gss.org</t>
  </si>
  <si>
    <t>["Meals","Storage"]</t>
  </si>
  <si>
    <t>["Laundry","Parking","Chaplain","visiting dentist"]</t>
  </si>
  <si>
    <t>Assisted living yes small dogs or cats and complex care no</t>
  </si>
  <si>
    <t>["Legal - use allowed on site, in private unit","Legal - Not allowed back on site while intoxicated"]</t>
  </si>
  <si>
    <t>I.H manages the waitlist and the referrals</t>
  </si>
  <si>
    <t>not-for-profit, registered charity, assisted living, independent living, faith-based, senior home, 55+ , supportive housing</t>
  </si>
  <si>
    <t>Mountainview Village  Assisted living and independent living.</t>
  </si>
  <si>
    <t>49.8613852, -119.4646895</t>
  </si>
  <si>
    <t>Assisted living and  Independent living. 
Good Samaritan Mountainview Village is located in a semi-rural orchard area that offers many spectacular mountain views. Shopping, entertainment, bus service, the Okanagan Lake and many parks are located just minutes away.</t>
  </si>
  <si>
    <t>["Parking","Laundry","Chaplain","Visiting Dentist"]</t>
  </si>
  <si>
    <t>["Legal - Not allowed back on site while intoxicated","Legal - use allowed on site, in private unit"]</t>
  </si>
  <si>
    <t>I.H manages the waitlist and the referrals. Please refer to link directly below: https://www.interiorhealth.ca/YourCare/HousingHealth/AssistedLiving/Pages/default.aspx</t>
  </si>
  <si>
    <t>Chartwell Chatsworth</t>
  </si>
  <si>
    <t>49.881412, -119.4268888</t>
  </si>
  <si>
    <t>Chartwell Chatsworth Retirement Residence is located in central Kelowna, in the heart of the stunning Okanagan Valley. Residents can enjoy the natural beauty of the area, as well as the extensive property landscaping and gardens, from the comfort of their own suite balcony or walk-out patio. Independent-minded individuals may choose from the main residence or one of the self-contained bungalows, with full access to the services and amenities this retirement community has to offer. Assisted living and 24-hour on-site care aides provide the peace of mind of knowing care is available should the need arise. Chartwell Chatsworth has built a positive reputation in the community as a retirement home known for its skilled staff and commitment to service excellence.</t>
  </si>
  <si>
    <t>Colleen Groat</t>
  </si>
  <si>
    <t>Sales Consultant</t>
  </si>
  <si>
    <t>778-738-0624 ext 13167</t>
  </si>
  <si>
    <t>cgroat@chartwell.com</t>
  </si>
  <si>
    <t>["Meals","Laundry","Parking"]</t>
  </si>
  <si>
    <t>11 bungalows</t>
  </si>
  <si>
    <t>65+</t>
  </si>
  <si>
    <t>$2605-4000</t>
  </si>
  <si>
    <t>Limited to ground floor and bungalows for dogs.  Cats must be indoor cats and litter box trained.</t>
  </si>
  <si>
    <t>Designated smoking are on the property</t>
  </si>
  <si>
    <t>Through Interior Health. Please refer to the link directly below: https://www.interiorhealth.ca/YourCare/HousingHealth/AssistedLiving/Pages/default.aspx</t>
  </si>
  <si>
    <t>Retirement Residence , 55+, senior housing, supportive housing, assisted living, retirement community</t>
  </si>
  <si>
    <t>Training Session</t>
  </si>
  <si>
    <t>training@geolive.ca</t>
  </si>
  <si>
    <t>Karis Support Society</t>
  </si>
  <si>
    <t>49.8812485, -119.4913877</t>
  </si>
  <si>
    <t>Housing and support for women in recovery from addictions. 2nd stage.</t>
  </si>
  <si>
    <t>Deborah Klassen</t>
  </si>
  <si>
    <t>Director of Community Involvement</t>
  </si>
  <si>
    <t>250-860-9507 ext. 102</t>
  </si>
  <si>
    <t>volunteer@karis-society.org</t>
  </si>
  <si>
    <t>["Case Management","Referrals to other Agencies","Health\/Dental Care","Meals","Laundry","Parking","Showers"]</t>
  </si>
  <si>
    <t>["Counseling","employment services","24\/7 staff on site","income assistance worker on site"]</t>
  </si>
  <si>
    <t>Townhouse</t>
  </si>
  <si>
    <t>$500-$1000</t>
  </si>
  <si>
    <t>No pets</t>
  </si>
  <si>
    <t>online at: karis-society.org or call for an appointment.</t>
  </si>
  <si>
    <t>recovery home, women ,female, supportive housing</t>
  </si>
  <si>
    <t>Gordon Place</t>
  </si>
  <si>
    <t>49.882473, -119.4773665</t>
  </si>
  <si>
    <t>Ana Frias</t>
  </si>
  <si>
    <t>Health and Housing Services Coordinator</t>
  </si>
  <si>
    <t>(250) 462-5730</t>
  </si>
  <si>
    <t>afrias@bchousing.ca</t>
  </si>
  <si>
    <t>Pennylane</t>
  </si>
  <si>
    <t>49.8883658, -119.4802047</t>
  </si>
  <si>
    <t>Penny Lane is a short-term program that supports homeless, at-risk youth, ages 13 to 18 years, in making more positive choices and a healthy lifestyle. A transitional residential program, Penny Lane is a safe, stable home environment meeting the basic needs of the youth. Penny Lane also works to provide life skills and appropriate referrals while supporting and working with the youth in developing a plan to address their issues while working with other community resources in the youth's best interests.</t>
  </si>
  <si>
    <t>250-861-5593</t>
  </si>
  <si>
    <t>pennylane@obgc.ca</t>
  </si>
  <si>
    <t>Contact the Agency at http://www.boysandgirlsclubs.ca/programs/youth-programs-and-support/shelter-housing</t>
  </si>
  <si>
    <t>16 -18</t>
  </si>
  <si>
    <t>Okanagan Boys and Girls Clubs Emergency Youth Shelter</t>
  </si>
  <si>
    <t>49.8849378, -119.4877437</t>
  </si>
  <si>
    <t>The Shelter is a voluntary resource for youth ages 13-18 that are homeless (absolute or relative) or at risk of homelessness and have no safe alternatives. The resource is open from 9:00pm until 10:00am, 7 days a week. Youth may refer themselves to the program or be referred by anyone in the community, including MCFD and other youth serving organizations. The Shelter operates on a first come first serve basis and accommodates up to 10 youth per evening. Males and females are housed in separate areas of the shelter. If the resource is full, all attempts will be made to connect youth with another community resource, including but not limited to MCFD After-hours Social Workers.</t>
  </si>
  <si>
    <t>Sarah McKinnon</t>
  </si>
  <si>
    <t>Centre Director</t>
  </si>
  <si>
    <t>250-868-8541 Ext. 202</t>
  </si>
  <si>
    <t>shelter@obgc.ca</t>
  </si>
  <si>
    <t>Youth may refer themselves to the program or be referred by anyone in the community, including MCFD and other youth serving organizations.</t>
  </si>
  <si>
    <t>Gerstmar</t>
  </si>
  <si>
    <t>49.8899867, -119.409079</t>
  </si>
  <si>
    <t>Gary Daniels</t>
  </si>
  <si>
    <t>Site Manager</t>
  </si>
  <si>
    <t>250-470-0305</t>
  </si>
  <si>
    <t>omahs@telus.net</t>
  </si>
  <si>
    <t>["Parking","Laundry","Showers"]</t>
  </si>
  <si>
    <t>Call the Office</t>
  </si>
  <si>
    <t>1033 Harvey House</t>
  </si>
  <si>
    <t>49.8832797, -119.4787451</t>
  </si>
  <si>
    <t>1033 Harvey House provides seven units (shared accommodation) of low cost housing for adult men (19+) who are able to maintain independent living.</t>
  </si>
  <si>
    <t>Rosemead Apartments</t>
  </si>
  <si>
    <t>49.8828492, -119.4923383</t>
  </si>
  <si>
    <t>Rosemead Apartments are designed for individuals with mental health issues living on limited incomes who are able to live independently over the long term.</t>
  </si>
  <si>
    <t>Mental Health, low income</t>
  </si>
  <si>
    <t>Liz</t>
  </si>
  <si>
    <t>liz@nowcanada.ca</t>
  </si>
  <si>
    <t>NOW Place Apartments</t>
  </si>
  <si>
    <t>49.8831984, -119.4828216</t>
  </si>
  <si>
    <t xml:space="preserve">NOW Place Apartments and the award-winning Tutt Street Place offer 60 units of affordable independent living for women, with and without children, who have a proven financial need.  </t>
  </si>
  <si>
    <t>Judith Buckley</t>
  </si>
  <si>
    <t>250 763 3876</t>
  </si>
  <si>
    <t>info@nowcanada.ca</t>
  </si>
  <si>
    <t>["counselling","employment services","laundry","Transportation provided to food bank"]</t>
  </si>
  <si>
    <t>["Illegal - Not allowed back on site while intoxicated","Legal - Not allowed back on site while intoxicated","Illegal - Evict if using","Legal - Evict if using"]</t>
  </si>
  <si>
    <t>family home, affordable housing, addiction, clean time, sober</t>
  </si>
  <si>
    <t>Alexandra Gardner Women And Children Safe Centre</t>
  </si>
  <si>
    <t>49.8669652, -119.48771</t>
  </si>
  <si>
    <t>Alexandra Gardner Women And Children Safe Centre, Domestic Violence Shelters. Safe house for women and their children. A low barrier shelter operated by New Opportunities for Women (NOW) Canada.
https://www.nowcanada.ca/</t>
  </si>
  <si>
    <t>Jenn Straume</t>
  </si>
  <si>
    <t>Team Leader</t>
  </si>
  <si>
    <t>250-763-2262</t>
  </si>
  <si>
    <t>safecentre@nowcanada.ca</t>
  </si>
  <si>
    <t>["Case Management","Referrals to other Agencies","Meals","Showers","Clothing, Household Goods","Storage"]</t>
  </si>
  <si>
    <t>["Referrals to Health\/Dental Care","laundry","Harm Reduction Supplies"]</t>
  </si>
  <si>
    <t>outside</t>
  </si>
  <si>
    <t>["Illegal - Allowed back on site if intoxicated","Legal - Allowed back on site if intoxicated"]</t>
  </si>
  <si>
    <t>no referrals are necessary - this is an emergency shelter, however we encourage people to call before turning up.</t>
  </si>
  <si>
    <t>["Transgender","Female"]</t>
  </si>
  <si>
    <t>Women's Shelter</t>
  </si>
  <si>
    <t>evangelhs1</t>
  </si>
  <si>
    <t>evangelhs1@gmail.com</t>
  </si>
  <si>
    <t>Evangel Family Manor</t>
  </si>
  <si>
    <t>49.8834146, -119.480968</t>
  </si>
  <si>
    <t>Offers families and senior adults spacious one, two and three bedroom apartments with kitchen, dining room, living room, bathroom, in-suite storage, 1 secure parkade stall.</t>
  </si>
  <si>
    <t>["low income rental","rental"]</t>
  </si>
  <si>
    <t>Kevin Draper</t>
  </si>
  <si>
    <t>250-762-6225</t>
  </si>
  <si>
    <t>["Storage","Laundry","Parking"]</t>
  </si>
  <si>
    <t>["Parking","Exercise Room","Common Laundry (one per floor)"]</t>
  </si>
  <si>
    <t>1 bedroom - $682
2 bedroom - $819
3 bedroom - $950</t>
  </si>
  <si>
    <t>No Pets Allowed</t>
  </si>
  <si>
    <t>No smoking on property</t>
  </si>
  <si>
    <t>http://www.evhousing.ca/Evangel-Family-Manor.php</t>
  </si>
  <si>
    <t>["Families","Couples","Individuals"]</t>
  </si>
  <si>
    <t>Kelowna Women's Shelter</t>
  </si>
  <si>
    <t>49.8963236, -119.4943403</t>
  </si>
  <si>
    <t>["emergency","transitional"]</t>
  </si>
  <si>
    <t>Roxie Van Aller</t>
  </si>
  <si>
    <t>Manager of Programs and Services</t>
  </si>
  <si>
    <t>778-478-7774</t>
  </si>
  <si>
    <t>Roxie.vanaller@kelownawomensshelter.ca</t>
  </si>
  <si>
    <t>["Referrals to other Agencies","Meals","Showers","Storage","Clothing, Household Goods","Laundry"]</t>
  </si>
  <si>
    <t>["Child care"]</t>
  </si>
  <si>
    <t>16-18  (if under Youth Agreement with MCFD and support worker in place)</t>
  </si>
  <si>
    <t>Outdoor Gazebo</t>
  </si>
  <si>
    <t>["Legal - use allowed on site, in private unit","Illegal - Not allowed back on site while intoxicated","Legal - Not allowed back on site while intoxicated","Illegal - Evict if using"]</t>
  </si>
  <si>
    <t>["A&amp;D Counselor"]</t>
  </si>
  <si>
    <t>call or visit (intake case by case).</t>
  </si>
  <si>
    <t>Intimate partner violence, domestic abuse, domestic violence, relationship violence, relationship abuse, women's shelter, emergency housing, transitional housing</t>
  </si>
  <si>
    <t>Garry Zarr</t>
  </si>
  <si>
    <t>fdhs@shawcable.com</t>
  </si>
  <si>
    <t>Alexander Place</t>
  </si>
  <si>
    <t>49.8915214, -119.4018809</t>
  </si>
  <si>
    <t>Gary Zarr</t>
  </si>
  <si>
    <t>250-860-1128</t>
  </si>
  <si>
    <t>["Parking","Showers"]</t>
  </si>
  <si>
    <t>2-4 bedrooms available</t>
  </si>
  <si>
    <t>$750-$950</t>
  </si>
  <si>
    <t>["Illegal - Not allowed back on site while intoxicated","Illegal - Evict if using"]</t>
  </si>
  <si>
    <t>Through application – call first – email application or pick up at office.</t>
  </si>
  <si>
    <t>["Families","Individuals","Couples"]</t>
  </si>
  <si>
    <t>Father Delestre Court Seniors Housing</t>
  </si>
  <si>
    <t>49.8925788, -119.4002347</t>
  </si>
  <si>
    <t>["Laundry","Parking","Showers"]</t>
  </si>
  <si>
    <t>$464-$512</t>
  </si>
  <si>
    <t>30% of income, remaining amount subsidized by BC Housing</t>
  </si>
  <si>
    <t>One in door cat and/or small dog – compassionate companion – doctor note</t>
  </si>
  <si>
    <t>Through application – call first – email application or pick up at office</t>
  </si>
  <si>
    <t>McGivney Family Housing</t>
  </si>
  <si>
    <t>49.8738331, -119.4439739</t>
  </si>
  <si>
    <t>3-4 bedroom townhouses available</t>
  </si>
  <si>
    <t>Compassionate pet (indoor car or small dog) Doctor's note required</t>
  </si>
  <si>
    <t>["Families","Couples"]</t>
  </si>
  <si>
    <t>Freedom's Door</t>
  </si>
  <si>
    <t>49.8832589, -119.4712913</t>
  </si>
  <si>
    <t>Wanda Agar</t>
  </si>
  <si>
    <t>Interim ED</t>
  </si>
  <si>
    <t>freedomsdoor@shaw.ca</t>
  </si>
  <si>
    <t>["Case Management","Referrals to other Agencies","Meals","Storage","Showers","Laundry"]</t>
  </si>
  <si>
    <t>["Counseling","Transportation to and from appointments"]</t>
  </si>
  <si>
    <t>Designated outside area</t>
  </si>
  <si>
    <t>Call - Phone interview</t>
  </si>
  <si>
    <t>Jeremy Bowers</t>
  </si>
  <si>
    <t>adminsupport@kfs.bc.ca</t>
  </si>
  <si>
    <t>i spa-us ki-low-na Heart of Kelowna</t>
  </si>
  <si>
    <t>49.8827378, -119.4912278</t>
  </si>
  <si>
    <t>Housing Administration</t>
  </si>
  <si>
    <t>236-420-2992</t>
  </si>
  <si>
    <t>$604-$1069</t>
  </si>
  <si>
    <t>outside accommodations</t>
  </si>
  <si>
    <t>["Legal - use allowed on site, in private unit","Illegal - Evict if using"]</t>
  </si>
  <si>
    <t>Apple Valley I</t>
  </si>
  <si>
    <t>49.8762072, -119.4397288</t>
  </si>
  <si>
    <t>Apple Valley II</t>
  </si>
  <si>
    <t>49.8763014, -119.4400608</t>
  </si>
  <si>
    <t>2BDR - $1220</t>
  </si>
  <si>
    <t>49.8962806, -119.4943158</t>
  </si>
  <si>
    <t>["Showers","Laundry"]</t>
  </si>
  <si>
    <t>["Counseling"]</t>
  </si>
  <si>
    <t>Must have previously lived in emergency transitional housing</t>
  </si>
  <si>
    <t>Shiloh House</t>
  </si>
  <si>
    <t>49.8712042, -119.4833156</t>
  </si>
  <si>
    <t>Provides a faith-based, safe, secure, non-judgmental, empowering and structured environment that supports each woman’s potential for recovery from addictions. Assists women in establishing independence so they can provide for their family and eventually integrate into community life as a functioning member.</t>
  </si>
  <si>
    <t>250-763-6544</t>
  </si>
  <si>
    <t>["Showers","Laundry","Case Management","Referrals to other Agencies","Health\/Dental Care","Storage"]</t>
  </si>
  <si>
    <t>["Counseling","Recovery"]</t>
  </si>
  <si>
    <t>Through agency (https://kelownagospelmission.ca/services/)  Must have previously lived in Harmony House.</t>
  </si>
  <si>
    <t>Willowbridge</t>
  </si>
  <si>
    <t>49.8826565, -119.4961595</t>
  </si>
  <si>
    <t xml:space="preserve">Willowbridge is a supported, transitional housing project for individuals who are homeless or at-risk of homelessness.  Those who participate in the Willowbridge program will be better equipped to secure stable and permanent housing, as well as develop and strengthen skills and connections for ongoing success.
</t>
  </si>
  <si>
    <t>778-478-0244</t>
  </si>
  <si>
    <t>designated outdoor smoking area</t>
  </si>
  <si>
    <t>Homeless, transitional, supportive</t>
  </si>
  <si>
    <t>Gordon Park Housing</t>
  </si>
  <si>
    <t>49.8606359, -119.4717519</t>
  </si>
  <si>
    <t>Offers senior adults (55+) both Life Lease (owned) and rental units at affordable below market rates. One and two bedrooms with kitchen, living room, dining room, bathroom(s), in-suite storage, in-suite laundry.</t>
  </si>
  <si>
    <t>(250) 762-6225</t>
  </si>
  <si>
    <t>["Parking","Laundry"]</t>
  </si>
  <si>
    <t>500-545; 845</t>
  </si>
  <si>
    <t>NO PETS ALLOWED</t>
  </si>
  <si>
    <t>No Smoking on Property</t>
  </si>
  <si>
    <t>To apply, go to - http://www.evhousing.ca/Gordon-Park-Village.php</t>
  </si>
  <si>
    <t>Evangel Senior Apartment</t>
  </si>
  <si>
    <t>49.8878753, -119.4896086</t>
  </si>
  <si>
    <t>Offers senior adults (55+) one-bedroom apartments (approx 650 sq ft) with galley kitchen, dining room, living room, bathroom, in-suite storage. Includes utilities.</t>
  </si>
  <si>
    <t>Kevin Drapper</t>
  </si>
  <si>
    <t>No pets allowed</t>
  </si>
  <si>
    <t>No smoking property</t>
  </si>
  <si>
    <t>To apply - http://www.evhousing.ca/Evangel-Seniors-Apartment.php</t>
  </si>
  <si>
    <t>Cornerstone</t>
  </si>
  <si>
    <t>49.8842873, -119.4945053</t>
  </si>
  <si>
    <t>Temporary Shelter for men and women; low barrier; pets welcome. Open 24/7</t>
  </si>
  <si>
    <t>Andrea Sage</t>
  </si>
  <si>
    <t>250 317-9864</t>
  </si>
  <si>
    <t>Free</t>
  </si>
  <si>
    <t>Smoke outside</t>
  </si>
  <si>
    <t>People who would like to stay at Cornerstone can come to the glass doors beside the 425 sign on Leon. Knock, or ring the doorbell and wait for staff to open the door. A brief intake will be done to gather information..</t>
  </si>
  <si>
    <t>shelter, pets, couples, men, women</t>
  </si>
  <si>
    <t>Housing Agencies</t>
  </si>
  <si>
    <t>Society of Hope</t>
  </si>
  <si>
    <t>49.8762072, -119.4398468</t>
  </si>
  <si>
    <t>Since its inception in 1989, the Society has grown to become the largest non-profit housing provider in the Interior of British Columbia. The Society of Hope has developed numerous long term housing projects.</t>
  </si>
  <si>
    <t>non-profit, housing, affordable</t>
  </si>
  <si>
    <t>Luke Stack</t>
  </si>
  <si>
    <t>(778) 478-7977</t>
  </si>
  <si>
    <t>Mon - Fri 9am-1pm</t>
  </si>
  <si>
    <t>The Good Samaritan Society (GSS) is a leading faith-based, not-for-profit, registered charity in Western Canada that provides quality accommodations, health, and community care services and programs to aging individuals in need. With over 67 years of experience providing specialized health and community care services in innovative and caring environments, our operational effectiveness and overarching culture of service and care make us the provider of choice for individuals and their families seeking a supporting place to call home.</t>
  </si>
  <si>
    <t>www.gss.org</t>
  </si>
  <si>
    <t>Neal Shelton-Green</t>
  </si>
  <si>
    <t>(250) 762 2192 ext. 36222</t>
  </si>
  <si>
    <t>nshelton@gss.org</t>
  </si>
  <si>
    <t>Mon-Fri 9:00-12:00</t>
  </si>
  <si>
    <t>Chatsworth Retirement Residence</t>
  </si>
  <si>
    <t>49.8814341, -119.4268906</t>
  </si>
  <si>
    <t>www.chartwell.com/retirement-homes/chartwell-chatsworth-retirement-residence</t>
  </si>
  <si>
    <t>Kelowna Women’s Shelter (Central Okanagan Emergency Shelter Society)</t>
  </si>
  <si>
    <t>49.8962979, -119.4943359</t>
  </si>
  <si>
    <t>http://www.kelownawomensshelter.ca</t>
  </si>
  <si>
    <t>twitter.com/kelownashelter  
Facebook
Instagram</t>
  </si>
  <si>
    <t>Karen Mason</t>
  </si>
  <si>
    <t>karen.mason@kelownawomensshelter.ca</t>
  </si>
  <si>
    <t>24-7 (250.763-1040) 
Admin – Mon-Fri 9-5</t>
  </si>
  <si>
    <t>49.8843055, -119.4978713</t>
  </si>
  <si>
    <t>Kelowna’s Gospel Mission will feed the hungry, shelter the homeless and help the hurting. We will provide assistance to all. We will minister to the whole person, spirit, soul and body by sharing Jesus with a servant’s heart.</t>
  </si>
  <si>
    <t>Emergency shelter</t>
  </si>
  <si>
    <t>www.kelownagospelmission.ca</t>
  </si>
  <si>
    <t>Blogger: kelownagospelmission.ca/index.php?cID=100
Facebook: www.facebook.com/KelownaGospelMission
Twitter: twitter.com/kgmission</t>
  </si>
  <si>
    <t>Mon-Fri 9AM - 4PM</t>
  </si>
  <si>
    <t>Sarah Mackinnon</t>
  </si>
  <si>
    <t>smackinnon@boysandgirlsclubs.ca</t>
  </si>
  <si>
    <t>Okanagan Boys and Girls Club</t>
  </si>
  <si>
    <t>49.8883111, -119.480145</t>
  </si>
  <si>
    <t xml:space="preserve">Okanagan Boys and Girls Clubs (OBGC) is a registered charity that provides programs to support the healthy physical, educational and social development of young people and families annually throughout the Okanagan Valley. </t>
  </si>
  <si>
    <t>www.boysandgirlsclubs.ca</t>
  </si>
  <si>
    <t>Facebook: www.facebook.com/OKboysandgirls
LinkedIn: www.linkedin.com/company/okanagan-boys-and-girls-clubs
Twitter: twitter.com/OKboysandgirls
YouTube: www.youtube.com/user/OKBoysandGirlsClub</t>
  </si>
  <si>
    <t>250-868-8541</t>
  </si>
  <si>
    <t>Society of St. Vincent De Paul of Central Okanagan</t>
  </si>
  <si>
    <t>www.recoverykelowna.ca/</t>
  </si>
  <si>
    <t>John Howard of the Central and South Okanagan</t>
  </si>
  <si>
    <t>49.8877793, -119.4920691</t>
  </si>
  <si>
    <t>A registered not-for-profit that provides supportive housing, restorative justice, FASD outreach, a social enterprise/work training cafe &amp; so much more!</t>
  </si>
  <si>
    <t>Transitional Housing, supportive housing, not-for-profit, restorative justice, harm reduction, mental health, Substance misuse, homelessness, 19+, low income</t>
  </si>
  <si>
    <t>www.jhscso.bc.ca</t>
  </si>
  <si>
    <t>Gaelene Askeland</t>
  </si>
  <si>
    <t>250-763-1331</t>
  </si>
  <si>
    <t>gaelene.askeland@jhscso.bc.ca</t>
  </si>
  <si>
    <t>Mon-Fri, 8:30am - 4pm</t>
  </si>
  <si>
    <t>geolive</t>
  </si>
  <si>
    <t>www.rose-cottage-supportive-living.com</t>
  </si>
  <si>
    <t>Kel.bc.rosecottage@gmail.com</t>
  </si>
  <si>
    <t>Okanagan Metis and Aboriginal Housing Society</t>
  </si>
  <si>
    <t>49.8795672, -119.4572471</t>
  </si>
  <si>
    <t>The Okanagan Métis &amp; Aboriginal Housing Society is a non-profit housing society, incorporated in August of 1986. The Society’s main objective is to make affordable rental housing available to people of native ancestry and focusing primarily on families with dependent children.</t>
  </si>
  <si>
    <t>Métis housing,  Aboriginal Housing</t>
  </si>
  <si>
    <t>www.omahs.shawwebspace.ca</t>
  </si>
  <si>
    <t>Facebook: www.facebook.com/pages/Okanagan-Metis-and-Aboriginal-Housing-Society/107059639325730</t>
  </si>
  <si>
    <t>Ki-Low-Na Friendship Society</t>
  </si>
  <si>
    <t>49.8846174, -119.4941183</t>
  </si>
  <si>
    <t xml:space="preserve">The Ki-Low-Na Friendship Society was established in 1974. The Ki-Low-Na Friendship Society will provide for the mental, emotional, physical and spiritual well-being of all peoples through the development of community-based services, while encouraging the community to preserve, share and promote Aboriginal cultural distinctiveness. </t>
  </si>
  <si>
    <t>Aboriginal</t>
  </si>
  <si>
    <t>www.kfs.bc.ca</t>
  </si>
  <si>
    <t>Edna Terbasket</t>
  </si>
  <si>
    <t>250-763-4905</t>
  </si>
  <si>
    <t>executivedirector@kfs.bc.ca</t>
  </si>
  <si>
    <t>Monday-Friday 8:30 am – 4:30 pm</t>
  </si>
  <si>
    <t>NOW Canada Society</t>
  </si>
  <si>
    <t>www.nowcanada.ca</t>
  </si>
  <si>
    <t>facebook</t>
  </si>
  <si>
    <t>Liz Talbott</t>
  </si>
  <si>
    <t>250-763-3876</t>
  </si>
  <si>
    <t>8:00 - 6:00</t>
  </si>
  <si>
    <t>49.8832555, -119.4714416</t>
  </si>
  <si>
    <t>Freedom's Door Kelowna is a non-profit recovery home for male addicts. At Freedom's Door, our addictions treatment programs work. We know that addictions are fully treatable, and that addictions treatment is most effective when delivered through a Twelve-Step program supported by Christian principles.</t>
  </si>
  <si>
    <t>Addiction, faith-based, Christian, non-profit, men, male, addict, recovery home</t>
  </si>
  <si>
    <t>www.Freedomsdoorkelowna.com</t>
  </si>
  <si>
    <t>Columbian Centennial Housing Group</t>
  </si>
  <si>
    <t>49.8795593, -119.4887188</t>
  </si>
  <si>
    <t>Baptist Housing Enhanced Living Communities</t>
  </si>
  <si>
    <t>49.8964806, -119.3878287</t>
  </si>
  <si>
    <t>Kelowna is home to three senior living communities from Baptist Housing Enhanced Living Communities which each offer independent living, assisted living, and residential care.</t>
  </si>
  <si>
    <t>http://www.baptisthousing.org/kelowna</t>
  </si>
  <si>
    <t>https://www.facebook.com/Baptist-Housing-130827606961613/
https://twitter.com/BaptistHousing
https://www.instagram.com/baptist_housing/
https://www.youtube.com/user/BaptistHousing</t>
  </si>
  <si>
    <t>(250) 215-1500 (cell); (250) 860-2216 ext. 2121 (office)</t>
  </si>
  <si>
    <t>Admin hours for both buildings: 8:00-4:00pm M-F</t>
  </si>
  <si>
    <t>Evangel Housing Societies</t>
  </si>
  <si>
    <t>49.8833697, -119.4809733</t>
  </si>
  <si>
    <t xml:space="preserve">Evangel Housing Societies is the umbrella organization under which three independent, non-profit housing societies operate with the mandate to provide affordable housing to the people of Kelowna, BC.  Two of the three facilities are for senior adults 55 plus (79 units).  The third facility is a family residence open to people of all ages (64 units). </t>
  </si>
  <si>
    <t>non-profit, senior housing, 55+, independent living, retirement home</t>
  </si>
  <si>
    <t>www.evhousing.ca</t>
  </si>
  <si>
    <t>Office: (250) 762-6225
Fax: (778) 381-7378</t>
  </si>
  <si>
    <t>By Appointment Only</t>
  </si>
  <si>
    <t>Okanagan Mental Health Services Society</t>
  </si>
  <si>
    <t>49.8862514, -119.4682028</t>
  </si>
  <si>
    <t>http://www.okanaganmentalhealth.com/</t>
  </si>
  <si>
    <t>Larry Vandergrift</t>
  </si>
  <si>
    <t>Cell: (250)-317-8330
Work: (250)-717-3007 (Ext. 206)</t>
  </si>
  <si>
    <t>lvandergrift@okanaganmentalhealth.com</t>
  </si>
  <si>
    <t>Abbeyfield Houses Society</t>
  </si>
  <si>
    <t>Provides a semi-independent retirement community house (65 years+)</t>
  </si>
  <si>
    <t>www.abbeyfield.ca</t>
  </si>
  <si>
    <t>Carole Paradis</t>
  </si>
  <si>
    <t>President</t>
  </si>
  <si>
    <t>(250) 763-5254</t>
  </si>
  <si>
    <t>carol_paradis70@yahoo.com</t>
  </si>
  <si>
    <t>49.8939064, -119.4610482</t>
  </si>
  <si>
    <t>http://www.avonleacare.com/</t>
  </si>
  <si>
    <t>Sr. Manager and Director of Care</t>
  </si>
  <si>
    <t>250-762-4378</t>
  </si>
  <si>
    <t>9:00-3:00pm on call 24/7 build</t>
  </si>
  <si>
    <t>http://www.harmonylivingforseniors.com/en/</t>
  </si>
  <si>
    <t>250-300-3436</t>
  </si>
  <si>
    <t>no regular office hours</t>
  </si>
  <si>
    <t>49.8809416, -119.4789246</t>
  </si>
  <si>
    <t>www.bordenmanor.com</t>
  </si>
  <si>
    <t>Resident Manager</t>
  </si>
  <si>
    <t>250-863-1505</t>
  </si>
  <si>
    <t>bordenmanor@shaw.ca</t>
  </si>
  <si>
    <t>24/7</t>
  </si>
  <si>
    <t>49.8861141, -119.4094457</t>
  </si>
  <si>
    <t>www.fernbraemanor.com</t>
  </si>
  <si>
    <t>Sales and Marketing</t>
  </si>
  <si>
    <t>(250)-863-0779</t>
  </si>
  <si>
    <t>49.8564007, -119.4874035</t>
  </si>
  <si>
    <t>250-763-2188</t>
  </si>
  <si>
    <t>Brandt’s Creek Mews</t>
  </si>
  <si>
    <t>www.insiteseniorcare.com</t>
  </si>
  <si>
    <t>778-478-8800</t>
  </si>
  <si>
    <t>Father Delestre Housing Society</t>
  </si>
  <si>
    <t>Monday to Friday 8:30am-4:00pm</t>
  </si>
  <si>
    <t>jon</t>
  </si>
  <si>
    <t>jon.corbett@gmail.com</t>
  </si>
  <si>
    <t>CMHA Kelowna</t>
  </si>
  <si>
    <t>49.8794484, -119.4931996</t>
  </si>
  <si>
    <t>Housing and Navigation Services:
Having a safe, affordable roof over your head is something to which everyone should have access. Navigating the many resources to find housing, financial assistance, health care, and specific services to promote wellness and recovery can be extremely difficult without help. CMHA Kelowna strives to break the cycle of homelessness by supporting people to find a good place to call home. In addition, our team works in collaboration with the community to ensure that people have the supports necessary to maintain their housing long term.</t>
  </si>
  <si>
    <t>Poverty
Addiction
Mental illness.</t>
  </si>
  <si>
    <t>http://cmhakelowna.com/housing/</t>
  </si>
  <si>
    <t>250-861-3644</t>
  </si>
  <si>
    <t>http://cmhakelowna.com/contact-us/</t>
  </si>
  <si>
    <t>krempel@okanagan.bc.ca</t>
  </si>
  <si>
    <t>49.8812727, -119.4914011</t>
  </si>
  <si>
    <t>Karis Support Society contributes to genuine social transformation in the Okanagan Valley by providing a safe home, support throughout recovery, and life skills development for people struggling with life altering addictions and mental health conditions. Karis exists within the continuum of charitable organizations that provide social services for vulnerable individuals living in Kelowna. Karis is devoted to establishing a welcoming, safe and trustworthy environment where strength can develop.</t>
  </si>
  <si>
    <t>http://karis-society.org/</t>
  </si>
  <si>
    <t>250.860.9507</t>
  </si>
  <si>
    <t>BC Housing</t>
  </si>
  <si>
    <t>49.4978038, -119.5966883</t>
  </si>
  <si>
    <t>City of Kelowna</t>
  </si>
  <si>
    <t>49.8862924, -119.459554</t>
  </si>
  <si>
    <t xml:space="preserve">Kelowna was incorporated in May 1905 with a population of 600, when farming as the economic mainstay of the region. 
The municipal organization that works to enhance the experience of living in Kelowna is comprised of nearly 900 passionate staff, including a strong Leadership Team, and led by a City Manager and Council committed to making Kelowna the best mid-sized city in North America.
Through thoughtful money management, we are able to provide core services, build new amenities and maintain existing infrastructure. </t>
  </si>
  <si>
    <t>https://www.kelowna.ca/</t>
  </si>
  <si>
    <t>250-469-8500</t>
  </si>
  <si>
    <t>ask@kelowna.ca</t>
  </si>
  <si>
    <t>8 a.m. to 4 p.m., Monday to Friday (excluding statutory holidays)</t>
  </si>
  <si>
    <t>Outreach Urban Health Centre</t>
  </si>
  <si>
    <t>49.8843788, -119.4941494</t>
  </si>
  <si>
    <t>This is one of ten Primary Health Care Centres available within Interior Health communities. Primary Health Care Centres have a more comprehensive and coordinated approach to healthcare delivery.
Each centre has an interdisciplinary healthcare team that provides a range of services in a single site – i.e. a checkup with your family doctor, a visit to a physiotherapist, pharmacist, or public health nurse. The selection of services offered in each Primary Health Care Centre reflects the unique needs of its community.</t>
  </si>
  <si>
    <t>Harm Reduction Supplies and Services
Primary Care Mental Health
Primary Health Care</t>
  </si>
  <si>
    <t>https://www.interiorhealth.ca/FindUs/_layouts/FindUs/info.aspx?type=Location&amp;loc=Outreach%20Urban%20Health%20Centre&amp;svc=Harm%20Reduction%20Supplies%20and%20Services&amp;ploc=N/A</t>
  </si>
  <si>
    <t>250-868-2230</t>
  </si>
  <si>
    <t>Monday - Friday: 10:00am - 4:00pm</t>
  </si>
  <si>
    <t>Living Positive Resource Centre</t>
  </si>
  <si>
    <t>49.8899488, -119.391768</t>
  </si>
  <si>
    <t>Having started as an HIV/AIDS service organization in 1992, we have since expanded our mandate to serve individuals in the Central Okanagan living with and/or at risk of HIV, Hepatitis C, and other STBBIs experiencing concerns relating to housing, income, nutrition, health care, addictions and mental health.
Living Positive Resource Centre recognizes the value and dignity of each individual.  We encourage and support our clients to make healthy choices, and we respect the choices that they make.  We work with and on behalf of our clients to improve their quality of life.
We believe that all individuals deserve equity in accessibility. We collaborate with community partners and actively participate in community efforts to ensure that basic human rights are protected.
Living Positive believes that harm reduction promotes and supports the health and well-being of both individuals and communities. We believe that all humans have the right to comprehensive, non-judgmental services based on individual need. Through education and prevention efforts, we work to reduce the risk of harms to individuals and the community.</t>
  </si>
  <si>
    <t>http://livingpositive.weebly.com/</t>
  </si>
  <si>
    <t>Candice Berry</t>
  </si>
  <si>
    <t>(778) 753-5830</t>
  </si>
  <si>
    <t>cberry@lprc.ca</t>
  </si>
  <si>
    <t>Monday to Friday
8:30am - 12pm
1pm - 4:30pm</t>
  </si>
  <si>
    <t>Drop-In Services</t>
  </si>
  <si>
    <t>The Salvation Army Thrift Store</t>
  </si>
  <si>
    <t>49.8800147, -119.4653454</t>
  </si>
  <si>
    <t xml:space="preserve">The Salvation Army Thrift Stores generate funds to support Salvation Army programs that are serving the Kelowna, West Kelowna and Central Okanagan area by efficiently and ethically recycling and selling donated clothing and other goods in a way which exceeds the expectations of our customers while providing an environment which is beneficial to the development and well-being of both our employees and volunteers.
</t>
  </si>
  <si>
    <t>778-478-7250</t>
  </si>
  <si>
    <t>boutique@kelsa.ca</t>
  </si>
  <si>
    <t>["Clothing, Household Goods"]</t>
  </si>
  <si>
    <t>Thrift store, thrift shop, antique, affordable clothing and goods, recycled clothing, donation, pre-loved clothing and goods, gently used, furniture</t>
  </si>
  <si>
    <t>49.8876475, -119.3874172</t>
  </si>
  <si>
    <t>The Salvation Army Thrift Stores generate funds to support Salvation Army programs that are serving the Kelowna, West Kelowna and Central Okanagan area by efficiently and ethically recycling and selling donated clothing and other goods in a way which exceeds the expectations of our customers while providing an environment which is beneficial to the development and well-being of both our employees and volunteers.</t>
  </si>
  <si>
    <t>250-765-3450</t>
  </si>
  <si>
    <t>thriftstore@kelsa.ca</t>
  </si>
  <si>
    <t>IODE Thrift Store Kelowna</t>
  </si>
  <si>
    <t>49.8882332, -119.4930485</t>
  </si>
  <si>
    <t xml:space="preserve">IODE Canada is a national women's charitable organization. Women of all ages, from all walks of life and educational backgrounds, meet in local chapters for fun, friendship and community volunteerism.
</t>
  </si>
  <si>
    <t>778.478.9939</t>
  </si>
  <si>
    <t>Thrift shop, thrift store, donation, women, affordable clothing and goods, charitable organization</t>
  </si>
  <si>
    <t>First United – Sanctuary Thrift Store</t>
  </si>
  <si>
    <t>49.8860621, -119.4879108</t>
  </si>
  <si>
    <t>The First United Thrift Store is open Wednesday, Thursday and Friday from 10:00 am to 3:00 pm. In addition to clothing there are many household items available. And watch for the $5 a bag sale!</t>
  </si>
  <si>
    <t>(250) 762-3311</t>
  </si>
  <si>
    <t>firstunited@telus.net</t>
  </si>
  <si>
    <t>Thrift store, thrift shop, $5 bag sale, church, Affordable clothing and goods, Affordable household items, antiques, pre-loved</t>
  </si>
  <si>
    <t>Kelowna Women’s Shelter Thrift Store</t>
  </si>
  <si>
    <t>49.8963685, -119.4943403</t>
  </si>
  <si>
    <t xml:space="preserve">Want to shop and support the Kelowna Women’s Shelter at the same time? Visit the Kelowna Women’s Shelter Thrift Store! We carry a wonderful, and ever-changing, selection of clothes and household items. Profits go back into the Shelter and support our many services. 
We also offer vouchers so our clients, and others in need in the community, can shop at the Store for free. 
Donations of new and gently-used clothing, shoes and household items are accepted between 10am and 2 pm on Mondays, Wednesdays, and Saturdays. Stop by the first Monday of every month for 50% off everything in the store! </t>
  </si>
  <si>
    <t>250-762-8561</t>
  </si>
  <si>
    <t>Thrift store, Thrift shop, charity, donations, gently used items, affordable clothing and household goods, women, pre-loved</t>
  </si>
  <si>
    <t>Kelowna thrift store &amp; second hand clothing shop</t>
  </si>
  <si>
    <t>49.8801992, -119.4751303</t>
  </si>
  <si>
    <t>Women’s Clothes, Men’s Clothes,   Footwear, Books, Collectibles, Small Appliances, Maternity Wear,      DVD’s,and Children’s Toys.  All at bargain prices. $5 bag sale.</t>
  </si>
  <si>
    <t>(250) 762-9266</t>
  </si>
  <si>
    <t>Thrift Shop, Thrift Store, $5 bag sale, affordable clothing and household good, donation</t>
  </si>
  <si>
    <t>Kelowna's Gospel Mission Shelter</t>
  </si>
  <si>
    <t>49.8842335, -119.4979156</t>
  </si>
  <si>
    <t>The Kelowna Gospel Mission Shelter provides services such as emergency shelter, meals, washrooms, shower, laundry, courtyard storage, health and dental care.</t>
  </si>
  <si>
    <t>250-763-3737</t>
  </si>
  <si>
    <t>["Clothing, Household Goods","Storage","Hygiene","Health\/Dental Care","Meals"]</t>
  </si>
  <si>
    <t>Thrift store, Thrift shop, affordable clothing and household good, charity, donation, free, dental, storage, shopping cart storage, Hygiene, free meals, warm meals, shower</t>
  </si>
  <si>
    <t>Share Social Services Thrift Store</t>
  </si>
  <si>
    <t>49.8952897, -119.4907818</t>
  </si>
  <si>
    <t xml:space="preserve">
As a store, we provide clothing, household goods, furniture, basic electronics, and so much more. 
But Share is more than a thrift store; we believe in a helping hands-up, not out. S.H.A.R.E. stands for Self-Help, Arts, Recreation, and Education. 9:30 AM to 4:30 PM, Monday through Saturday.
</t>
  </si>
  <si>
    <t>250-763-8117</t>
  </si>
  <si>
    <t>Thrift store, thrift shop, gently used clothing and household goods, affordable clothing, pre-loved, donations</t>
  </si>
  <si>
    <t>Outreach Urban Health Services</t>
  </si>
  <si>
    <t>49.8843857, -119.4942486</t>
  </si>
  <si>
    <t>This is one of ten Primary Health Care Centres available within Interior Health communities. Primary Health Care Centres have a more comprehensive and coordinated approach to healthcare delivery.
Each centre has an interdisciplinary healthcare team that provides a range of services in a single site – i.e. a checkup with your family doctor, a visit to a physiotherapist, pharmacist, or public health nurse. The selection of services offered in each Primary Health Care Centre reflects the unique needs of its community. Monday - Friday: 10:00am - 4:00pm</t>
  </si>
  <si>
    <t>250-868-2006</t>
  </si>
  <si>
    <t>["Health\/Dental Care","Harm Reduction"]</t>
  </si>
  <si>
    <t>Health, harm reduction, free sexual health test, HIV testing, STI testing, STI Treatment, Birth Control,  Emergency contraception, Pregnancy counselling, Pregnancy test, Free condoms, Needle supply, Pap testing, substance abuse counselling, referrals to detox, rehabilitation and treatment centres, free health services, free of charge, walk -in clinic</t>
  </si>
  <si>
    <t>Central Okanagan Community Food Bank</t>
  </si>
  <si>
    <t>49.8924509, -119.4934002</t>
  </si>
  <si>
    <t xml:space="preserve">The Central Okanagan Community Food Bank is dedicated to providing much needed food and support to those living in Kelowna and West Kelowna. Many families struggle to make ends meet and children suffer the most. 33% of our clients are children under the age of 15.
The Central Okanagan Food Bank is a member of Food Banks Canada, Food Banks BC, the Kelowna Chamber of Commerce and the Greater Westside Board of Trade. We are an incorporated society, registered charity and we are governed by an elected Board of Directors.
We operate two warehouses – one located in Kelowna and another located in West Kelowna.
It is with the support of our community that we are able to do the work we do. Your participation and support is greatly appreciated! Please know that we NEVER do telephone or door to door solicitation.
</t>
  </si>
  <si>
    <t>Lenetta Parry</t>
  </si>
  <si>
    <t>250.763.7161.</t>
  </si>
  <si>
    <t>info@cofoodbank.com</t>
  </si>
  <si>
    <t>["Meals"]</t>
  </si>
  <si>
    <t>food bank, food security, donation, local food</t>
  </si>
  <si>
    <t>Public Washroom</t>
  </si>
  <si>
    <t>49.8937777, -119.4039133</t>
  </si>
  <si>
    <t>49.8893141, -119.4963539</t>
  </si>
  <si>
    <t>["Hygiene"]</t>
  </si>
  <si>
    <t>49.8837337, -119.5013854</t>
  </si>
  <si>
    <t>49.8881502, -119.4321893</t>
  </si>
  <si>
    <t>49.8768969, -119.4091517</t>
  </si>
  <si>
    <t>49.900882, -119.3619415</t>
  </si>
  <si>
    <t>49.8809307, -119.4918531</t>
  </si>
  <si>
    <t>49.8880166, -119.3894653</t>
  </si>
  <si>
    <t>49.8980395, -119.3798216</t>
  </si>
  <si>
    <t>49.8862984, -119.4993666</t>
  </si>
  <si>
    <t>49.8884646, -119.4975221</t>
  </si>
  <si>
    <t>49.8806771, -119.4664451</t>
  </si>
  <si>
    <t>49.8935941, -119.4968309</t>
  </si>
  <si>
    <t>Kelowna’s Gospel Mission Thrift Store</t>
  </si>
  <si>
    <t>49.8898203, -119.3895698</t>
  </si>
  <si>
    <t>Kelowna’s Gospel Mission Thrift store accepts gently used donations of furniture, large and small appliances, mattresses/box springs, clothing, household items, décor and linens. For large donations call 250‐862‐2404 to make an appointment for pick up.The thrift store’s top priority is to provide free clothing, linens and dishes for our emergency shelter on Leon. All items sold at our thrift store support programs, such as our dental clinic, shelter and women’s transitional housing.</t>
  </si>
  <si>
    <t>Kelowna's Gospel Mission Thrift Store</t>
  </si>
  <si>
    <t>49.8892522, -119.3897881</t>
  </si>
  <si>
    <t>Kelowna’s Gospel Mission’s Thrift Store creates job and volunteer opportunities, fosters community and purpose, and provides hope to those who are restarting their lives by making goods more accessible. It is also an avenue of empowerment and dignity, in that people who have been downtrodden have the chance to feel pride in purchasing their own items with their own hard-earned money. It is also another way for us to make a little extra income to put towards our programs.
The Thrift Store has an ever-changing assortment of quality furniture and appliances, as well as clothing, bedding, linens, kitchen and other household items.
The Thrift Store is open Monday –Friday, 10am-5pm and Saturday, 10am-4pm
For more information, or to inquire about our pick up and delivery services,
please call 250-862-2404 or email us at thrift@kelownagospelmission.ca</t>
  </si>
  <si>
    <t>250-862-2404</t>
  </si>
  <si>
    <t>thrift@kelownagospelmission.ca</t>
  </si>
  <si>
    <t>thrift store</t>
  </si>
  <si>
    <t>49.8899494, -119.391581</t>
  </si>
  <si>
    <t>Provides harm reduction supplies in the Rutland area.</t>
  </si>
  <si>
    <t>Sheila Kerr</t>
  </si>
  <si>
    <t>Harm Reduction, Outreach, Education</t>
  </si>
  <si>
    <t>skerr@lprc.ca</t>
  </si>
  <si>
    <t>["Harm Reduction"]</t>
  </si>
  <si>
    <t>Harm Reduction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</si>
</sst>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h:mm:ss"/>
    <numFmt numFmtId="165" formatCode="&quot;$&quot;#,##0"/>
  </numFmts>
  <fonts count="4">
    <font>
      <sz val="10.0"/>
      <color rgb="FF000000"/>
      <name val="Arial"/>
    </font>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1" numFmtId="164" xfId="0" applyAlignment="1" applyFont="1" applyNumberFormat="1">
      <alignment readingOrder="0"/>
    </xf>
    <xf borderId="0" fillId="0" fontId="3" numFmtId="0" xfId="0" applyAlignment="1" applyFont="1">
      <alignment readingOrder="0"/>
    </xf>
    <xf borderId="0" fillId="0" fontId="1"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www.nowcanada.ca" TargetMode="External"/><Relationship Id="rId22" Type="http://schemas.openxmlformats.org/officeDocument/2006/relationships/hyperlink" Target="http://www.baptisthousing.org/kelowna" TargetMode="External"/><Relationship Id="rId21" Type="http://schemas.openxmlformats.org/officeDocument/2006/relationships/hyperlink" Target="http://www.Freedomsdoorkelowna.com" TargetMode="External"/><Relationship Id="rId24" Type="http://schemas.openxmlformats.org/officeDocument/2006/relationships/hyperlink" Target="http://www.okanaganmentalhealth.com/" TargetMode="External"/><Relationship Id="rId23" Type="http://schemas.openxmlformats.org/officeDocument/2006/relationships/hyperlink" Target="http://www.evhousing.ca" TargetMode="External"/><Relationship Id="rId1" Type="http://schemas.openxmlformats.org/officeDocument/2006/relationships/hyperlink" Target="https://www.interiorhealth.ca/YourCare/HousingHealth/ResidentialCare/Pages/default.aspx" TargetMode="External"/><Relationship Id="rId2" Type="http://schemas.openxmlformats.org/officeDocument/2006/relationships/hyperlink" Target="http://www.societyofhope.org/apply-for-housing" TargetMode="External"/><Relationship Id="rId3" Type="http://schemas.openxmlformats.org/officeDocument/2006/relationships/hyperlink" Target="http://www.societyofhope.org" TargetMode="External"/><Relationship Id="rId4" Type="http://schemas.openxmlformats.org/officeDocument/2006/relationships/hyperlink" Target="http://www.societyofhope.org/apply-for-housing" TargetMode="External"/><Relationship Id="rId9" Type="http://schemas.openxmlformats.org/officeDocument/2006/relationships/hyperlink" Target="http://www.societyofhope.org" TargetMode="External"/><Relationship Id="rId26" Type="http://schemas.openxmlformats.org/officeDocument/2006/relationships/hyperlink" Target="http://www.avonleacare.com/" TargetMode="External"/><Relationship Id="rId25" Type="http://schemas.openxmlformats.org/officeDocument/2006/relationships/hyperlink" Target="http://www.abbeyfield.ca" TargetMode="External"/><Relationship Id="rId28" Type="http://schemas.openxmlformats.org/officeDocument/2006/relationships/hyperlink" Target="http://www.bordenmanor.com" TargetMode="External"/><Relationship Id="rId27" Type="http://schemas.openxmlformats.org/officeDocument/2006/relationships/hyperlink" Target="http://www.harmonylivingforseniors.com/en/" TargetMode="External"/><Relationship Id="rId5" Type="http://schemas.openxmlformats.org/officeDocument/2006/relationships/hyperlink" Target="http://www.evhousing.ca/Evangel-Family-Manor.php" TargetMode="External"/><Relationship Id="rId6" Type="http://schemas.openxmlformats.org/officeDocument/2006/relationships/hyperlink" Target="http://www.societyofhope.org" TargetMode="External"/><Relationship Id="rId29" Type="http://schemas.openxmlformats.org/officeDocument/2006/relationships/hyperlink" Target="http://www.fernbraemanor.com" TargetMode="External"/><Relationship Id="rId7" Type="http://schemas.openxmlformats.org/officeDocument/2006/relationships/hyperlink" Target="http://www.societyofhope.org/apply-for-housing" TargetMode="External"/><Relationship Id="rId8" Type="http://schemas.openxmlformats.org/officeDocument/2006/relationships/hyperlink" Target="http://www.societyofhope.org/apply-for-housing" TargetMode="External"/><Relationship Id="rId31" Type="http://schemas.openxmlformats.org/officeDocument/2006/relationships/hyperlink" Target="http://cmhakelowna.com/housing/" TargetMode="External"/><Relationship Id="rId30" Type="http://schemas.openxmlformats.org/officeDocument/2006/relationships/hyperlink" Target="http://www.insiteseniorcare.com" TargetMode="External"/><Relationship Id="rId11" Type="http://schemas.openxmlformats.org/officeDocument/2006/relationships/hyperlink" Target="http://www.chartwell.com/retirement-homes/chartwell-chatsworth-retirement-residence" TargetMode="External"/><Relationship Id="rId33" Type="http://schemas.openxmlformats.org/officeDocument/2006/relationships/hyperlink" Target="http://karis-society.org/" TargetMode="External"/><Relationship Id="rId10" Type="http://schemas.openxmlformats.org/officeDocument/2006/relationships/hyperlink" Target="http://www.gss.org" TargetMode="External"/><Relationship Id="rId32" Type="http://schemas.openxmlformats.org/officeDocument/2006/relationships/hyperlink" Target="http://cmhakelowna.com/contact-us/" TargetMode="External"/><Relationship Id="rId13" Type="http://schemas.openxmlformats.org/officeDocument/2006/relationships/hyperlink" Target="http://www.kelownagospelmission.ca" TargetMode="External"/><Relationship Id="rId35" Type="http://schemas.openxmlformats.org/officeDocument/2006/relationships/hyperlink" Target="https://www.interiorhealth.ca/FindUs/_layouts/FindUs/info.aspx?type=Location&amp;loc=Outreach%20Urban%20Health%20Centre&amp;svc=Harm%20Reduction%20Supplies%20and%20Services&amp;ploc=N/A" TargetMode="External"/><Relationship Id="rId12" Type="http://schemas.openxmlformats.org/officeDocument/2006/relationships/hyperlink" Target="http://www.kelownawomensshelter.ca" TargetMode="External"/><Relationship Id="rId34" Type="http://schemas.openxmlformats.org/officeDocument/2006/relationships/hyperlink" Target="https://www.kelowna.ca/" TargetMode="External"/><Relationship Id="rId15" Type="http://schemas.openxmlformats.org/officeDocument/2006/relationships/hyperlink" Target="http://www.recoverykelowna.ca/" TargetMode="External"/><Relationship Id="rId37" Type="http://schemas.openxmlformats.org/officeDocument/2006/relationships/drawing" Target="../drawings/drawing1.xml"/><Relationship Id="rId14" Type="http://schemas.openxmlformats.org/officeDocument/2006/relationships/hyperlink" Target="http://www.boysandgirlsclubs.ca" TargetMode="External"/><Relationship Id="rId36" Type="http://schemas.openxmlformats.org/officeDocument/2006/relationships/hyperlink" Target="http://livingpositive.weebly.com/" TargetMode="External"/><Relationship Id="rId17" Type="http://schemas.openxmlformats.org/officeDocument/2006/relationships/hyperlink" Target="http://www.rose-cottage-supportive-living.com" TargetMode="External"/><Relationship Id="rId16" Type="http://schemas.openxmlformats.org/officeDocument/2006/relationships/hyperlink" Target="http://www.jhscso.bc.ca" TargetMode="External"/><Relationship Id="rId19" Type="http://schemas.openxmlformats.org/officeDocument/2006/relationships/hyperlink" Target="http://www.kfs.bc.ca" TargetMode="External"/><Relationship Id="rId18" Type="http://schemas.openxmlformats.org/officeDocument/2006/relationships/hyperlink" Target="http://www.omahs.shawwebspace.c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row>
    <row r="2">
      <c r="A2" s="1">
        <v>3.0</v>
      </c>
      <c r="B2" s="1" t="s">
        <v>119</v>
      </c>
      <c r="C2" s="1">
        <v>3.0</v>
      </c>
      <c r="D2" s="1" t="s">
        <v>119</v>
      </c>
      <c r="E2" s="1">
        <v>994.0</v>
      </c>
      <c r="F2" s="1" t="s">
        <v>120</v>
      </c>
      <c r="G2" s="1" t="s">
        <v>121</v>
      </c>
      <c r="H2" s="1">
        <v>1.0</v>
      </c>
      <c r="I2" s="1" t="s">
        <v>122</v>
      </c>
      <c r="J2" s="1" t="s">
        <v>123</v>
      </c>
      <c r="K2" s="1" t="s">
        <v>124</v>
      </c>
      <c r="L2" s="1" t="s">
        <v>125</v>
      </c>
      <c r="M2" s="1">
        <v>0.0</v>
      </c>
      <c r="N2" s="2" t="str">
        <f>HYPERLINK("3","link to 3")</f>
        <v>link to 3</v>
      </c>
      <c r="O2" s="3">
        <v>42664.033321759256</v>
      </c>
      <c r="P2" s="3">
        <v>42915.777604166666</v>
      </c>
      <c r="Q2" s="1" t="s">
        <v>126</v>
      </c>
      <c r="R2" s="1">
        <v>0.0</v>
      </c>
      <c r="S2" s="1" t="s">
        <v>127</v>
      </c>
      <c r="T2" s="1">
        <v>477.0</v>
      </c>
      <c r="U2" s="1" t="s">
        <v>128</v>
      </c>
      <c r="V2" s="1">
        <v>61.0</v>
      </c>
      <c r="W2" s="1" t="s">
        <v>129</v>
      </c>
      <c r="X2" s="1" t="s">
        <v>130</v>
      </c>
      <c r="Y2" s="1" t="s">
        <v>131</v>
      </c>
      <c r="Z2" s="1" t="s">
        <v>132</v>
      </c>
      <c r="AA2" s="1" t="b">
        <v>0</v>
      </c>
      <c r="AB2" s="1">
        <v>0.0</v>
      </c>
      <c r="AC2" s="1" t="b">
        <v>1</v>
      </c>
      <c r="AD2" s="1">
        <v>21.0</v>
      </c>
      <c r="AE2" s="1">
        <v>100.0</v>
      </c>
      <c r="AF2" s="1">
        <v>0.0</v>
      </c>
      <c r="AG2" s="1">
        <v>0.0</v>
      </c>
      <c r="AH2" s="1" t="s">
        <v>133</v>
      </c>
      <c r="AP2" s="1" t="s">
        <v>134</v>
      </c>
      <c r="AQ2" s="1">
        <v>0.0</v>
      </c>
      <c r="AR2" s="1">
        <v>0.0</v>
      </c>
      <c r="AS2" s="1">
        <v>0.0</v>
      </c>
      <c r="AT2" s="1">
        <v>0.0</v>
      </c>
      <c r="AU2" s="1">
        <v>0.0</v>
      </c>
      <c r="AV2" s="1">
        <v>0.0</v>
      </c>
      <c r="AX2" s="1" t="b">
        <v>0</v>
      </c>
      <c r="AY2" s="1" t="b">
        <v>1</v>
      </c>
      <c r="AZ2" s="1">
        <v>0.0</v>
      </c>
      <c r="BA2" s="1">
        <v>0.0</v>
      </c>
      <c r="BB2" s="1">
        <v>0.0</v>
      </c>
      <c r="BC2" s="1">
        <v>0.0</v>
      </c>
      <c r="BD2" s="1">
        <v>0.0</v>
      </c>
      <c r="BE2" s="1">
        <v>40.0</v>
      </c>
      <c r="BF2" s="1" t="s">
        <v>135</v>
      </c>
      <c r="BG2" s="1" t="b">
        <v>0</v>
      </c>
      <c r="BL2" s="1">
        <v>0.0</v>
      </c>
      <c r="BM2" s="1">
        <v>0.0</v>
      </c>
      <c r="BN2" s="1">
        <v>0.0</v>
      </c>
      <c r="BO2" s="1">
        <v>0.0</v>
      </c>
      <c r="BW2" s="1" t="b">
        <v>0</v>
      </c>
      <c r="CA2" s="1" t="b">
        <v>0</v>
      </c>
      <c r="CB2" s="1" t="b">
        <v>0</v>
      </c>
      <c r="CC2" s="1" t="b">
        <v>0</v>
      </c>
      <c r="CD2" s="1" t="b">
        <v>0</v>
      </c>
      <c r="CE2" s="1">
        <v>0.0</v>
      </c>
      <c r="CF2" s="1" t="b">
        <v>0</v>
      </c>
      <c r="CH2" s="1" t="b">
        <v>0</v>
      </c>
      <c r="CI2" s="1" t="b">
        <v>0</v>
      </c>
      <c r="CJ2" s="1">
        <v>0.0</v>
      </c>
      <c r="CK2" s="1">
        <v>0.0</v>
      </c>
      <c r="CL2" s="1" t="b">
        <v>0</v>
      </c>
      <c r="CM2" s="1" t="b">
        <v>0</v>
      </c>
      <c r="CN2" s="1" t="b">
        <v>0</v>
      </c>
      <c r="CO2" s="1" t="b">
        <v>1</v>
      </c>
      <c r="CP2" s="1" t="s">
        <v>136</v>
      </c>
      <c r="CQ2" s="1" t="b">
        <v>0</v>
      </c>
      <c r="CR2" s="1" t="b">
        <v>0</v>
      </c>
      <c r="CS2" s="1" t="s">
        <v>137</v>
      </c>
      <c r="CT2" s="1" t="b">
        <v>0</v>
      </c>
      <c r="CU2" s="1" t="s">
        <v>138</v>
      </c>
      <c r="CV2" s="1" t="b">
        <v>0</v>
      </c>
      <c r="CW2" s="1">
        <v>0.0</v>
      </c>
      <c r="CX2" s="1" t="b">
        <v>0</v>
      </c>
      <c r="CY2" s="1" t="b">
        <v>0</v>
      </c>
      <c r="CZ2" s="1" t="s">
        <v>139</v>
      </c>
      <c r="DA2" s="1" t="b">
        <v>1</v>
      </c>
      <c r="DB2" s="1" t="s">
        <v>140</v>
      </c>
      <c r="DC2" s="1" t="s">
        <v>141</v>
      </c>
      <c r="DD2" s="1" t="s">
        <v>142</v>
      </c>
      <c r="DE2" s="1" t="s">
        <v>143</v>
      </c>
    </row>
    <row r="3">
      <c r="A3" s="1">
        <v>14.0</v>
      </c>
      <c r="B3" s="1" t="s">
        <v>119</v>
      </c>
      <c r="C3" s="1">
        <v>14.0</v>
      </c>
      <c r="D3" s="1" t="s">
        <v>119</v>
      </c>
      <c r="E3" s="1">
        <v>997.0</v>
      </c>
      <c r="F3" s="1" t="s">
        <v>144</v>
      </c>
      <c r="G3" s="1" t="s">
        <v>145</v>
      </c>
      <c r="H3" s="1">
        <v>1.0</v>
      </c>
      <c r="I3" s="1" t="s">
        <v>122</v>
      </c>
      <c r="J3" s="1" t="s">
        <v>146</v>
      </c>
      <c r="K3" s="1" t="s">
        <v>147</v>
      </c>
      <c r="M3" s="1">
        <v>0.0</v>
      </c>
      <c r="N3" s="2" t="str">
        <f>HYPERLINK("14","link to 14")</f>
        <v>link to 14</v>
      </c>
      <c r="O3" s="3">
        <v>42675.66111111111</v>
      </c>
      <c r="P3" s="3">
        <v>42812.481724537036</v>
      </c>
      <c r="Q3" s="1" t="s">
        <v>126</v>
      </c>
      <c r="R3" s="1">
        <v>0.0</v>
      </c>
      <c r="S3" s="1" t="s">
        <v>127</v>
      </c>
      <c r="T3" s="1">
        <v>150.0</v>
      </c>
      <c r="U3" s="1" t="s">
        <v>128</v>
      </c>
      <c r="V3" s="1">
        <v>60.0</v>
      </c>
      <c r="W3" s="1" t="s">
        <v>148</v>
      </c>
      <c r="X3" s="1" t="s">
        <v>149</v>
      </c>
      <c r="Y3" s="1" t="s">
        <v>150</v>
      </c>
      <c r="Z3" s="1" t="s">
        <v>151</v>
      </c>
      <c r="AA3" s="1" t="b">
        <v>0</v>
      </c>
      <c r="AB3" s="1">
        <v>0.0</v>
      </c>
      <c r="AC3" s="1" t="b">
        <v>0</v>
      </c>
      <c r="AD3" s="1">
        <v>0.0</v>
      </c>
      <c r="AE3" s="1">
        <v>35.0</v>
      </c>
      <c r="AF3" s="1">
        <v>0.0</v>
      </c>
      <c r="AG3" s="1">
        <v>0.0</v>
      </c>
      <c r="AH3" s="1" t="s">
        <v>152</v>
      </c>
      <c r="AP3" s="1" t="s">
        <v>153</v>
      </c>
      <c r="AQ3" s="1">
        <v>0.0</v>
      </c>
      <c r="AR3" s="1">
        <v>0.0</v>
      </c>
      <c r="AS3" s="1">
        <v>0.0</v>
      </c>
      <c r="AT3" s="1">
        <v>0.0</v>
      </c>
      <c r="AU3" s="1">
        <v>0.0</v>
      </c>
      <c r="AV3" s="1">
        <v>0.0</v>
      </c>
      <c r="AX3" s="1" t="b">
        <v>0</v>
      </c>
      <c r="AY3" s="1" t="b">
        <v>0</v>
      </c>
      <c r="AZ3" s="1">
        <v>0.0</v>
      </c>
      <c r="BA3" s="1">
        <v>0.0</v>
      </c>
      <c r="BB3" s="1">
        <v>0.0</v>
      </c>
      <c r="BC3" s="1">
        <v>0.0</v>
      </c>
      <c r="BD3" s="1">
        <v>0.0</v>
      </c>
      <c r="BE3" s="1">
        <v>0.0</v>
      </c>
      <c r="BG3" s="1" t="b">
        <v>0</v>
      </c>
      <c r="BL3" s="1">
        <v>0.0</v>
      </c>
      <c r="BM3" s="1">
        <v>0.0</v>
      </c>
      <c r="BN3" s="1">
        <v>0.0</v>
      </c>
      <c r="BO3" s="1">
        <v>0.0</v>
      </c>
      <c r="BW3" s="1" t="b">
        <v>0</v>
      </c>
      <c r="CA3" s="1" t="b">
        <v>0</v>
      </c>
      <c r="CB3" s="1" t="b">
        <v>0</v>
      </c>
      <c r="CC3" s="1" t="b">
        <v>0</v>
      </c>
      <c r="CD3" s="1" t="b">
        <v>0</v>
      </c>
      <c r="CE3" s="1">
        <v>0.0</v>
      </c>
      <c r="CF3" s="1" t="b">
        <v>0</v>
      </c>
      <c r="CH3" s="1" t="b">
        <v>0</v>
      </c>
      <c r="CI3" s="1" t="b">
        <v>0</v>
      </c>
      <c r="CJ3" s="1">
        <v>0.0</v>
      </c>
      <c r="CK3" s="1">
        <v>0.0</v>
      </c>
      <c r="CL3" s="1" t="b">
        <v>0</v>
      </c>
      <c r="CM3" s="1" t="b">
        <v>0</v>
      </c>
      <c r="CN3" s="1" t="b">
        <v>0</v>
      </c>
      <c r="CO3" s="1" t="b">
        <v>1</v>
      </c>
      <c r="CQ3" s="1" t="b">
        <v>0</v>
      </c>
      <c r="CR3" s="1" t="b">
        <v>0</v>
      </c>
      <c r="CS3" s="1" t="s">
        <v>154</v>
      </c>
      <c r="CT3" s="1" t="b">
        <v>0</v>
      </c>
      <c r="CU3" s="1" t="s">
        <v>138</v>
      </c>
      <c r="CV3" s="1" t="b">
        <v>0</v>
      </c>
      <c r="CW3" s="1">
        <v>0.0</v>
      </c>
      <c r="CX3" s="1" t="b">
        <v>0</v>
      </c>
      <c r="CY3" s="1" t="b">
        <v>0</v>
      </c>
      <c r="CZ3" s="1" t="s">
        <v>139</v>
      </c>
      <c r="DA3" s="1" t="b">
        <v>1</v>
      </c>
      <c r="DB3" s="1" t="s">
        <v>112</v>
      </c>
      <c r="DC3" s="1" t="s">
        <v>141</v>
      </c>
      <c r="DD3" s="1" t="s">
        <v>155</v>
      </c>
      <c r="DE3" s="1" t="s">
        <v>143</v>
      </c>
    </row>
    <row r="4">
      <c r="A4" s="1">
        <v>18.0</v>
      </c>
      <c r="B4" s="1" t="s">
        <v>119</v>
      </c>
      <c r="C4" s="1">
        <v>18.0</v>
      </c>
      <c r="D4" s="1" t="s">
        <v>119</v>
      </c>
      <c r="E4" s="1">
        <v>996.0</v>
      </c>
      <c r="F4" s="1" t="s">
        <v>156</v>
      </c>
      <c r="G4" s="1" t="s">
        <v>157</v>
      </c>
      <c r="H4" s="1">
        <v>1.0</v>
      </c>
      <c r="I4" s="1" t="s">
        <v>122</v>
      </c>
      <c r="J4" s="1" t="s">
        <v>158</v>
      </c>
      <c r="K4" s="1" t="s">
        <v>159</v>
      </c>
      <c r="L4" s="1" t="s">
        <v>160</v>
      </c>
      <c r="M4" s="1">
        <v>0.0</v>
      </c>
      <c r="N4" s="2" t="str">
        <f>HYPERLINK("18","link to 18")</f>
        <v>link to 18</v>
      </c>
      <c r="O4" s="3">
        <v>42675.669537037036</v>
      </c>
      <c r="P4" s="3">
        <v>42814.65976851852</v>
      </c>
      <c r="Q4" s="1" t="s">
        <v>144</v>
      </c>
      <c r="R4" s="1">
        <v>0.0</v>
      </c>
      <c r="S4" s="1" t="s">
        <v>127</v>
      </c>
      <c r="T4" s="1">
        <v>124.0</v>
      </c>
      <c r="U4" s="1" t="s">
        <v>161</v>
      </c>
      <c r="V4" s="1">
        <v>150.0</v>
      </c>
      <c r="X4" s="1" t="s">
        <v>162</v>
      </c>
      <c r="Y4" s="1" t="s">
        <v>163</v>
      </c>
      <c r="Z4" s="1" t="s">
        <v>164</v>
      </c>
      <c r="AA4" s="1" t="b">
        <v>1</v>
      </c>
      <c r="AB4" s="1">
        <v>0.0</v>
      </c>
      <c r="AC4" s="1" t="b">
        <v>0</v>
      </c>
      <c r="AD4" s="1">
        <v>0.0</v>
      </c>
      <c r="AE4" s="1">
        <v>0.0</v>
      </c>
      <c r="AF4" s="1">
        <v>0.0</v>
      </c>
      <c r="AG4" s="1">
        <v>0.0</v>
      </c>
      <c r="AH4" s="1" t="s">
        <v>165</v>
      </c>
      <c r="AP4" s="1" t="s">
        <v>166</v>
      </c>
      <c r="AQ4" s="1">
        <v>0.0</v>
      </c>
      <c r="AR4" s="1">
        <v>0.0</v>
      </c>
      <c r="AS4" s="1">
        <v>0.0</v>
      </c>
      <c r="AT4" s="1">
        <v>0.0</v>
      </c>
      <c r="AU4" s="1">
        <v>0.0</v>
      </c>
      <c r="AV4" s="1">
        <v>0.0</v>
      </c>
      <c r="AX4" s="1" t="b">
        <v>0</v>
      </c>
      <c r="AY4" s="1" t="b">
        <v>0</v>
      </c>
      <c r="AZ4" s="1">
        <v>0.0</v>
      </c>
      <c r="BA4" s="1">
        <v>14.0</v>
      </c>
      <c r="BB4" s="1">
        <v>0.0</v>
      </c>
      <c r="BC4" s="1">
        <v>0.0</v>
      </c>
      <c r="BD4" s="1">
        <v>0.0</v>
      </c>
      <c r="BE4" s="1">
        <v>0.0</v>
      </c>
      <c r="BG4" s="1" t="b">
        <v>0</v>
      </c>
      <c r="BL4" s="1">
        <v>0.0</v>
      </c>
      <c r="BM4" s="1">
        <v>0.0</v>
      </c>
      <c r="BN4" s="1">
        <v>0.0</v>
      </c>
      <c r="BO4" s="1">
        <v>0.0</v>
      </c>
      <c r="BW4" s="1" t="b">
        <v>0</v>
      </c>
      <c r="CA4" s="1" t="b">
        <v>0</v>
      </c>
      <c r="CB4" s="1" t="b">
        <v>1</v>
      </c>
      <c r="CC4" s="1" t="b">
        <v>1</v>
      </c>
      <c r="CD4" s="1" t="b">
        <v>0</v>
      </c>
      <c r="CE4" s="1">
        <v>8250.0</v>
      </c>
      <c r="CF4" s="1" t="b">
        <v>0</v>
      </c>
      <c r="CG4" s="1" t="s">
        <v>167</v>
      </c>
      <c r="CH4" s="1" t="b">
        <v>0</v>
      </c>
      <c r="CI4" s="1" t="b">
        <v>0</v>
      </c>
      <c r="CJ4" s="1">
        <v>0.0</v>
      </c>
      <c r="CK4" s="1">
        <v>0.0</v>
      </c>
      <c r="CL4" s="1" t="b">
        <v>0</v>
      </c>
      <c r="CM4" s="1" t="b">
        <v>0</v>
      </c>
      <c r="CN4" s="1" t="b">
        <v>0</v>
      </c>
      <c r="CO4" s="1" t="b">
        <v>1</v>
      </c>
      <c r="CQ4" s="1" t="b">
        <v>0</v>
      </c>
      <c r="CR4" s="1" t="b">
        <v>0</v>
      </c>
      <c r="CT4" s="1" t="b">
        <v>1</v>
      </c>
      <c r="CU4" s="1" t="s">
        <v>139</v>
      </c>
      <c r="CV4" s="1" t="b">
        <v>0</v>
      </c>
      <c r="CW4" s="1">
        <v>0.0</v>
      </c>
      <c r="CX4" s="1" t="b">
        <v>0</v>
      </c>
      <c r="CY4" s="1" t="b">
        <v>0</v>
      </c>
      <c r="CZ4" s="1" t="s">
        <v>139</v>
      </c>
      <c r="DA4" s="1" t="b">
        <v>0</v>
      </c>
      <c r="DB4" s="1" t="s">
        <v>168</v>
      </c>
      <c r="DC4" s="1" t="s">
        <v>141</v>
      </c>
      <c r="DD4" s="1" t="s">
        <v>169</v>
      </c>
      <c r="DE4" s="1" t="s">
        <v>143</v>
      </c>
      <c r="DG4" s="1" t="s">
        <v>170</v>
      </c>
    </row>
    <row r="5">
      <c r="A5" s="1">
        <v>20.0</v>
      </c>
      <c r="B5" s="1" t="s">
        <v>119</v>
      </c>
      <c r="C5" s="1">
        <v>20.0</v>
      </c>
      <c r="D5" s="1" t="s">
        <v>119</v>
      </c>
      <c r="E5" s="1">
        <v>1032.0</v>
      </c>
      <c r="F5" s="1" t="s">
        <v>171</v>
      </c>
      <c r="G5" s="1" t="s">
        <v>172</v>
      </c>
      <c r="H5" s="1">
        <v>1.0</v>
      </c>
      <c r="I5" s="1" t="s">
        <v>122</v>
      </c>
      <c r="J5" s="1" t="s">
        <v>173</v>
      </c>
      <c r="K5" s="1" t="s">
        <v>174</v>
      </c>
      <c r="L5" s="1" t="s">
        <v>175</v>
      </c>
      <c r="M5" s="1">
        <v>0.0</v>
      </c>
      <c r="N5" s="2" t="str">
        <f>HYPERLINK("20","link to 20")</f>
        <v>link to 20</v>
      </c>
      <c r="O5" s="3">
        <v>42675.69273148148</v>
      </c>
      <c r="P5" s="3">
        <v>42812.517534722225</v>
      </c>
      <c r="Q5" s="1" t="s">
        <v>171</v>
      </c>
      <c r="R5" s="1">
        <v>0.0</v>
      </c>
      <c r="S5" s="1" t="s">
        <v>127</v>
      </c>
      <c r="T5" s="1">
        <v>38.0</v>
      </c>
      <c r="U5" s="1" t="s">
        <v>176</v>
      </c>
      <c r="V5" s="1">
        <v>65.0</v>
      </c>
      <c r="W5" s="1" t="s">
        <v>171</v>
      </c>
      <c r="X5" s="1" t="s">
        <v>177</v>
      </c>
      <c r="Y5" s="1" t="s">
        <v>178</v>
      </c>
      <c r="Z5" s="1" t="s">
        <v>172</v>
      </c>
      <c r="AA5" s="1" t="b">
        <v>1</v>
      </c>
      <c r="AB5" s="1">
        <v>30.0</v>
      </c>
      <c r="AC5" s="1" t="b">
        <v>1</v>
      </c>
      <c r="AD5" s="1">
        <v>0.0</v>
      </c>
      <c r="AE5" s="1">
        <v>0.0</v>
      </c>
      <c r="AF5" s="1">
        <v>0.0</v>
      </c>
      <c r="AG5" s="1">
        <v>0.0</v>
      </c>
      <c r="AH5" s="1" t="s">
        <v>179</v>
      </c>
      <c r="AP5" s="1" t="s">
        <v>180</v>
      </c>
      <c r="AQ5" s="1">
        <v>0.0</v>
      </c>
      <c r="AR5" s="1">
        <v>0.0</v>
      </c>
      <c r="AS5" s="1">
        <v>0.0</v>
      </c>
      <c r="AT5" s="1">
        <v>0.0</v>
      </c>
      <c r="AU5" s="1">
        <v>0.0</v>
      </c>
      <c r="AV5" s="1">
        <v>0.0</v>
      </c>
      <c r="AX5" s="1" t="b">
        <v>1</v>
      </c>
      <c r="AY5" s="1" t="b">
        <v>1</v>
      </c>
      <c r="AZ5" s="1">
        <v>19.0</v>
      </c>
      <c r="BA5" s="1">
        <v>0.0</v>
      </c>
      <c r="BB5" s="1">
        <v>0.0</v>
      </c>
      <c r="BC5" s="1">
        <v>0.0</v>
      </c>
      <c r="BD5" s="1">
        <v>0.0</v>
      </c>
      <c r="BE5" s="1">
        <v>0.0</v>
      </c>
      <c r="BG5" s="1" t="b">
        <v>0</v>
      </c>
      <c r="BL5" s="1">
        <v>0.0</v>
      </c>
      <c r="BM5" s="1">
        <v>0.0</v>
      </c>
      <c r="BN5" s="1">
        <v>0.0</v>
      </c>
      <c r="BO5" s="1">
        <v>0.0</v>
      </c>
      <c r="BV5" s="1" t="s">
        <v>181</v>
      </c>
      <c r="BW5" s="1" t="b">
        <v>0</v>
      </c>
      <c r="CA5" s="1" t="b">
        <v>0</v>
      </c>
      <c r="CB5" s="1" t="b">
        <v>0</v>
      </c>
      <c r="CC5" s="1" t="b">
        <v>0</v>
      </c>
      <c r="CD5" s="1" t="b">
        <v>0</v>
      </c>
      <c r="CE5" s="1">
        <v>0.0</v>
      </c>
      <c r="CF5" s="1" t="b">
        <v>0</v>
      </c>
      <c r="CG5" s="1">
        <v>1120.0</v>
      </c>
      <c r="CH5" s="1" t="b">
        <v>1</v>
      </c>
      <c r="CI5" s="1" t="b">
        <v>0</v>
      </c>
      <c r="CJ5" s="1">
        <v>750.0</v>
      </c>
      <c r="CK5" s="1">
        <v>0.0</v>
      </c>
      <c r="CL5" s="1" t="b">
        <v>0</v>
      </c>
      <c r="CM5" s="1" t="b">
        <v>0</v>
      </c>
      <c r="CN5" s="1" t="b">
        <v>0</v>
      </c>
      <c r="CO5" s="1" t="b">
        <v>0</v>
      </c>
      <c r="CQ5" s="1" t="b">
        <v>0</v>
      </c>
      <c r="CR5" s="1" t="b">
        <v>0</v>
      </c>
      <c r="CT5" s="1" t="b">
        <v>1</v>
      </c>
      <c r="CU5" s="1" t="s">
        <v>182</v>
      </c>
      <c r="CV5" s="1" t="b">
        <v>1</v>
      </c>
      <c r="CW5" s="1">
        <v>0.0</v>
      </c>
      <c r="CX5" s="1" t="b">
        <v>1</v>
      </c>
      <c r="CY5" s="1" t="b">
        <v>0</v>
      </c>
      <c r="CZ5" s="1" t="s">
        <v>139</v>
      </c>
      <c r="DA5" s="1" t="b">
        <v>1</v>
      </c>
      <c r="DB5" s="1" t="s">
        <v>183</v>
      </c>
      <c r="DC5" s="1" t="s">
        <v>184</v>
      </c>
      <c r="DD5" s="1" t="s">
        <v>185</v>
      </c>
      <c r="DE5" s="1" t="s">
        <v>143</v>
      </c>
      <c r="DG5" s="1" t="s">
        <v>186</v>
      </c>
    </row>
    <row r="6">
      <c r="A6" s="1">
        <v>21.0</v>
      </c>
      <c r="B6" s="1" t="s">
        <v>119</v>
      </c>
      <c r="C6" s="1">
        <v>21.0</v>
      </c>
      <c r="D6" s="1" t="s">
        <v>119</v>
      </c>
      <c r="E6" s="1">
        <v>996.0</v>
      </c>
      <c r="F6" s="1" t="s">
        <v>156</v>
      </c>
      <c r="G6" s="1" t="s">
        <v>157</v>
      </c>
      <c r="H6" s="1">
        <v>1.0</v>
      </c>
      <c r="I6" s="1" t="s">
        <v>122</v>
      </c>
      <c r="J6" s="1" t="s">
        <v>187</v>
      </c>
      <c r="K6" s="1" t="s">
        <v>188</v>
      </c>
      <c r="L6" s="1" t="s">
        <v>189</v>
      </c>
      <c r="M6" s="1">
        <v>0.0</v>
      </c>
      <c r="N6" s="2" t="str">
        <f>HYPERLINK("21","link to 21")</f>
        <v>link to 21</v>
      </c>
      <c r="O6" s="3">
        <v>42675.69403935185</v>
      </c>
      <c r="P6" s="3">
        <v>42814.65773148148</v>
      </c>
      <c r="Q6" s="1" t="s">
        <v>144</v>
      </c>
      <c r="R6" s="1">
        <v>0.0</v>
      </c>
      <c r="S6" s="1" t="s">
        <v>127</v>
      </c>
      <c r="T6" s="1">
        <v>182.0</v>
      </c>
      <c r="U6" s="1" t="s">
        <v>161</v>
      </c>
      <c r="V6" s="1">
        <v>149.0</v>
      </c>
      <c r="W6" s="1" t="s">
        <v>190</v>
      </c>
      <c r="X6" s="1" t="s">
        <v>191</v>
      </c>
      <c r="Y6" s="1" t="s">
        <v>192</v>
      </c>
      <c r="AA6" s="1" t="b">
        <v>1</v>
      </c>
      <c r="AB6" s="1">
        <v>1.0</v>
      </c>
      <c r="AC6" s="1" t="b">
        <v>0</v>
      </c>
      <c r="AD6" s="1">
        <v>0.0</v>
      </c>
      <c r="AE6" s="1">
        <v>0.0</v>
      </c>
      <c r="AF6" s="1">
        <v>0.0</v>
      </c>
      <c r="AG6" s="1">
        <v>0.0</v>
      </c>
      <c r="AH6" s="1" t="s">
        <v>193</v>
      </c>
      <c r="AP6" s="1" t="s">
        <v>139</v>
      </c>
      <c r="AQ6" s="1">
        <v>0.0</v>
      </c>
      <c r="AR6" s="1">
        <v>0.0</v>
      </c>
      <c r="AS6" s="1">
        <v>0.0</v>
      </c>
      <c r="AT6" s="1">
        <v>0.0</v>
      </c>
      <c r="AU6" s="1">
        <v>0.0</v>
      </c>
      <c r="AV6" s="1">
        <v>0.0</v>
      </c>
      <c r="AX6" s="1" t="b">
        <v>0</v>
      </c>
      <c r="AY6" s="1" t="b">
        <v>1</v>
      </c>
      <c r="AZ6" s="1">
        <v>0.0</v>
      </c>
      <c r="BA6" s="1">
        <v>12.0</v>
      </c>
      <c r="BB6" s="1">
        <v>0.0</v>
      </c>
      <c r="BC6" s="1">
        <v>0.0</v>
      </c>
      <c r="BD6" s="1">
        <v>0.0</v>
      </c>
      <c r="BE6" s="1">
        <v>0.0</v>
      </c>
      <c r="BG6" s="1" t="b">
        <v>0</v>
      </c>
      <c r="BL6" s="1">
        <v>0.0</v>
      </c>
      <c r="BM6" s="1">
        <v>0.0</v>
      </c>
      <c r="BN6" s="1">
        <v>0.0</v>
      </c>
      <c r="BO6" s="1">
        <v>0.0</v>
      </c>
      <c r="BV6" s="1" t="s">
        <v>194</v>
      </c>
      <c r="BW6" s="1" t="b">
        <v>0</v>
      </c>
      <c r="CA6" s="1" t="b">
        <v>0</v>
      </c>
      <c r="CB6" s="1" t="b">
        <v>1</v>
      </c>
      <c r="CC6" s="1" t="b">
        <v>1</v>
      </c>
      <c r="CD6" s="1" t="b">
        <v>0</v>
      </c>
      <c r="CE6" s="1">
        <v>1480.0</v>
      </c>
      <c r="CF6" s="1" t="b">
        <v>0</v>
      </c>
      <c r="CH6" s="1" t="b">
        <v>0</v>
      </c>
      <c r="CI6" s="1" t="b">
        <v>0</v>
      </c>
      <c r="CJ6" s="1">
        <v>0.0</v>
      </c>
      <c r="CK6" s="1">
        <v>0.0</v>
      </c>
      <c r="CL6" s="1" t="b">
        <v>0</v>
      </c>
      <c r="CM6" s="1" t="b">
        <v>0</v>
      </c>
      <c r="CN6" s="1" t="b">
        <v>0</v>
      </c>
      <c r="CO6" s="1" t="b">
        <v>1</v>
      </c>
      <c r="CQ6" s="1" t="b">
        <v>0</v>
      </c>
      <c r="CR6" s="1" t="b">
        <v>0</v>
      </c>
      <c r="CT6" s="1" t="b">
        <v>0</v>
      </c>
      <c r="CU6" s="1" t="s">
        <v>195</v>
      </c>
      <c r="CV6" s="1" t="b">
        <v>0</v>
      </c>
      <c r="CW6" s="1">
        <v>0.0</v>
      </c>
      <c r="CX6" s="1" t="b">
        <v>0</v>
      </c>
      <c r="CY6" s="1" t="b">
        <v>0</v>
      </c>
      <c r="CZ6" s="1" t="s">
        <v>139</v>
      </c>
      <c r="DA6" s="1" t="b">
        <v>1</v>
      </c>
      <c r="DB6" s="1" t="s">
        <v>196</v>
      </c>
      <c r="DC6" s="1" t="s">
        <v>141</v>
      </c>
      <c r="DD6" s="1" t="s">
        <v>197</v>
      </c>
      <c r="DE6" s="1" t="s">
        <v>143</v>
      </c>
      <c r="DG6" s="1" t="s">
        <v>198</v>
      </c>
    </row>
    <row r="7">
      <c r="A7" s="1">
        <v>22.0</v>
      </c>
      <c r="B7" s="1" t="s">
        <v>119</v>
      </c>
      <c r="C7" s="1">
        <v>22.0</v>
      </c>
      <c r="D7" s="1" t="s">
        <v>119</v>
      </c>
      <c r="E7" s="1">
        <v>997.0</v>
      </c>
      <c r="F7" s="1" t="s">
        <v>144</v>
      </c>
      <c r="G7" s="1" t="s">
        <v>145</v>
      </c>
      <c r="H7" s="1">
        <v>1.0</v>
      </c>
      <c r="I7" s="1" t="s">
        <v>122</v>
      </c>
      <c r="J7" s="1" t="s">
        <v>199</v>
      </c>
      <c r="K7" s="1" t="s">
        <v>200</v>
      </c>
      <c r="L7" s="1" t="s">
        <v>201</v>
      </c>
      <c r="M7" s="1">
        <v>0.0</v>
      </c>
      <c r="N7" s="2" t="str">
        <f>HYPERLINK("22","link to 22")</f>
        <v>link to 22</v>
      </c>
      <c r="O7" s="3">
        <v>42675.710625</v>
      </c>
      <c r="P7" s="3">
        <v>42812.5240625</v>
      </c>
      <c r="Q7" s="1" t="s">
        <v>126</v>
      </c>
      <c r="R7" s="1">
        <v>0.0</v>
      </c>
      <c r="S7" s="1" t="s">
        <v>127</v>
      </c>
      <c r="T7" s="1">
        <v>81.0</v>
      </c>
      <c r="U7" s="1" t="s">
        <v>161</v>
      </c>
      <c r="V7" s="1">
        <v>67.0</v>
      </c>
      <c r="W7" s="1" t="s">
        <v>202</v>
      </c>
      <c r="X7" s="1" t="s">
        <v>177</v>
      </c>
      <c r="Y7" s="1" t="s">
        <v>203</v>
      </c>
      <c r="Z7" s="1" t="s">
        <v>204</v>
      </c>
      <c r="AA7" s="1" t="b">
        <v>1</v>
      </c>
      <c r="AB7" s="1">
        <v>0.0</v>
      </c>
      <c r="AC7" s="1" t="b">
        <v>0</v>
      </c>
      <c r="AD7" s="1">
        <v>0.0</v>
      </c>
      <c r="AE7" s="1">
        <v>0.0</v>
      </c>
      <c r="AF7" s="1">
        <v>0.0</v>
      </c>
      <c r="AG7" s="1">
        <v>0.0</v>
      </c>
      <c r="AH7" s="1" t="s">
        <v>205</v>
      </c>
      <c r="AP7" s="1" t="s">
        <v>206</v>
      </c>
      <c r="AQ7" s="1">
        <v>0.0</v>
      </c>
      <c r="AR7" s="1">
        <v>0.0</v>
      </c>
      <c r="AS7" s="1">
        <v>0.0</v>
      </c>
      <c r="AT7" s="1">
        <v>0.0</v>
      </c>
      <c r="AU7" s="1">
        <v>0.0</v>
      </c>
      <c r="AV7" s="1">
        <v>0.0</v>
      </c>
      <c r="AX7" s="1" t="b">
        <v>1</v>
      </c>
      <c r="AY7" s="1" t="b">
        <v>0</v>
      </c>
      <c r="AZ7" s="1">
        <v>0.0</v>
      </c>
      <c r="BA7" s="1">
        <v>11.0</v>
      </c>
      <c r="BB7" s="1">
        <v>0.0</v>
      </c>
      <c r="BC7" s="1">
        <v>0.0</v>
      </c>
      <c r="BD7" s="1">
        <v>0.0</v>
      </c>
      <c r="BE7" s="1">
        <v>0.0</v>
      </c>
      <c r="BF7" s="1" t="s">
        <v>207</v>
      </c>
      <c r="BG7" s="1" t="b">
        <v>0</v>
      </c>
      <c r="BL7" s="1">
        <v>0.0</v>
      </c>
      <c r="BM7" s="1">
        <v>0.0</v>
      </c>
      <c r="BN7" s="1">
        <v>0.0</v>
      </c>
      <c r="BO7" s="1">
        <v>0.0</v>
      </c>
      <c r="BW7" s="1" t="b">
        <v>0</v>
      </c>
      <c r="CA7" s="1" t="b">
        <v>0</v>
      </c>
      <c r="CB7" s="1" t="b">
        <v>1</v>
      </c>
      <c r="CC7" s="1" t="b">
        <v>1</v>
      </c>
      <c r="CD7" s="1" t="b">
        <v>0</v>
      </c>
      <c r="CE7" s="1">
        <v>715.0</v>
      </c>
      <c r="CF7" s="1" t="b">
        <v>0</v>
      </c>
      <c r="CH7" s="1" t="b">
        <v>0</v>
      </c>
      <c r="CI7" s="1" t="b">
        <v>0</v>
      </c>
      <c r="CJ7" s="1">
        <v>0.0</v>
      </c>
      <c r="CK7" s="1">
        <v>0.0</v>
      </c>
      <c r="CL7" s="1" t="b">
        <v>0</v>
      </c>
      <c r="CM7" s="1" t="b">
        <v>0</v>
      </c>
      <c r="CN7" s="1" t="b">
        <v>1</v>
      </c>
      <c r="CO7" s="1" t="b">
        <v>0</v>
      </c>
      <c r="CQ7" s="1" t="b">
        <v>0</v>
      </c>
      <c r="CR7" s="1" t="b">
        <v>0</v>
      </c>
      <c r="CS7" s="1" t="s">
        <v>208</v>
      </c>
      <c r="CT7" s="1" t="b">
        <v>1</v>
      </c>
      <c r="CU7" s="1" t="s">
        <v>209</v>
      </c>
      <c r="CV7" s="1" t="b">
        <v>0</v>
      </c>
      <c r="CW7" s="1">
        <v>0.0</v>
      </c>
      <c r="CX7" s="1" t="b">
        <v>0</v>
      </c>
      <c r="CY7" s="1" t="b">
        <v>0</v>
      </c>
      <c r="CZ7" s="1" t="s">
        <v>139</v>
      </c>
      <c r="DA7" s="1" t="b">
        <v>1</v>
      </c>
      <c r="DB7" s="1" t="s">
        <v>210</v>
      </c>
      <c r="DC7" s="1" t="s">
        <v>194</v>
      </c>
      <c r="DD7" s="1" t="s">
        <v>155</v>
      </c>
      <c r="DE7" s="1" t="s">
        <v>211</v>
      </c>
    </row>
    <row r="8">
      <c r="A8" s="1">
        <v>23.0</v>
      </c>
      <c r="B8" s="1" t="s">
        <v>119</v>
      </c>
      <c r="C8" s="1">
        <v>23.0</v>
      </c>
      <c r="D8" s="1" t="s">
        <v>119</v>
      </c>
      <c r="E8" s="1">
        <v>998.0</v>
      </c>
      <c r="F8" s="1" t="s">
        <v>212</v>
      </c>
      <c r="G8" s="1" t="s">
        <v>213</v>
      </c>
      <c r="H8" s="1">
        <v>1.0</v>
      </c>
      <c r="I8" s="1" t="s">
        <v>122</v>
      </c>
      <c r="J8" s="1" t="s">
        <v>214</v>
      </c>
      <c r="K8" s="1" t="s">
        <v>215</v>
      </c>
      <c r="M8" s="1">
        <v>0.0</v>
      </c>
      <c r="N8" s="2" t="str">
        <f>HYPERLINK("23","link to 23")</f>
        <v>link to 23</v>
      </c>
      <c r="O8" s="3">
        <v>42675.71912037037</v>
      </c>
      <c r="P8" s="3">
        <v>42811.446122685185</v>
      </c>
      <c r="Q8" s="1" t="s">
        <v>126</v>
      </c>
      <c r="R8" s="1">
        <v>0.0</v>
      </c>
      <c r="S8" s="1" t="s">
        <v>127</v>
      </c>
      <c r="T8" s="1">
        <v>86.0</v>
      </c>
      <c r="U8" s="1" t="s">
        <v>176</v>
      </c>
      <c r="V8" s="1">
        <v>78.0</v>
      </c>
      <c r="W8" s="1" t="s">
        <v>216</v>
      </c>
      <c r="X8" s="1" t="s">
        <v>217</v>
      </c>
      <c r="Y8" s="1" t="s">
        <v>218</v>
      </c>
      <c r="Z8" s="1" t="s">
        <v>219</v>
      </c>
      <c r="AA8" s="1" t="b">
        <v>1</v>
      </c>
      <c r="AB8" s="1">
        <v>0.0</v>
      </c>
      <c r="AC8" s="1" t="b">
        <v>0</v>
      </c>
      <c r="AD8" s="1">
        <v>0.0</v>
      </c>
      <c r="AE8" s="1">
        <v>0.0</v>
      </c>
      <c r="AF8" s="1">
        <v>0.0</v>
      </c>
      <c r="AG8" s="1">
        <v>0.0</v>
      </c>
      <c r="AH8" s="1" t="s">
        <v>220</v>
      </c>
      <c r="AP8" s="1" t="s">
        <v>221</v>
      </c>
      <c r="AQ8" s="1">
        <v>0.0</v>
      </c>
      <c r="AR8" s="1">
        <v>0.0</v>
      </c>
      <c r="AS8" s="1">
        <v>0.0</v>
      </c>
      <c r="AT8" s="1">
        <v>0.0</v>
      </c>
      <c r="AU8" s="1">
        <v>0.0</v>
      </c>
      <c r="AV8" s="1">
        <v>0.0</v>
      </c>
      <c r="AX8" s="1" t="b">
        <v>1</v>
      </c>
      <c r="AY8" s="1" t="b">
        <v>0</v>
      </c>
      <c r="AZ8" s="1">
        <v>0.0</v>
      </c>
      <c r="BA8" s="1">
        <v>0.0</v>
      </c>
      <c r="BB8" s="1">
        <v>0.0</v>
      </c>
      <c r="BC8" s="1">
        <v>24.0</v>
      </c>
      <c r="BD8" s="1">
        <v>12.0</v>
      </c>
      <c r="BE8" s="1">
        <v>0.0</v>
      </c>
      <c r="BF8" s="1" t="s">
        <v>222</v>
      </c>
      <c r="BG8" s="1" t="b">
        <v>1</v>
      </c>
      <c r="BL8" s="1">
        <v>0.0</v>
      </c>
      <c r="BM8" s="1">
        <v>0.0</v>
      </c>
      <c r="BN8" s="1">
        <v>0.0</v>
      </c>
      <c r="BO8" s="1">
        <v>0.0</v>
      </c>
      <c r="BV8" s="1" t="s">
        <v>223</v>
      </c>
      <c r="BW8" s="1" t="b">
        <v>1</v>
      </c>
      <c r="CA8" s="1" t="b">
        <v>0</v>
      </c>
      <c r="CB8" s="1" t="b">
        <v>1</v>
      </c>
      <c r="CC8" s="1" t="b">
        <v>1</v>
      </c>
      <c r="CD8" s="1" t="b">
        <v>0</v>
      </c>
      <c r="CE8" s="1">
        <v>0.0</v>
      </c>
      <c r="CF8" s="1" t="b">
        <v>1</v>
      </c>
      <c r="CG8" s="1" t="s">
        <v>224</v>
      </c>
      <c r="CH8" s="1" t="b">
        <v>0</v>
      </c>
      <c r="CI8" s="1" t="b">
        <v>0</v>
      </c>
      <c r="CJ8" s="1">
        <v>0.0</v>
      </c>
      <c r="CK8" s="1">
        <v>0.0</v>
      </c>
      <c r="CL8" s="1" t="b">
        <v>0</v>
      </c>
      <c r="CM8" s="1" t="b">
        <v>0</v>
      </c>
      <c r="CN8" s="1" t="b">
        <v>0</v>
      </c>
      <c r="CO8" s="1" t="b">
        <v>0</v>
      </c>
      <c r="CQ8" s="1" t="b">
        <v>0</v>
      </c>
      <c r="CR8" s="1" t="b">
        <v>1</v>
      </c>
      <c r="CT8" s="1" t="b">
        <v>1</v>
      </c>
      <c r="CU8" s="1" t="s">
        <v>225</v>
      </c>
      <c r="CV8" s="1" t="b">
        <v>1</v>
      </c>
      <c r="CW8" s="1">
        <v>0.0</v>
      </c>
      <c r="CX8" s="1" t="b">
        <v>0</v>
      </c>
      <c r="CY8" s="1" t="b">
        <v>0</v>
      </c>
      <c r="CZ8" s="1" t="s">
        <v>139</v>
      </c>
      <c r="DA8" s="1" t="b">
        <v>1</v>
      </c>
      <c r="DB8" s="1" t="s">
        <v>226</v>
      </c>
      <c r="DC8" s="1" t="s">
        <v>184</v>
      </c>
      <c r="DD8" s="1" t="s">
        <v>227</v>
      </c>
      <c r="DE8" s="1" t="s">
        <v>228</v>
      </c>
    </row>
    <row r="9">
      <c r="A9" s="1">
        <v>24.0</v>
      </c>
      <c r="B9" s="1" t="s">
        <v>119</v>
      </c>
      <c r="C9" s="1">
        <v>24.0</v>
      </c>
      <c r="D9" s="1" t="s">
        <v>119</v>
      </c>
      <c r="E9" s="1">
        <v>996.0</v>
      </c>
      <c r="F9" s="1" t="s">
        <v>156</v>
      </c>
      <c r="G9" s="1" t="s">
        <v>157</v>
      </c>
      <c r="H9" s="1">
        <v>1.0</v>
      </c>
      <c r="I9" s="1" t="s">
        <v>122</v>
      </c>
      <c r="J9" s="1" t="s">
        <v>229</v>
      </c>
      <c r="K9" s="1" t="s">
        <v>230</v>
      </c>
      <c r="L9" s="1" t="s">
        <v>231</v>
      </c>
      <c r="M9" s="1">
        <v>0.0</v>
      </c>
      <c r="N9" s="2" t="str">
        <f>HYPERLINK("24","link to 24")</f>
        <v>link to 24</v>
      </c>
      <c r="O9" s="3">
        <v>42683.39996527778</v>
      </c>
      <c r="P9" s="3">
        <v>42814.66747685185</v>
      </c>
      <c r="Q9" s="1" t="s">
        <v>144</v>
      </c>
      <c r="R9" s="1">
        <v>0.0</v>
      </c>
      <c r="S9" s="1" t="s">
        <v>127</v>
      </c>
      <c r="T9" s="1">
        <v>198.0</v>
      </c>
      <c r="U9" s="1" t="s">
        <v>232</v>
      </c>
      <c r="V9" s="1">
        <v>50.0</v>
      </c>
      <c r="W9" s="1" t="s">
        <v>233</v>
      </c>
      <c r="X9" s="1" t="s">
        <v>234</v>
      </c>
      <c r="Y9" s="1" t="s">
        <v>235</v>
      </c>
      <c r="Z9" s="1" t="s">
        <v>236</v>
      </c>
      <c r="AA9" s="1" t="b">
        <v>0</v>
      </c>
      <c r="AB9" s="1">
        <v>0.0</v>
      </c>
      <c r="AC9" s="1" t="b">
        <v>0</v>
      </c>
      <c r="AD9" s="1">
        <v>0.0</v>
      </c>
      <c r="AE9" s="1">
        <v>0.0</v>
      </c>
      <c r="AF9" s="1">
        <v>0.0</v>
      </c>
      <c r="AG9" s="1">
        <v>0.0</v>
      </c>
      <c r="AH9" s="1" t="s">
        <v>237</v>
      </c>
      <c r="AP9" s="1" t="s">
        <v>238</v>
      </c>
      <c r="AQ9" s="1">
        <v>0.0</v>
      </c>
      <c r="AR9" s="1">
        <v>0.0</v>
      </c>
      <c r="AS9" s="1">
        <v>0.0</v>
      </c>
      <c r="AT9" s="1">
        <v>0.0</v>
      </c>
      <c r="AU9" s="1">
        <v>0.0</v>
      </c>
      <c r="AV9" s="1">
        <v>0.0</v>
      </c>
      <c r="AX9" s="1" t="b">
        <v>1</v>
      </c>
      <c r="AY9" s="1" t="b">
        <v>0</v>
      </c>
      <c r="AZ9" s="1">
        <v>0.0</v>
      </c>
      <c r="BA9" s="1">
        <v>0.0</v>
      </c>
      <c r="BB9" s="1">
        <v>25.0</v>
      </c>
      <c r="BC9" s="1">
        <v>16.0</v>
      </c>
      <c r="BD9" s="1">
        <v>2.0</v>
      </c>
      <c r="BE9" s="1">
        <v>0.0</v>
      </c>
      <c r="BG9" s="1" t="b">
        <v>0</v>
      </c>
      <c r="BL9" s="1">
        <v>0.0</v>
      </c>
      <c r="BM9" s="1">
        <v>0.0</v>
      </c>
      <c r="BN9" s="1">
        <v>0.0</v>
      </c>
      <c r="BO9" s="1">
        <v>0.0</v>
      </c>
      <c r="BW9" s="1" t="b">
        <v>0</v>
      </c>
      <c r="CA9" s="1" t="b">
        <v>1</v>
      </c>
      <c r="CB9" s="1" t="b">
        <v>0</v>
      </c>
      <c r="CC9" s="1" t="b">
        <v>1</v>
      </c>
      <c r="CD9" s="1" t="b">
        <v>0</v>
      </c>
      <c r="CE9" s="1">
        <v>0.0</v>
      </c>
      <c r="CF9" s="1" t="b">
        <v>1</v>
      </c>
      <c r="CG9" s="1" t="s">
        <v>224</v>
      </c>
      <c r="CH9" s="1" t="b">
        <v>0</v>
      </c>
      <c r="CI9" s="1" t="b">
        <v>0</v>
      </c>
      <c r="CJ9" s="1">
        <v>0.0</v>
      </c>
      <c r="CK9" s="1">
        <v>0.0</v>
      </c>
      <c r="CL9" s="1" t="b">
        <v>0</v>
      </c>
      <c r="CM9" s="1" t="b">
        <v>0</v>
      </c>
      <c r="CN9" s="1" t="b">
        <v>0</v>
      </c>
      <c r="CO9" s="1" t="b">
        <v>0</v>
      </c>
      <c r="CQ9" s="1" t="b">
        <v>0</v>
      </c>
      <c r="CR9" s="1" t="b">
        <v>0</v>
      </c>
      <c r="CT9" s="1" t="b">
        <v>0</v>
      </c>
      <c r="CU9" s="1" t="s">
        <v>139</v>
      </c>
      <c r="CV9" s="1" t="b">
        <v>0</v>
      </c>
      <c r="CW9" s="1">
        <v>0.0</v>
      </c>
      <c r="CX9" s="1" t="b">
        <v>0</v>
      </c>
      <c r="CY9" s="1" t="b">
        <v>0</v>
      </c>
      <c r="CZ9" s="1" t="s">
        <v>139</v>
      </c>
      <c r="DA9" s="1" t="b">
        <v>0</v>
      </c>
      <c r="DB9" s="1" t="s">
        <v>239</v>
      </c>
      <c r="DC9" s="1" t="s">
        <v>194</v>
      </c>
      <c r="DD9" s="1" t="s">
        <v>240</v>
      </c>
      <c r="DE9" s="1" t="s">
        <v>211</v>
      </c>
    </row>
    <row r="10">
      <c r="A10" s="1">
        <v>25.0</v>
      </c>
      <c r="B10" s="1" t="s">
        <v>119</v>
      </c>
      <c r="C10" s="1">
        <v>25.0</v>
      </c>
      <c r="D10" s="1" t="s">
        <v>119</v>
      </c>
      <c r="E10" s="1">
        <v>996.0</v>
      </c>
      <c r="F10" s="1" t="s">
        <v>156</v>
      </c>
      <c r="G10" s="1" t="s">
        <v>157</v>
      </c>
      <c r="H10" s="1">
        <v>1.0</v>
      </c>
      <c r="I10" s="1" t="s">
        <v>122</v>
      </c>
      <c r="J10" s="1" t="s">
        <v>241</v>
      </c>
      <c r="K10" s="1" t="s">
        <v>242</v>
      </c>
      <c r="L10" s="1" t="s">
        <v>243</v>
      </c>
      <c r="M10" s="1">
        <v>0.0</v>
      </c>
      <c r="N10" s="2" t="str">
        <f>HYPERLINK("25","link to 25")</f>
        <v>link to 25</v>
      </c>
      <c r="O10" s="3">
        <v>42683.45229166667</v>
      </c>
      <c r="P10" s="3">
        <v>42814.67523148148</v>
      </c>
      <c r="Q10" s="1" t="s">
        <v>144</v>
      </c>
      <c r="R10" s="1">
        <v>0.0</v>
      </c>
      <c r="S10" s="1" t="s">
        <v>127</v>
      </c>
      <c r="T10" s="1">
        <v>164.0</v>
      </c>
      <c r="U10" s="1" t="s">
        <v>161</v>
      </c>
      <c r="V10" s="1">
        <v>154.0</v>
      </c>
      <c r="W10" s="1" t="s">
        <v>244</v>
      </c>
      <c r="X10" s="1" t="s">
        <v>245</v>
      </c>
      <c r="Y10" s="1" t="s">
        <v>246</v>
      </c>
      <c r="Z10" s="1" t="s">
        <v>247</v>
      </c>
      <c r="AA10" s="1" t="b">
        <v>1</v>
      </c>
      <c r="AB10" s="1">
        <v>3.0</v>
      </c>
      <c r="AC10" s="1" t="b">
        <v>0</v>
      </c>
      <c r="AD10" s="1">
        <v>0.0</v>
      </c>
      <c r="AE10" s="1">
        <v>0.0</v>
      </c>
      <c r="AF10" s="1">
        <v>0.0</v>
      </c>
      <c r="AG10" s="1">
        <v>0.0</v>
      </c>
      <c r="AH10" s="1" t="s">
        <v>248</v>
      </c>
      <c r="AP10" s="1" t="s">
        <v>139</v>
      </c>
      <c r="AQ10" s="1">
        <v>0.0</v>
      </c>
      <c r="AR10" s="1">
        <v>0.0</v>
      </c>
      <c r="AS10" s="1">
        <v>0.0</v>
      </c>
      <c r="AT10" s="1">
        <v>0.0</v>
      </c>
      <c r="AU10" s="1">
        <v>0.0</v>
      </c>
      <c r="AV10" s="1">
        <v>0.0</v>
      </c>
      <c r="AX10" s="1" t="b">
        <v>0</v>
      </c>
      <c r="AY10" s="1" t="b">
        <v>0</v>
      </c>
      <c r="AZ10" s="1">
        <v>0.0</v>
      </c>
      <c r="BA10" s="1">
        <v>0.0</v>
      </c>
      <c r="BB10" s="1">
        <v>81.0</v>
      </c>
      <c r="BC10" s="1">
        <v>105.0</v>
      </c>
      <c r="BD10" s="1">
        <v>0.0</v>
      </c>
      <c r="BE10" s="1">
        <v>0.0</v>
      </c>
      <c r="BG10" s="1" t="b">
        <v>0</v>
      </c>
      <c r="BL10" s="1">
        <v>0.0</v>
      </c>
      <c r="BM10" s="1">
        <v>0.0</v>
      </c>
      <c r="BN10" s="1">
        <v>0.0</v>
      </c>
      <c r="BO10" s="1">
        <v>0.0</v>
      </c>
      <c r="BW10" s="1" t="b">
        <v>0</v>
      </c>
      <c r="CA10" s="1" t="b">
        <v>0</v>
      </c>
      <c r="CB10" s="1" t="b">
        <v>1</v>
      </c>
      <c r="CC10" s="1" t="b">
        <v>1</v>
      </c>
      <c r="CD10" s="1" t="b">
        <v>0</v>
      </c>
      <c r="CE10" s="1" t="s">
        <v>249</v>
      </c>
      <c r="CF10" s="1" t="b">
        <v>0</v>
      </c>
      <c r="CH10" s="1" t="b">
        <v>0</v>
      </c>
      <c r="CI10" s="1" t="b">
        <v>0</v>
      </c>
      <c r="CJ10" s="1">
        <v>0.0</v>
      </c>
      <c r="CK10" s="1">
        <v>0.0</v>
      </c>
      <c r="CL10" s="1" t="b">
        <v>0</v>
      </c>
      <c r="CM10" s="1" t="b">
        <v>0</v>
      </c>
      <c r="CN10" s="1" t="b">
        <v>1</v>
      </c>
      <c r="CO10" s="1" t="b">
        <v>0</v>
      </c>
      <c r="CQ10" s="1" t="b">
        <v>0</v>
      </c>
      <c r="CR10" s="1" t="b">
        <v>0</v>
      </c>
      <c r="CS10" s="1" t="s">
        <v>250</v>
      </c>
      <c r="CT10" s="1" t="b">
        <v>0</v>
      </c>
      <c r="CU10" s="1" t="s">
        <v>251</v>
      </c>
      <c r="CV10" s="1" t="b">
        <v>0</v>
      </c>
      <c r="CW10" s="1">
        <v>0.0</v>
      </c>
      <c r="CX10" s="1" t="b">
        <v>1</v>
      </c>
      <c r="CY10" s="1" t="b">
        <v>0</v>
      </c>
      <c r="CZ10" s="1" t="s">
        <v>139</v>
      </c>
      <c r="DA10" s="1" t="b">
        <v>1</v>
      </c>
      <c r="DB10" s="1" t="s">
        <v>252</v>
      </c>
      <c r="DC10" s="1" t="s">
        <v>194</v>
      </c>
      <c r="DD10" s="1" t="s">
        <v>253</v>
      </c>
      <c r="DE10" s="1" t="s">
        <v>211</v>
      </c>
      <c r="DG10" s="1" t="s">
        <v>254</v>
      </c>
      <c r="DH10" s="1" t="s">
        <v>255</v>
      </c>
    </row>
    <row r="11">
      <c r="A11" s="1">
        <v>26.0</v>
      </c>
      <c r="B11" s="1" t="s">
        <v>119</v>
      </c>
      <c r="C11" s="1">
        <v>26.0</v>
      </c>
      <c r="D11" s="1" t="s">
        <v>119</v>
      </c>
      <c r="E11" s="1">
        <v>996.0</v>
      </c>
      <c r="F11" s="1" t="s">
        <v>156</v>
      </c>
      <c r="G11" s="1" t="s">
        <v>157</v>
      </c>
      <c r="H11" s="1">
        <v>1.0</v>
      </c>
      <c r="I11" s="1" t="s">
        <v>122</v>
      </c>
      <c r="J11" s="1" t="s">
        <v>256</v>
      </c>
      <c r="K11" s="1" t="s">
        <v>257</v>
      </c>
      <c r="L11" s="1" t="s">
        <v>258</v>
      </c>
      <c r="M11" s="1">
        <v>0.0</v>
      </c>
      <c r="N11" s="2" t="str">
        <f>HYPERLINK("26","link to 26")</f>
        <v>link to 26</v>
      </c>
      <c r="O11" s="3">
        <v>42683.4628125</v>
      </c>
      <c r="P11" s="3">
        <v>42814.679814814815</v>
      </c>
      <c r="Q11" s="1" t="s">
        <v>144</v>
      </c>
      <c r="R11" s="1">
        <v>0.0</v>
      </c>
      <c r="S11" s="1" t="s">
        <v>127</v>
      </c>
      <c r="T11" s="1">
        <v>104.0</v>
      </c>
      <c r="U11" s="1" t="s">
        <v>161</v>
      </c>
      <c r="V11" s="1">
        <v>156.0</v>
      </c>
      <c r="W11" s="1" t="s">
        <v>259</v>
      </c>
      <c r="X11" s="1" t="s">
        <v>260</v>
      </c>
      <c r="Y11" s="1" t="s">
        <v>261</v>
      </c>
      <c r="Z11" s="1" t="s">
        <v>262</v>
      </c>
      <c r="AA11" s="1" t="b">
        <v>1</v>
      </c>
      <c r="AB11" s="1">
        <v>0.0</v>
      </c>
      <c r="AC11" s="1" t="b">
        <v>0</v>
      </c>
      <c r="AD11" s="1">
        <v>0.0</v>
      </c>
      <c r="AE11" s="1">
        <v>0.0</v>
      </c>
      <c r="AF11" s="1">
        <v>0.0</v>
      </c>
      <c r="AG11" s="1">
        <v>0.0</v>
      </c>
      <c r="AH11" s="1" t="s">
        <v>263</v>
      </c>
      <c r="AP11" s="1" t="s">
        <v>264</v>
      </c>
      <c r="AQ11" s="1">
        <v>0.0</v>
      </c>
      <c r="AR11" s="1">
        <v>0.0</v>
      </c>
      <c r="AS11" s="1">
        <v>0.0</v>
      </c>
      <c r="AT11" s="1">
        <v>0.0</v>
      </c>
      <c r="AU11" s="1">
        <v>0.0</v>
      </c>
      <c r="AV11" s="1">
        <v>0.0</v>
      </c>
      <c r="AX11" s="1" t="b">
        <v>0</v>
      </c>
      <c r="AY11" s="1" t="b">
        <v>1</v>
      </c>
      <c r="AZ11" s="1">
        <v>0.0</v>
      </c>
      <c r="BA11" s="1">
        <v>0.0</v>
      </c>
      <c r="BB11" s="1">
        <v>0.0</v>
      </c>
      <c r="BC11" s="1">
        <v>0.0</v>
      </c>
      <c r="BD11" s="1">
        <v>0.0</v>
      </c>
      <c r="BE11" s="1">
        <v>102.0</v>
      </c>
      <c r="BF11" s="1" t="s">
        <v>265</v>
      </c>
      <c r="BG11" s="1" t="b">
        <v>0</v>
      </c>
      <c r="BL11" s="1">
        <v>0.0</v>
      </c>
      <c r="BM11" s="1">
        <v>0.0</v>
      </c>
      <c r="BN11" s="1">
        <v>0.0</v>
      </c>
      <c r="BO11" s="1">
        <v>0.0</v>
      </c>
      <c r="BW11" s="1" t="b">
        <v>0</v>
      </c>
      <c r="CA11" s="1" t="b">
        <v>0</v>
      </c>
      <c r="CB11" s="1" t="b">
        <v>1</v>
      </c>
      <c r="CC11" s="1" t="b">
        <v>1</v>
      </c>
      <c r="CD11" s="1" t="b">
        <v>0</v>
      </c>
      <c r="CE11" s="1">
        <v>0.0</v>
      </c>
      <c r="CF11" s="1" t="b">
        <v>1</v>
      </c>
      <c r="CH11" s="1" t="b">
        <v>0</v>
      </c>
      <c r="CI11" s="1" t="b">
        <v>0</v>
      </c>
      <c r="CJ11" s="1">
        <v>0.0</v>
      </c>
      <c r="CK11" s="1">
        <v>0.0</v>
      </c>
      <c r="CL11" s="1" t="b">
        <v>0</v>
      </c>
      <c r="CM11" s="1" t="b">
        <v>0</v>
      </c>
      <c r="CN11" s="1" t="b">
        <v>0</v>
      </c>
      <c r="CO11" s="1" t="b">
        <v>0</v>
      </c>
      <c r="CQ11" s="1" t="b">
        <v>0</v>
      </c>
      <c r="CR11" s="1" t="b">
        <v>0</v>
      </c>
      <c r="CT11" s="1" t="b">
        <v>1</v>
      </c>
      <c r="CU11" s="1" t="s">
        <v>139</v>
      </c>
      <c r="CV11" s="1" t="b">
        <v>0</v>
      </c>
      <c r="CW11" s="1">
        <v>0.0</v>
      </c>
      <c r="CX11" s="1" t="b">
        <v>0</v>
      </c>
      <c r="CY11" s="1" t="b">
        <v>0</v>
      </c>
      <c r="CZ11" s="1" t="s">
        <v>139</v>
      </c>
      <c r="DA11" s="1" t="b">
        <v>0</v>
      </c>
      <c r="DB11" s="1" t="s">
        <v>266</v>
      </c>
      <c r="DC11" s="1" t="s">
        <v>194</v>
      </c>
      <c r="DD11" s="1" t="s">
        <v>240</v>
      </c>
      <c r="DE11" s="1" t="s">
        <v>143</v>
      </c>
      <c r="DG11" s="1" t="s">
        <v>198</v>
      </c>
    </row>
    <row r="12">
      <c r="A12" s="1">
        <v>27.0</v>
      </c>
      <c r="B12" s="1" t="s">
        <v>119</v>
      </c>
      <c r="C12" s="1">
        <v>27.0</v>
      </c>
      <c r="D12" s="1" t="s">
        <v>119</v>
      </c>
      <c r="E12" s="1">
        <v>1018.0</v>
      </c>
      <c r="F12" s="1" t="s">
        <v>267</v>
      </c>
      <c r="G12" s="1" t="s">
        <v>268</v>
      </c>
      <c r="H12" s="1">
        <v>1.0</v>
      </c>
      <c r="I12" s="1" t="s">
        <v>122</v>
      </c>
      <c r="J12" s="1" t="s">
        <v>269</v>
      </c>
      <c r="K12" s="1" t="s">
        <v>270</v>
      </c>
      <c r="L12" s="1" t="s">
        <v>271</v>
      </c>
      <c r="M12" s="1">
        <v>0.0</v>
      </c>
      <c r="N12" s="2" t="str">
        <f>HYPERLINK("27","link to 27")</f>
        <v>link to 27</v>
      </c>
      <c r="O12" s="3">
        <v>42683.473333333335</v>
      </c>
      <c r="P12" s="3">
        <v>42923.194247685184</v>
      </c>
      <c r="Q12" s="1" t="s">
        <v>120</v>
      </c>
      <c r="R12" s="1">
        <v>0.0</v>
      </c>
      <c r="S12" s="1" t="s">
        <v>127</v>
      </c>
      <c r="T12" s="1">
        <v>242.0</v>
      </c>
      <c r="U12" s="1" t="s">
        <v>161</v>
      </c>
      <c r="V12" s="1">
        <v>87.0</v>
      </c>
      <c r="W12" s="1" t="s">
        <v>267</v>
      </c>
      <c r="X12" s="1" t="s">
        <v>272</v>
      </c>
      <c r="Y12" s="1" t="s">
        <v>273</v>
      </c>
      <c r="Z12" s="1" t="s">
        <v>268</v>
      </c>
      <c r="AA12" s="1" t="b">
        <v>1</v>
      </c>
      <c r="AB12" s="1">
        <v>6.0</v>
      </c>
      <c r="AC12" s="1" t="b">
        <v>0</v>
      </c>
      <c r="AD12" s="1">
        <v>0.0</v>
      </c>
      <c r="AE12" s="1">
        <v>0.0</v>
      </c>
      <c r="AF12" s="1">
        <v>0.0</v>
      </c>
      <c r="AG12" s="1">
        <v>0.0</v>
      </c>
      <c r="AH12" s="1" t="s">
        <v>274</v>
      </c>
      <c r="AP12" s="1" t="s">
        <v>275</v>
      </c>
      <c r="AQ12" s="1">
        <v>27.0</v>
      </c>
      <c r="AR12" s="1">
        <v>13.0</v>
      </c>
      <c r="AS12" s="1">
        <v>0.0</v>
      </c>
      <c r="AT12" s="1">
        <v>0.0</v>
      </c>
      <c r="AU12" s="1">
        <v>0.0</v>
      </c>
      <c r="AV12" s="1">
        <v>0.0</v>
      </c>
      <c r="AX12" s="1" t="b">
        <v>1</v>
      </c>
      <c r="AY12" s="1" t="b">
        <v>0</v>
      </c>
      <c r="AZ12" s="1">
        <v>0.0</v>
      </c>
      <c r="BA12" s="1">
        <v>0.0</v>
      </c>
      <c r="BB12" s="1">
        <v>0.0</v>
      </c>
      <c r="BC12" s="1">
        <v>0.0</v>
      </c>
      <c r="BD12" s="1">
        <v>0.0</v>
      </c>
      <c r="BE12" s="1">
        <v>0.0</v>
      </c>
      <c r="BG12" s="1" t="b">
        <v>0</v>
      </c>
      <c r="BL12" s="1">
        <v>0.0</v>
      </c>
      <c r="BM12" s="1">
        <v>0.0</v>
      </c>
      <c r="BN12" s="1">
        <v>0.0</v>
      </c>
      <c r="BO12" s="1">
        <v>0.0</v>
      </c>
      <c r="BW12" s="1" t="b">
        <v>0</v>
      </c>
      <c r="CA12" s="1" t="b">
        <v>1</v>
      </c>
      <c r="CB12" s="1" t="b">
        <v>1</v>
      </c>
      <c r="CC12" s="1" t="b">
        <v>1</v>
      </c>
      <c r="CD12" s="1" t="b">
        <v>0</v>
      </c>
      <c r="CE12" s="1">
        <v>0.0</v>
      </c>
      <c r="CF12" s="1" t="b">
        <v>0</v>
      </c>
      <c r="CH12" s="1" t="b">
        <v>0</v>
      </c>
      <c r="CI12" s="1" t="b">
        <v>0</v>
      </c>
      <c r="CJ12" s="1">
        <v>0.0</v>
      </c>
      <c r="CK12" s="1">
        <v>0.0</v>
      </c>
      <c r="CL12" s="1" t="b">
        <v>0</v>
      </c>
      <c r="CM12" s="1" t="b">
        <v>0</v>
      </c>
      <c r="CN12" s="1" t="b">
        <v>1</v>
      </c>
      <c r="CO12" s="1" t="b">
        <v>1</v>
      </c>
      <c r="CP12" s="1" t="s">
        <v>276</v>
      </c>
      <c r="CQ12" s="1" t="b">
        <v>0</v>
      </c>
      <c r="CR12" s="1" t="b">
        <v>0</v>
      </c>
      <c r="CT12" s="1" t="b">
        <v>0</v>
      </c>
      <c r="CU12" s="1" t="s">
        <v>277</v>
      </c>
      <c r="CV12" s="1" t="b">
        <v>0</v>
      </c>
      <c r="CW12" s="1">
        <v>0.0</v>
      </c>
      <c r="CX12" s="1" t="b">
        <v>0</v>
      </c>
      <c r="CY12" s="1" t="b">
        <v>0</v>
      </c>
      <c r="CZ12" s="1" t="s">
        <v>139</v>
      </c>
      <c r="DA12" s="1" t="b">
        <v>1</v>
      </c>
      <c r="DB12" s="1" t="s">
        <v>278</v>
      </c>
      <c r="DC12" s="1" t="s">
        <v>194</v>
      </c>
      <c r="DD12" s="1" t="s">
        <v>279</v>
      </c>
      <c r="DE12" s="1" t="s">
        <v>211</v>
      </c>
      <c r="DG12" s="1" t="s">
        <v>280</v>
      </c>
      <c r="DH12" s="1" t="s">
        <v>255</v>
      </c>
    </row>
    <row r="13">
      <c r="A13" s="1">
        <v>28.0</v>
      </c>
      <c r="B13" s="1" t="s">
        <v>119</v>
      </c>
      <c r="C13" s="1">
        <v>28.0</v>
      </c>
      <c r="D13" s="1" t="s">
        <v>119</v>
      </c>
      <c r="E13" s="1">
        <v>1018.0</v>
      </c>
      <c r="F13" s="1" t="s">
        <v>267</v>
      </c>
      <c r="G13" s="1" t="s">
        <v>268</v>
      </c>
      <c r="H13" s="1">
        <v>1.0</v>
      </c>
      <c r="I13" s="1" t="s">
        <v>122</v>
      </c>
      <c r="J13" s="1" t="s">
        <v>281</v>
      </c>
      <c r="K13" s="1" t="s">
        <v>282</v>
      </c>
      <c r="L13" s="1" t="s">
        <v>283</v>
      </c>
      <c r="M13" s="1">
        <v>0.0</v>
      </c>
      <c r="N13" s="2" t="str">
        <f>HYPERLINK("28","link to 28")</f>
        <v>link to 28</v>
      </c>
      <c r="O13" s="3">
        <v>42683.48540509259</v>
      </c>
      <c r="P13" s="3">
        <v>42915.69390046296</v>
      </c>
      <c r="Q13" s="1" t="s">
        <v>126</v>
      </c>
      <c r="R13" s="1">
        <v>0.0</v>
      </c>
      <c r="S13" s="1" t="s">
        <v>127</v>
      </c>
      <c r="T13" s="1">
        <v>140.0</v>
      </c>
      <c r="U13" s="1" t="s">
        <v>161</v>
      </c>
      <c r="V13" s="1">
        <v>87.0</v>
      </c>
      <c r="W13" s="1" t="s">
        <v>267</v>
      </c>
      <c r="X13" s="1" t="s">
        <v>284</v>
      </c>
      <c r="Y13" s="1" t="s">
        <v>285</v>
      </c>
      <c r="Z13" s="1" t="s">
        <v>268</v>
      </c>
      <c r="AA13" s="1" t="b">
        <v>1</v>
      </c>
      <c r="AB13" s="1">
        <v>12.0</v>
      </c>
      <c r="AC13" s="1" t="b">
        <v>0</v>
      </c>
      <c r="AD13" s="1">
        <v>0.0</v>
      </c>
      <c r="AE13" s="1">
        <v>0.0</v>
      </c>
      <c r="AF13" s="1">
        <v>0.0</v>
      </c>
      <c r="AG13" s="1">
        <v>0.0</v>
      </c>
      <c r="AH13" s="1" t="s">
        <v>286</v>
      </c>
      <c r="AP13" s="1" t="s">
        <v>287</v>
      </c>
      <c r="AQ13" s="1">
        <v>3.0</v>
      </c>
      <c r="AR13" s="1">
        <v>49.0</v>
      </c>
      <c r="AS13" s="1">
        <v>3.0</v>
      </c>
      <c r="AT13" s="1">
        <v>0.0</v>
      </c>
      <c r="AU13" s="1">
        <v>0.0</v>
      </c>
      <c r="AV13" s="1">
        <v>38.0</v>
      </c>
      <c r="AW13" s="1" t="s">
        <v>288</v>
      </c>
      <c r="AX13" s="1" t="b">
        <v>1</v>
      </c>
      <c r="AY13" s="1" t="b">
        <v>0</v>
      </c>
      <c r="AZ13" s="1">
        <v>0.0</v>
      </c>
      <c r="BA13" s="1">
        <v>0.0</v>
      </c>
      <c r="BB13" s="1">
        <v>0.0</v>
      </c>
      <c r="BC13" s="1">
        <v>0.0</v>
      </c>
      <c r="BD13" s="1">
        <v>0.0</v>
      </c>
      <c r="BE13" s="1">
        <v>3.0</v>
      </c>
      <c r="BF13" s="1" t="s">
        <v>289</v>
      </c>
      <c r="BG13" s="1" t="b">
        <v>0</v>
      </c>
      <c r="BL13" s="1">
        <v>0.0</v>
      </c>
      <c r="BM13" s="1">
        <v>0.0</v>
      </c>
      <c r="BN13" s="1">
        <v>0.0</v>
      </c>
      <c r="BO13" s="1">
        <v>0.0</v>
      </c>
      <c r="BW13" s="1" t="b">
        <v>0</v>
      </c>
      <c r="CA13" s="1" t="b">
        <v>1</v>
      </c>
      <c r="CB13" s="1" t="b">
        <v>1</v>
      </c>
      <c r="CC13" s="1" t="b">
        <v>1</v>
      </c>
      <c r="CD13" s="1" t="b">
        <v>0</v>
      </c>
      <c r="CF13" s="1" t="b">
        <v>0</v>
      </c>
      <c r="CG13" s="1" t="s">
        <v>290</v>
      </c>
      <c r="CH13" s="1" t="b">
        <v>1</v>
      </c>
      <c r="CI13" s="1" t="b">
        <v>0</v>
      </c>
      <c r="CJ13" s="1">
        <v>0.0</v>
      </c>
      <c r="CK13" s="1">
        <v>0.0</v>
      </c>
      <c r="CL13" s="1" t="b">
        <v>0</v>
      </c>
      <c r="CM13" s="1" t="b">
        <v>0</v>
      </c>
      <c r="CN13" s="1" t="b">
        <v>1</v>
      </c>
      <c r="CO13" s="1" t="b">
        <v>1</v>
      </c>
      <c r="CP13" s="1" t="s">
        <v>291</v>
      </c>
      <c r="CQ13" s="1" t="b">
        <v>0</v>
      </c>
      <c r="CR13" s="1" t="b">
        <v>0</v>
      </c>
      <c r="CS13" s="1" t="s">
        <v>292</v>
      </c>
      <c r="CT13" s="1" t="b">
        <v>0</v>
      </c>
      <c r="CU13" s="1" t="s">
        <v>251</v>
      </c>
      <c r="CV13" s="1" t="b">
        <v>0</v>
      </c>
      <c r="CW13" s="1">
        <v>0.0</v>
      </c>
      <c r="CX13" s="1" t="b">
        <v>0</v>
      </c>
      <c r="CY13" s="1" t="b">
        <v>0</v>
      </c>
      <c r="CZ13" s="1" t="s">
        <v>139</v>
      </c>
      <c r="DA13" s="1" t="b">
        <v>1</v>
      </c>
      <c r="DB13" s="1" t="s">
        <v>293</v>
      </c>
      <c r="DC13" s="1" t="s">
        <v>194</v>
      </c>
      <c r="DD13" s="1" t="s">
        <v>155</v>
      </c>
      <c r="DE13" s="1" t="s">
        <v>211</v>
      </c>
      <c r="DG13" s="1" t="s">
        <v>280</v>
      </c>
      <c r="DH13" s="1" t="s">
        <v>255</v>
      </c>
    </row>
    <row r="14">
      <c r="A14" s="1">
        <v>29.0</v>
      </c>
      <c r="B14" s="1" t="s">
        <v>119</v>
      </c>
      <c r="C14" s="1">
        <v>29.0</v>
      </c>
      <c r="D14" s="1" t="s">
        <v>119</v>
      </c>
      <c r="E14" s="1">
        <v>1020.0</v>
      </c>
      <c r="F14" s="1" t="s">
        <v>294</v>
      </c>
      <c r="G14" s="1" t="s">
        <v>295</v>
      </c>
      <c r="H14" s="1">
        <v>1.0</v>
      </c>
      <c r="I14" s="1" t="s">
        <v>122</v>
      </c>
      <c r="J14" s="1" t="s">
        <v>296</v>
      </c>
      <c r="K14" s="1" t="s">
        <v>297</v>
      </c>
      <c r="L14" s="1" t="s">
        <v>298</v>
      </c>
      <c r="M14" s="1">
        <v>0.0</v>
      </c>
      <c r="N14" s="2" t="str">
        <f>HYPERLINK("29","link to 29")</f>
        <v>link to 29</v>
      </c>
      <c r="O14" s="3">
        <v>42683.49643518519</v>
      </c>
      <c r="P14" s="3">
        <v>42814.67820601852</v>
      </c>
      <c r="Q14" s="1" t="s">
        <v>294</v>
      </c>
      <c r="R14" s="1">
        <v>0.0</v>
      </c>
      <c r="S14" s="1" t="s">
        <v>127</v>
      </c>
      <c r="T14" s="1">
        <v>98.0</v>
      </c>
      <c r="U14" s="1" t="s">
        <v>161</v>
      </c>
      <c r="V14" s="1">
        <v>155.0</v>
      </c>
      <c r="W14" s="1" t="s">
        <v>294</v>
      </c>
      <c r="X14" s="1" t="s">
        <v>299</v>
      </c>
      <c r="Y14" s="1" t="s">
        <v>300</v>
      </c>
      <c r="Z14" s="1" t="s">
        <v>295</v>
      </c>
      <c r="AA14" s="1" t="b">
        <v>1</v>
      </c>
      <c r="AB14" s="1">
        <v>0.0</v>
      </c>
      <c r="AC14" s="1" t="b">
        <v>0</v>
      </c>
      <c r="AD14" s="1">
        <v>0.0</v>
      </c>
      <c r="AE14" s="1">
        <v>0.0</v>
      </c>
      <c r="AF14" s="1">
        <v>0.0</v>
      </c>
      <c r="AG14" s="1">
        <v>0.0</v>
      </c>
      <c r="AH14" s="1" t="s">
        <v>301</v>
      </c>
      <c r="AP14" s="1" t="s">
        <v>139</v>
      </c>
      <c r="AQ14" s="1">
        <v>0.0</v>
      </c>
      <c r="AR14" s="1">
        <v>0.0</v>
      </c>
      <c r="AS14" s="1">
        <v>0.0</v>
      </c>
      <c r="AT14" s="1">
        <v>0.0</v>
      </c>
      <c r="AU14" s="1">
        <v>0.0</v>
      </c>
      <c r="AV14" s="1">
        <v>0.0</v>
      </c>
      <c r="AX14" s="1" t="b">
        <v>0</v>
      </c>
      <c r="AY14" s="1" t="b">
        <v>0</v>
      </c>
      <c r="AZ14" s="1">
        <v>0.0</v>
      </c>
      <c r="BA14" s="1">
        <v>4.0</v>
      </c>
      <c r="BB14" s="1">
        <v>0.0</v>
      </c>
      <c r="BC14" s="1">
        <v>0.0</v>
      </c>
      <c r="BD14" s="1">
        <v>0.0</v>
      </c>
      <c r="BE14" s="1">
        <v>0.0</v>
      </c>
      <c r="BG14" s="1" t="b">
        <v>0</v>
      </c>
      <c r="BL14" s="1">
        <v>0.0</v>
      </c>
      <c r="BM14" s="1">
        <v>0.0</v>
      </c>
      <c r="BN14" s="1">
        <v>0.0</v>
      </c>
      <c r="BO14" s="1">
        <v>0.0</v>
      </c>
      <c r="BW14" s="1" t="b">
        <v>0</v>
      </c>
      <c r="CA14" s="1" t="b">
        <v>0</v>
      </c>
      <c r="CB14" s="1" t="b">
        <v>1</v>
      </c>
      <c r="CC14" s="1" t="b">
        <v>1</v>
      </c>
      <c r="CD14" s="1" t="b">
        <v>0</v>
      </c>
      <c r="CE14" s="1">
        <v>2.50028E7</v>
      </c>
      <c r="CF14" s="1" t="b">
        <v>0</v>
      </c>
      <c r="CG14" s="1" t="s">
        <v>302</v>
      </c>
      <c r="CH14" s="1" t="b">
        <v>0</v>
      </c>
      <c r="CI14" s="1" t="b">
        <v>0</v>
      </c>
      <c r="CJ14" s="1">
        <v>0.0</v>
      </c>
      <c r="CK14" s="1">
        <v>0.0</v>
      </c>
      <c r="CL14" s="1" t="b">
        <v>0</v>
      </c>
      <c r="CM14" s="1" t="b">
        <v>0</v>
      </c>
      <c r="CN14" s="1" t="b">
        <v>1</v>
      </c>
      <c r="CO14" s="1" t="b">
        <v>0</v>
      </c>
      <c r="CQ14" s="1" t="b">
        <v>0</v>
      </c>
      <c r="CR14" s="1" t="b">
        <v>0</v>
      </c>
      <c r="CT14" s="1" t="b">
        <v>0</v>
      </c>
      <c r="CU14" s="1" t="s">
        <v>303</v>
      </c>
      <c r="CV14" s="1" t="b">
        <v>0</v>
      </c>
      <c r="CW14" s="1">
        <v>0.0</v>
      </c>
      <c r="CX14" s="1" t="b">
        <v>0</v>
      </c>
      <c r="CY14" s="1" t="b">
        <v>1</v>
      </c>
      <c r="CZ14" s="1" t="s">
        <v>139</v>
      </c>
      <c r="DA14" s="1" t="b">
        <v>1</v>
      </c>
      <c r="DB14" s="4" t="s">
        <v>304</v>
      </c>
      <c r="DC14" s="1" t="s">
        <v>194</v>
      </c>
      <c r="DD14" s="1" t="s">
        <v>169</v>
      </c>
      <c r="DE14" s="1" t="s">
        <v>143</v>
      </c>
    </row>
    <row r="15">
      <c r="A15" s="1">
        <v>30.0</v>
      </c>
      <c r="B15" s="1" t="s">
        <v>119</v>
      </c>
      <c r="C15" s="1">
        <v>30.0</v>
      </c>
      <c r="D15" s="1" t="s">
        <v>119</v>
      </c>
      <c r="E15" s="1">
        <v>996.0</v>
      </c>
      <c r="F15" s="1" t="s">
        <v>156</v>
      </c>
      <c r="G15" s="1" t="s">
        <v>157</v>
      </c>
      <c r="H15" s="1">
        <v>1.0</v>
      </c>
      <c r="I15" s="1" t="s">
        <v>122</v>
      </c>
      <c r="J15" s="1" t="s">
        <v>305</v>
      </c>
      <c r="K15" s="1" t="s">
        <v>306</v>
      </c>
      <c r="L15" s="1" t="s">
        <v>307</v>
      </c>
      <c r="M15" s="1">
        <v>0.0</v>
      </c>
      <c r="N15" s="2" t="str">
        <f>HYPERLINK("30","link to 30")</f>
        <v>link to 30</v>
      </c>
      <c r="O15" s="3">
        <v>42683.50244212963</v>
      </c>
      <c r="P15" s="3">
        <v>42915.879953703705</v>
      </c>
      <c r="Q15" s="1" t="s">
        <v>126</v>
      </c>
      <c r="R15" s="1">
        <v>0.0</v>
      </c>
      <c r="S15" s="1" t="s">
        <v>127</v>
      </c>
      <c r="T15" s="1">
        <v>109.0</v>
      </c>
      <c r="U15" s="1" t="s">
        <v>161</v>
      </c>
      <c r="V15" s="1">
        <v>153.0</v>
      </c>
      <c r="W15" s="1" t="s">
        <v>308</v>
      </c>
      <c r="X15" s="1" t="s">
        <v>309</v>
      </c>
      <c r="Y15" s="1" t="s">
        <v>310</v>
      </c>
      <c r="Z15" s="1" t="s">
        <v>311</v>
      </c>
      <c r="AA15" s="1" t="b">
        <v>0</v>
      </c>
      <c r="AB15" s="1">
        <v>0.0</v>
      </c>
      <c r="AC15" s="1" t="b">
        <v>0</v>
      </c>
      <c r="AD15" s="1">
        <v>0.0</v>
      </c>
      <c r="AE15" s="1">
        <v>0.0</v>
      </c>
      <c r="AF15" s="1">
        <v>0.0</v>
      </c>
      <c r="AG15" s="1">
        <v>0.0</v>
      </c>
      <c r="AH15" s="1" t="s">
        <v>312</v>
      </c>
      <c r="AP15" s="1" t="s">
        <v>139</v>
      </c>
      <c r="AQ15" s="1">
        <v>0.0</v>
      </c>
      <c r="AR15" s="1">
        <v>0.0</v>
      </c>
      <c r="AS15" s="1">
        <v>0.0</v>
      </c>
      <c r="AT15" s="1">
        <v>0.0</v>
      </c>
      <c r="AU15" s="1">
        <v>0.0</v>
      </c>
      <c r="AV15" s="1">
        <v>0.0</v>
      </c>
      <c r="AX15" s="1" t="b">
        <v>0</v>
      </c>
      <c r="AY15" s="1" t="b">
        <v>0</v>
      </c>
      <c r="AZ15" s="1">
        <v>0.0</v>
      </c>
      <c r="BA15" s="1">
        <v>10.0</v>
      </c>
      <c r="BB15" s="1">
        <v>0.0</v>
      </c>
      <c r="BC15" s="1">
        <v>0.0</v>
      </c>
      <c r="BD15" s="1">
        <v>0.0</v>
      </c>
      <c r="BE15" s="1">
        <v>0.0</v>
      </c>
      <c r="BG15" s="1" t="b">
        <v>0</v>
      </c>
      <c r="BL15" s="1">
        <v>0.0</v>
      </c>
      <c r="BM15" s="1">
        <v>0.0</v>
      </c>
      <c r="BN15" s="1">
        <v>0.0</v>
      </c>
      <c r="BO15" s="1">
        <v>0.0</v>
      </c>
      <c r="BW15" s="1" t="b">
        <v>0</v>
      </c>
      <c r="CA15" s="1" t="b">
        <v>0</v>
      </c>
      <c r="CB15" s="1" t="b">
        <v>0</v>
      </c>
      <c r="CC15" s="1" t="b">
        <v>0</v>
      </c>
      <c r="CD15" s="1" t="b">
        <v>0</v>
      </c>
      <c r="CE15" s="1" t="s">
        <v>313</v>
      </c>
      <c r="CF15" s="1" t="b">
        <v>0</v>
      </c>
      <c r="CG15" s="1" t="s">
        <v>314</v>
      </c>
      <c r="CH15" s="1" t="b">
        <v>0</v>
      </c>
      <c r="CI15" s="1" t="b">
        <v>0</v>
      </c>
      <c r="CJ15" s="1">
        <v>0.0</v>
      </c>
      <c r="CK15" s="1">
        <v>0.0</v>
      </c>
      <c r="CL15" s="1" t="b">
        <v>0</v>
      </c>
      <c r="CM15" s="1" t="b">
        <v>0</v>
      </c>
      <c r="CN15" s="1" t="b">
        <v>0</v>
      </c>
      <c r="CO15" s="1" t="b">
        <v>0</v>
      </c>
      <c r="CQ15" s="1" t="b">
        <v>0</v>
      </c>
      <c r="CR15" s="1" t="b">
        <v>0</v>
      </c>
      <c r="CT15" s="1" t="b">
        <v>0</v>
      </c>
      <c r="CU15" s="1" t="s">
        <v>251</v>
      </c>
      <c r="CV15" s="1" t="b">
        <v>0</v>
      </c>
      <c r="CW15" s="1">
        <v>0.0</v>
      </c>
      <c r="CX15" s="1" t="b">
        <v>0</v>
      </c>
      <c r="CY15" s="1" t="b">
        <v>0</v>
      </c>
      <c r="CZ15" s="1" t="s">
        <v>139</v>
      </c>
      <c r="DA15" s="1" t="b">
        <v>1</v>
      </c>
      <c r="DB15" s="1" t="s">
        <v>315</v>
      </c>
      <c r="DC15" s="1" t="s">
        <v>141</v>
      </c>
      <c r="DD15" s="1" t="s">
        <v>155</v>
      </c>
      <c r="DE15" s="1" t="s">
        <v>143</v>
      </c>
      <c r="DG15" s="1" t="s">
        <v>316</v>
      </c>
    </row>
    <row r="16">
      <c r="A16" s="1">
        <v>31.0</v>
      </c>
      <c r="B16" s="1" t="s">
        <v>119</v>
      </c>
      <c r="C16" s="1">
        <v>31.0</v>
      </c>
      <c r="D16" s="1" t="s">
        <v>119</v>
      </c>
      <c r="E16" s="1">
        <v>996.0</v>
      </c>
      <c r="F16" s="1" t="s">
        <v>156</v>
      </c>
      <c r="G16" s="1" t="s">
        <v>157</v>
      </c>
      <c r="H16" s="1">
        <v>1.0</v>
      </c>
      <c r="I16" s="1" t="s">
        <v>122</v>
      </c>
      <c r="J16" s="1" t="s">
        <v>317</v>
      </c>
      <c r="K16" s="1" t="s">
        <v>318</v>
      </c>
      <c r="L16" s="1" t="s">
        <v>319</v>
      </c>
      <c r="M16" s="1">
        <v>0.0</v>
      </c>
      <c r="N16" s="2" t="str">
        <f>HYPERLINK("31","link to 31")</f>
        <v>link to 31</v>
      </c>
      <c r="O16" s="3">
        <v>42683.52043981481</v>
      </c>
      <c r="P16" s="3">
        <v>42816.57601851852</v>
      </c>
      <c r="Q16" s="1" t="s">
        <v>156</v>
      </c>
      <c r="R16" s="1">
        <v>0.0</v>
      </c>
      <c r="S16" s="1" t="s">
        <v>127</v>
      </c>
      <c r="T16" s="1">
        <v>80.0</v>
      </c>
      <c r="U16" s="1" t="s">
        <v>161</v>
      </c>
      <c r="V16" s="1">
        <v>152.0</v>
      </c>
      <c r="W16" s="1" t="s">
        <v>320</v>
      </c>
      <c r="X16" s="1" t="s">
        <v>321</v>
      </c>
      <c r="Y16" s="1" t="s">
        <v>322</v>
      </c>
      <c r="Z16" s="1" t="s">
        <v>323</v>
      </c>
      <c r="AA16" s="1" t="b">
        <v>0</v>
      </c>
      <c r="AB16" s="1">
        <v>0.0</v>
      </c>
      <c r="AC16" s="1" t="b">
        <v>0</v>
      </c>
      <c r="AD16" s="1">
        <v>0.0</v>
      </c>
      <c r="AE16" s="1">
        <v>0.0</v>
      </c>
      <c r="AF16" s="1">
        <v>0.0</v>
      </c>
      <c r="AG16" s="1">
        <v>0.0</v>
      </c>
      <c r="AH16" s="1" t="s">
        <v>324</v>
      </c>
      <c r="AP16" s="1" t="s">
        <v>206</v>
      </c>
      <c r="AQ16" s="1">
        <v>0.0</v>
      </c>
      <c r="AR16" s="1">
        <v>0.0</v>
      </c>
      <c r="AS16" s="1">
        <v>0.0</v>
      </c>
      <c r="AT16" s="1">
        <v>0.0</v>
      </c>
      <c r="AU16" s="1">
        <v>0.0</v>
      </c>
      <c r="AV16" s="1">
        <v>0.0</v>
      </c>
      <c r="AX16" s="1" t="b">
        <v>0</v>
      </c>
      <c r="AY16" s="1" t="b">
        <v>0</v>
      </c>
      <c r="AZ16" s="1">
        <v>0.0</v>
      </c>
      <c r="BA16" s="1">
        <v>20.0</v>
      </c>
      <c r="BB16" s="1">
        <v>0.0</v>
      </c>
      <c r="BC16" s="1">
        <v>0.0</v>
      </c>
      <c r="BD16" s="1">
        <v>0.0</v>
      </c>
      <c r="BE16" s="1">
        <v>0.0</v>
      </c>
      <c r="BF16" s="1" t="s">
        <v>325</v>
      </c>
      <c r="BG16" s="1" t="b">
        <v>1</v>
      </c>
      <c r="BL16" s="1">
        <v>0.0</v>
      </c>
      <c r="BM16" s="1">
        <v>0.0</v>
      </c>
      <c r="BN16" s="1">
        <v>0.0</v>
      </c>
      <c r="BO16" s="1">
        <v>0.0</v>
      </c>
      <c r="BV16" s="1" t="s">
        <v>326</v>
      </c>
      <c r="BW16" s="1" t="b">
        <v>0</v>
      </c>
      <c r="CA16" s="1" t="b">
        <v>0</v>
      </c>
      <c r="CB16" s="1" t="b">
        <v>1</v>
      </c>
      <c r="CC16" s="1" t="b">
        <v>1</v>
      </c>
      <c r="CD16" s="1" t="b">
        <v>0</v>
      </c>
      <c r="CE16" s="1">
        <v>2200.0</v>
      </c>
      <c r="CF16" s="1" t="b">
        <v>0</v>
      </c>
      <c r="CH16" s="1" t="b">
        <v>0</v>
      </c>
      <c r="CI16" s="1" t="b">
        <v>0</v>
      </c>
      <c r="CJ16" s="1">
        <v>0.0</v>
      </c>
      <c r="CK16" s="1">
        <v>0.0</v>
      </c>
      <c r="CL16" s="1" t="b">
        <v>0</v>
      </c>
      <c r="CM16" s="1" t="b">
        <v>0</v>
      </c>
      <c r="CN16" s="1" t="b">
        <v>1</v>
      </c>
      <c r="CO16" s="1" t="b">
        <v>0</v>
      </c>
      <c r="CP16" s="1" t="s">
        <v>327</v>
      </c>
      <c r="CQ16" s="1" t="b">
        <v>0</v>
      </c>
      <c r="CR16" s="1" t="b">
        <v>0</v>
      </c>
      <c r="CS16" s="1" t="s">
        <v>328</v>
      </c>
      <c r="CT16" s="1" t="b">
        <v>0</v>
      </c>
      <c r="CU16" s="1" t="s">
        <v>251</v>
      </c>
      <c r="CV16" s="1" t="b">
        <v>0</v>
      </c>
      <c r="CW16" s="1">
        <v>0.0</v>
      </c>
      <c r="CX16" s="1" t="b">
        <v>0</v>
      </c>
      <c r="CY16" s="1" t="b">
        <v>0</v>
      </c>
      <c r="CZ16" s="1" t="s">
        <v>139</v>
      </c>
      <c r="DA16" s="1" t="b">
        <v>1</v>
      </c>
      <c r="DB16" s="1" t="s">
        <v>329</v>
      </c>
      <c r="DC16" s="1" t="s">
        <v>184</v>
      </c>
      <c r="DD16" s="1" t="s">
        <v>155</v>
      </c>
      <c r="DE16" s="1" t="s">
        <v>143</v>
      </c>
      <c r="DG16" s="1" t="s">
        <v>330</v>
      </c>
    </row>
    <row r="17">
      <c r="A17" s="1">
        <v>32.0</v>
      </c>
      <c r="B17" s="1" t="s">
        <v>119</v>
      </c>
      <c r="C17" s="1">
        <v>32.0</v>
      </c>
      <c r="D17" s="1" t="s">
        <v>119</v>
      </c>
      <c r="E17" s="1">
        <v>997.0</v>
      </c>
      <c r="F17" s="1" t="s">
        <v>144</v>
      </c>
      <c r="G17" s="1" t="s">
        <v>145</v>
      </c>
      <c r="H17" s="1">
        <v>1.0</v>
      </c>
      <c r="I17" s="1" t="s">
        <v>122</v>
      </c>
      <c r="J17" s="1" t="s">
        <v>331</v>
      </c>
      <c r="K17" s="1" t="s">
        <v>332</v>
      </c>
      <c r="M17" s="1">
        <v>0.0</v>
      </c>
      <c r="N17" s="2" t="str">
        <f>HYPERLINK("32","link to 32")</f>
        <v>link to 32</v>
      </c>
      <c r="O17" s="3">
        <v>42688.464421296296</v>
      </c>
      <c r="P17" s="3">
        <v>42915.69849537037</v>
      </c>
      <c r="Q17" s="1" t="s">
        <v>126</v>
      </c>
      <c r="R17" s="1">
        <v>0.0</v>
      </c>
      <c r="S17" s="1" t="s">
        <v>127</v>
      </c>
      <c r="T17" s="1">
        <v>59.0</v>
      </c>
      <c r="U17" s="1" t="s">
        <v>176</v>
      </c>
      <c r="V17" s="1">
        <v>61.0</v>
      </c>
      <c r="W17" s="1" t="s">
        <v>333</v>
      </c>
      <c r="X17" s="1" t="s">
        <v>334</v>
      </c>
      <c r="Y17" s="1" t="s">
        <v>335</v>
      </c>
      <c r="Z17" s="1" t="s">
        <v>336</v>
      </c>
      <c r="AA17" s="1" t="b">
        <v>1</v>
      </c>
      <c r="AB17" s="1">
        <v>12.0</v>
      </c>
      <c r="AC17" s="1" t="b">
        <v>1</v>
      </c>
      <c r="AD17" s="1">
        <v>0.0</v>
      </c>
      <c r="AE17" s="1">
        <v>0.0</v>
      </c>
      <c r="AF17" s="1">
        <v>0.0</v>
      </c>
      <c r="AG17" s="1">
        <v>0.0</v>
      </c>
      <c r="AH17" s="1" t="s">
        <v>337</v>
      </c>
      <c r="AP17" s="1" t="s">
        <v>338</v>
      </c>
      <c r="AQ17" s="1">
        <v>0.0</v>
      </c>
      <c r="AR17" s="1">
        <v>0.0</v>
      </c>
      <c r="AS17" s="1">
        <v>0.0</v>
      </c>
      <c r="AT17" s="1">
        <v>0.0</v>
      </c>
      <c r="AU17" s="1">
        <v>0.0</v>
      </c>
      <c r="AV17" s="1">
        <v>0.0</v>
      </c>
      <c r="AX17" s="1" t="b">
        <v>1</v>
      </c>
      <c r="AY17" s="1" t="b">
        <v>1</v>
      </c>
      <c r="AZ17" s="1">
        <v>0.0</v>
      </c>
      <c r="BA17" s="1">
        <v>5.0</v>
      </c>
      <c r="BB17" s="1">
        <v>0.0</v>
      </c>
      <c r="BC17" s="1">
        <v>0.0</v>
      </c>
      <c r="BD17" s="1">
        <v>0.0</v>
      </c>
      <c r="BE17" s="1">
        <v>0.0</v>
      </c>
      <c r="BG17" s="1" t="b">
        <v>0</v>
      </c>
      <c r="BL17" s="1">
        <v>0.0</v>
      </c>
      <c r="BM17" s="1">
        <v>0.0</v>
      </c>
      <c r="BN17" s="1">
        <v>0.0</v>
      </c>
      <c r="BO17" s="1">
        <v>0.0</v>
      </c>
      <c r="BW17" s="1" t="b">
        <v>0</v>
      </c>
      <c r="CA17" s="1" t="b">
        <v>0</v>
      </c>
      <c r="CB17" s="1" t="b">
        <v>0</v>
      </c>
      <c r="CC17" s="1" t="b">
        <v>0</v>
      </c>
      <c r="CD17" s="1" t="b">
        <v>0</v>
      </c>
      <c r="CF17" s="1" t="b">
        <v>1</v>
      </c>
      <c r="CG17" s="1" t="s">
        <v>339</v>
      </c>
      <c r="CH17" s="1" t="b">
        <v>0</v>
      </c>
      <c r="CI17" s="1" t="b">
        <v>0</v>
      </c>
      <c r="CJ17" s="1">
        <v>0.0</v>
      </c>
      <c r="CK17" s="1">
        <v>0.0</v>
      </c>
      <c r="CL17" s="1" t="b">
        <v>0</v>
      </c>
      <c r="CM17" s="1" t="b">
        <v>1</v>
      </c>
      <c r="CN17" s="1" t="b">
        <v>0</v>
      </c>
      <c r="CO17" s="1" t="b">
        <v>0</v>
      </c>
      <c r="CQ17" s="1" t="b">
        <v>0</v>
      </c>
      <c r="CR17" s="1" t="b">
        <v>0</v>
      </c>
      <c r="CS17" s="1" t="s">
        <v>340</v>
      </c>
      <c r="CT17" s="1" t="b">
        <v>1</v>
      </c>
      <c r="CU17" s="1" t="s">
        <v>139</v>
      </c>
      <c r="CV17" s="1" t="b">
        <v>0</v>
      </c>
      <c r="CW17" s="1">
        <v>0.0</v>
      </c>
      <c r="CX17" s="1" t="b">
        <v>0</v>
      </c>
      <c r="CY17" s="1" t="b">
        <v>0</v>
      </c>
      <c r="CZ17" s="1" t="s">
        <v>139</v>
      </c>
      <c r="DA17" s="1" t="b">
        <v>1</v>
      </c>
      <c r="DB17" s="1" t="s">
        <v>341</v>
      </c>
      <c r="DC17" s="1" t="s">
        <v>141</v>
      </c>
      <c r="DD17" s="1" t="s">
        <v>227</v>
      </c>
      <c r="DE17" s="1" t="s">
        <v>143</v>
      </c>
      <c r="DH17" s="1" t="s">
        <v>255</v>
      </c>
    </row>
    <row r="18">
      <c r="A18" s="1">
        <v>33.0</v>
      </c>
      <c r="B18" s="1" t="s">
        <v>119</v>
      </c>
      <c r="C18" s="1">
        <v>33.0</v>
      </c>
      <c r="D18" s="1" t="s">
        <v>119</v>
      </c>
      <c r="E18" s="1">
        <v>1008.0</v>
      </c>
      <c r="F18" s="1" t="s">
        <v>342</v>
      </c>
      <c r="G18" s="1" t="s">
        <v>343</v>
      </c>
      <c r="H18" s="1">
        <v>1.0</v>
      </c>
      <c r="I18" s="1" t="s">
        <v>122</v>
      </c>
      <c r="J18" s="1" t="s">
        <v>344</v>
      </c>
      <c r="K18" s="1" t="s">
        <v>345</v>
      </c>
      <c r="L18" s="1" t="s">
        <v>346</v>
      </c>
      <c r="M18" s="1">
        <v>0.0</v>
      </c>
      <c r="N18" s="2" t="str">
        <f>HYPERLINK("33","link to 33")</f>
        <v>link to 33</v>
      </c>
      <c r="O18" s="3">
        <v>42690.9715625</v>
      </c>
      <c r="P18" s="3">
        <v>42899.888194444444</v>
      </c>
      <c r="Q18" s="1" t="s">
        <v>342</v>
      </c>
      <c r="R18" s="1">
        <v>0.0</v>
      </c>
      <c r="S18" s="1" t="s">
        <v>127</v>
      </c>
      <c r="T18" s="1">
        <v>68.0</v>
      </c>
      <c r="U18" s="1" t="s">
        <v>176</v>
      </c>
      <c r="V18" s="1">
        <v>10.0</v>
      </c>
      <c r="AA18" s="1" t="b">
        <v>1</v>
      </c>
      <c r="AC18" s="1" t="b">
        <v>1</v>
      </c>
      <c r="AD18" s="1">
        <v>0.0</v>
      </c>
      <c r="AE18" s="1">
        <v>0.0</v>
      </c>
      <c r="AF18" s="1">
        <v>0.0</v>
      </c>
      <c r="AG18" s="1">
        <v>0.0</v>
      </c>
      <c r="AH18" s="1" t="s">
        <v>347</v>
      </c>
      <c r="AP18" s="1" t="s">
        <v>348</v>
      </c>
      <c r="AQ18" s="1">
        <v>0.0</v>
      </c>
      <c r="AR18" s="1">
        <v>0.0</v>
      </c>
      <c r="AS18" s="1">
        <v>0.0</v>
      </c>
      <c r="AT18" s="1">
        <v>0.0</v>
      </c>
      <c r="AU18" s="1">
        <v>0.0</v>
      </c>
      <c r="AV18" s="1">
        <v>0.0</v>
      </c>
      <c r="AX18" s="1" t="b">
        <v>1</v>
      </c>
      <c r="AY18" s="1" t="b">
        <v>0</v>
      </c>
      <c r="AZ18" s="1">
        <v>0.0</v>
      </c>
      <c r="BA18" s="1">
        <v>0.0</v>
      </c>
      <c r="BB18" s="1">
        <v>0.0</v>
      </c>
      <c r="BC18" s="1">
        <v>0.0</v>
      </c>
      <c r="BD18" s="1">
        <v>0.0</v>
      </c>
      <c r="BE18" s="1">
        <v>0.0</v>
      </c>
      <c r="BG18" s="1" t="b">
        <v>0</v>
      </c>
      <c r="BL18" s="1">
        <v>0.0</v>
      </c>
      <c r="BM18" s="1">
        <v>0.0</v>
      </c>
      <c r="BN18" s="1">
        <v>0.0</v>
      </c>
      <c r="BO18" s="1">
        <v>0.0</v>
      </c>
      <c r="BW18" s="1" t="b">
        <v>0</v>
      </c>
      <c r="CA18" s="1" t="b">
        <v>0</v>
      </c>
      <c r="CB18" s="1" t="b">
        <v>1</v>
      </c>
      <c r="CC18" s="1" t="b">
        <v>1</v>
      </c>
      <c r="CD18" s="1" t="b">
        <v>0</v>
      </c>
      <c r="CF18" s="1" t="b">
        <v>1</v>
      </c>
      <c r="CH18" s="1" t="b">
        <v>0</v>
      </c>
      <c r="CI18" s="1" t="b">
        <v>1</v>
      </c>
      <c r="CJ18" s="1">
        <v>0.0</v>
      </c>
      <c r="CK18" s="1">
        <v>0.0</v>
      </c>
      <c r="CL18" s="1" t="b">
        <v>0</v>
      </c>
      <c r="CM18" s="1" t="b">
        <v>0</v>
      </c>
      <c r="CN18" s="1" t="b">
        <v>0</v>
      </c>
      <c r="CO18" s="1" t="b">
        <v>0</v>
      </c>
      <c r="CQ18" s="1" t="b">
        <v>0</v>
      </c>
      <c r="CR18" s="1" t="b">
        <v>0</v>
      </c>
      <c r="CT18" s="1" t="b">
        <v>1</v>
      </c>
      <c r="CU18" s="1" t="s">
        <v>139</v>
      </c>
      <c r="CV18" s="1" t="b">
        <v>1</v>
      </c>
      <c r="CW18" s="1">
        <v>0.0</v>
      </c>
      <c r="CX18" s="1" t="b">
        <v>1</v>
      </c>
      <c r="CY18" s="1" t="b">
        <v>0</v>
      </c>
      <c r="CZ18" s="1" t="s">
        <v>139</v>
      </c>
      <c r="DA18" s="1" t="b">
        <v>1</v>
      </c>
      <c r="DB18" s="1" t="s">
        <v>349</v>
      </c>
      <c r="DC18" s="1" t="s">
        <v>141</v>
      </c>
      <c r="DD18" s="1" t="s">
        <v>350</v>
      </c>
      <c r="DE18" s="1" t="s">
        <v>228</v>
      </c>
    </row>
    <row r="19">
      <c r="A19" s="1">
        <v>34.0</v>
      </c>
      <c r="B19" s="1" t="s">
        <v>119</v>
      </c>
      <c r="C19" s="1">
        <v>34.0</v>
      </c>
      <c r="D19" s="1" t="s">
        <v>119</v>
      </c>
      <c r="E19" s="1">
        <v>1008.0</v>
      </c>
      <c r="F19" s="1" t="s">
        <v>342</v>
      </c>
      <c r="G19" s="1" t="s">
        <v>343</v>
      </c>
      <c r="H19" s="1">
        <v>1.0</v>
      </c>
      <c r="I19" s="1" t="s">
        <v>122</v>
      </c>
      <c r="J19" s="1" t="s">
        <v>351</v>
      </c>
      <c r="K19" s="1" t="s">
        <v>352</v>
      </c>
      <c r="M19" s="1">
        <v>0.0</v>
      </c>
      <c r="N19" s="2" t="str">
        <f>HYPERLINK("34","link to 34")</f>
        <v>link to 34</v>
      </c>
      <c r="O19" s="3">
        <v>42690.974131944444</v>
      </c>
      <c r="P19" s="3">
        <v>42899.80128472222</v>
      </c>
      <c r="Q19" s="1" t="s">
        <v>342</v>
      </c>
      <c r="R19" s="1">
        <v>0.0</v>
      </c>
      <c r="S19" s="1" t="s">
        <v>127</v>
      </c>
      <c r="T19" s="1">
        <v>146.0</v>
      </c>
      <c r="U19" s="1" t="s">
        <v>176</v>
      </c>
      <c r="V19" s="1">
        <v>10.0</v>
      </c>
      <c r="AA19" s="1" t="b">
        <v>1</v>
      </c>
      <c r="AC19" s="1" t="b">
        <v>1</v>
      </c>
      <c r="AD19" s="1">
        <v>0.0</v>
      </c>
      <c r="AE19" s="1">
        <v>0.0</v>
      </c>
      <c r="AF19" s="1">
        <v>0.0</v>
      </c>
      <c r="AG19" s="1">
        <v>0.0</v>
      </c>
      <c r="AH19" s="1" t="s">
        <v>353</v>
      </c>
      <c r="AP19" s="1" t="s">
        <v>139</v>
      </c>
      <c r="AQ19" s="1">
        <v>0.0</v>
      </c>
      <c r="AR19" s="1">
        <v>1.0</v>
      </c>
      <c r="AS19" s="1">
        <v>0.0</v>
      </c>
      <c r="AT19" s="1">
        <v>0.0</v>
      </c>
      <c r="AU19" s="1">
        <v>0.0</v>
      </c>
      <c r="AV19" s="1">
        <v>0.0</v>
      </c>
      <c r="AX19" s="1" t="b">
        <v>1</v>
      </c>
      <c r="AY19" s="1" t="b">
        <v>0</v>
      </c>
      <c r="AZ19" s="1">
        <v>0.0</v>
      </c>
      <c r="BA19" s="1">
        <v>0.0</v>
      </c>
      <c r="BB19" s="1">
        <v>0.0</v>
      </c>
      <c r="BC19" s="1">
        <v>0.0</v>
      </c>
      <c r="BD19" s="1">
        <v>0.0</v>
      </c>
      <c r="BE19" s="1">
        <v>0.0</v>
      </c>
      <c r="BG19" s="1" t="b">
        <v>0</v>
      </c>
      <c r="BL19" s="1">
        <v>0.0</v>
      </c>
      <c r="BM19" s="1">
        <v>0.0</v>
      </c>
      <c r="BN19" s="1">
        <v>0.0</v>
      </c>
      <c r="BO19" s="1">
        <v>0.0</v>
      </c>
      <c r="BW19" s="1" t="b">
        <v>0</v>
      </c>
      <c r="CA19" s="1" t="b">
        <v>0</v>
      </c>
      <c r="CB19" s="1" t="b">
        <v>0</v>
      </c>
      <c r="CC19" s="1" t="b">
        <v>0</v>
      </c>
      <c r="CD19" s="1" t="b">
        <v>0</v>
      </c>
      <c r="CE19" s="1">
        <v>0.0</v>
      </c>
      <c r="CF19" s="1" t="b">
        <v>1</v>
      </c>
      <c r="CH19" s="1" t="b">
        <v>0</v>
      </c>
      <c r="CI19" s="1" t="b">
        <v>1</v>
      </c>
      <c r="CJ19" s="1">
        <v>0.0</v>
      </c>
      <c r="CK19" s="1">
        <v>0.0</v>
      </c>
      <c r="CL19" s="1" t="b">
        <v>0</v>
      </c>
      <c r="CM19" s="1" t="b">
        <v>0</v>
      </c>
      <c r="CN19" s="1" t="b">
        <v>0</v>
      </c>
      <c r="CO19" s="1" t="b">
        <v>0</v>
      </c>
      <c r="CQ19" s="1" t="b">
        <v>0</v>
      </c>
      <c r="CR19" s="1" t="b">
        <v>0</v>
      </c>
      <c r="CS19" s="1" t="s">
        <v>354</v>
      </c>
      <c r="CT19" s="1" t="b">
        <v>1</v>
      </c>
      <c r="CU19" s="1" t="s">
        <v>139</v>
      </c>
      <c r="CV19" s="1" t="b">
        <v>1</v>
      </c>
      <c r="CW19" s="1">
        <v>0.0</v>
      </c>
      <c r="CX19" s="1" t="b">
        <v>1</v>
      </c>
      <c r="CY19" s="1" t="b">
        <v>0</v>
      </c>
      <c r="CZ19" s="1" t="s">
        <v>139</v>
      </c>
      <c r="DA19" s="1" t="b">
        <v>1</v>
      </c>
      <c r="DB19" s="1" t="s">
        <v>349</v>
      </c>
      <c r="DC19" s="1" t="s">
        <v>141</v>
      </c>
      <c r="DD19" s="1" t="s">
        <v>227</v>
      </c>
      <c r="DE19" s="1" t="s">
        <v>228</v>
      </c>
    </row>
    <row r="20">
      <c r="A20" s="1">
        <v>35.0</v>
      </c>
      <c r="B20" s="1" t="s">
        <v>119</v>
      </c>
      <c r="C20" s="1">
        <v>35.0</v>
      </c>
      <c r="D20" s="1" t="s">
        <v>119</v>
      </c>
      <c r="E20" s="1">
        <v>1008.0</v>
      </c>
      <c r="F20" s="1" t="s">
        <v>342</v>
      </c>
      <c r="G20" s="1" t="s">
        <v>343</v>
      </c>
      <c r="H20" s="1">
        <v>1.0</v>
      </c>
      <c r="I20" s="1" t="s">
        <v>122</v>
      </c>
      <c r="J20" s="1" t="s">
        <v>355</v>
      </c>
      <c r="K20" s="1" t="s">
        <v>356</v>
      </c>
      <c r="M20" s="1">
        <v>0.0</v>
      </c>
      <c r="N20" s="2" t="str">
        <f>HYPERLINK("35","link to 35")</f>
        <v>link to 35</v>
      </c>
      <c r="O20" s="3">
        <v>42690.980208333334</v>
      </c>
      <c r="P20" s="3">
        <v>42899.81878472222</v>
      </c>
      <c r="Q20" s="1" t="s">
        <v>342</v>
      </c>
      <c r="R20" s="1">
        <v>0.0</v>
      </c>
      <c r="S20" s="1" t="s">
        <v>127</v>
      </c>
      <c r="T20" s="1">
        <v>181.0</v>
      </c>
      <c r="U20" s="1" t="s">
        <v>357</v>
      </c>
      <c r="V20" s="1">
        <v>10.0</v>
      </c>
      <c r="AA20" s="1" t="b">
        <v>1</v>
      </c>
      <c r="AC20" s="1" t="b">
        <v>0</v>
      </c>
      <c r="AD20" s="1">
        <v>0.0</v>
      </c>
      <c r="AE20" s="1">
        <v>0.0</v>
      </c>
      <c r="AF20" s="1">
        <v>0.0</v>
      </c>
      <c r="AG20" s="1">
        <v>0.0</v>
      </c>
      <c r="AH20" s="1" t="s">
        <v>358</v>
      </c>
      <c r="AP20" s="1" t="s">
        <v>139</v>
      </c>
      <c r="AQ20" s="1">
        <v>0.0</v>
      </c>
      <c r="AR20" s="1">
        <v>0.0</v>
      </c>
      <c r="AS20" s="1">
        <v>0.0</v>
      </c>
      <c r="AT20" s="1">
        <v>0.0</v>
      </c>
      <c r="AU20" s="1">
        <v>0.0</v>
      </c>
      <c r="AV20" s="1">
        <v>0.0</v>
      </c>
      <c r="AX20" s="1" t="b">
        <v>1</v>
      </c>
      <c r="AY20" s="1" t="b">
        <v>0</v>
      </c>
      <c r="AZ20" s="1">
        <v>0.0</v>
      </c>
      <c r="BA20" s="1">
        <v>0.0</v>
      </c>
      <c r="BB20" s="1">
        <v>0.0</v>
      </c>
      <c r="BC20" s="1">
        <v>0.0</v>
      </c>
      <c r="BD20" s="1">
        <v>0.0</v>
      </c>
      <c r="BE20" s="1">
        <v>0.0</v>
      </c>
      <c r="BG20" s="1" t="b">
        <v>1</v>
      </c>
      <c r="BL20" s="1">
        <v>0.0</v>
      </c>
      <c r="BM20" s="1">
        <v>0.0</v>
      </c>
      <c r="BN20" s="1">
        <v>0.0</v>
      </c>
      <c r="BO20" s="1">
        <v>0.0</v>
      </c>
      <c r="BW20" s="1" t="b">
        <v>0</v>
      </c>
      <c r="CA20" s="1" t="b">
        <v>0</v>
      </c>
      <c r="CB20" s="1" t="b">
        <v>1</v>
      </c>
      <c r="CC20" s="1" t="b">
        <v>1</v>
      </c>
      <c r="CD20" s="1" t="b">
        <v>0</v>
      </c>
      <c r="CF20" s="1" t="b">
        <v>0</v>
      </c>
      <c r="CH20" s="1" t="b">
        <v>0</v>
      </c>
      <c r="CI20" s="1" t="b">
        <v>1</v>
      </c>
      <c r="CJ20" s="1">
        <v>0.0</v>
      </c>
      <c r="CK20" s="1">
        <v>0.0</v>
      </c>
      <c r="CL20" s="1" t="b">
        <v>1</v>
      </c>
      <c r="CM20" s="1" t="b">
        <v>0</v>
      </c>
      <c r="CN20" s="1" t="b">
        <v>1</v>
      </c>
      <c r="CO20" s="1" t="b">
        <v>0</v>
      </c>
      <c r="CQ20" s="1" t="b">
        <v>0</v>
      </c>
      <c r="CR20" s="1" t="b">
        <v>0</v>
      </c>
      <c r="CT20" s="1" t="b">
        <v>0</v>
      </c>
      <c r="CU20" s="1" t="s">
        <v>209</v>
      </c>
      <c r="CV20" s="1" t="b">
        <v>0</v>
      </c>
      <c r="CW20" s="1">
        <v>0.0</v>
      </c>
      <c r="CX20" s="1" t="b">
        <v>0</v>
      </c>
      <c r="CY20" s="1" t="b">
        <v>0</v>
      </c>
      <c r="CZ20" s="1" t="s">
        <v>139</v>
      </c>
      <c r="DA20" s="1" t="b">
        <v>1</v>
      </c>
      <c r="DB20" s="1" t="s">
        <v>359</v>
      </c>
      <c r="DD20" s="1" t="s">
        <v>155</v>
      </c>
      <c r="DE20" s="1" t="s">
        <v>360</v>
      </c>
    </row>
    <row r="21">
      <c r="A21" s="1">
        <v>36.0</v>
      </c>
      <c r="B21" s="1" t="s">
        <v>119</v>
      </c>
      <c r="C21" s="1">
        <v>36.0</v>
      </c>
      <c r="D21" s="1" t="s">
        <v>119</v>
      </c>
      <c r="E21" s="1">
        <v>1008.0</v>
      </c>
      <c r="F21" s="1" t="s">
        <v>342</v>
      </c>
      <c r="G21" s="1" t="s">
        <v>343</v>
      </c>
      <c r="H21" s="1">
        <v>1.0</v>
      </c>
      <c r="I21" s="1" t="s">
        <v>122</v>
      </c>
      <c r="J21" s="1" t="s">
        <v>361</v>
      </c>
      <c r="K21" s="1" t="s">
        <v>362</v>
      </c>
      <c r="M21" s="1">
        <v>0.0</v>
      </c>
      <c r="N21" s="2" t="str">
        <f>HYPERLINK("36","link to 36")</f>
        <v>link to 36</v>
      </c>
      <c r="O21" s="3">
        <v>42690.98326388889</v>
      </c>
      <c r="P21" s="3">
        <v>42899.89087962963</v>
      </c>
      <c r="Q21" s="1" t="s">
        <v>342</v>
      </c>
      <c r="R21" s="1">
        <v>0.0</v>
      </c>
      <c r="S21" s="1" t="s">
        <v>127</v>
      </c>
      <c r="T21" s="1">
        <v>88.0</v>
      </c>
      <c r="U21" s="1" t="s">
        <v>357</v>
      </c>
      <c r="V21" s="1">
        <v>10.0</v>
      </c>
      <c r="AA21" s="1" t="b">
        <v>1</v>
      </c>
      <c r="AC21" s="1" t="b">
        <v>0</v>
      </c>
      <c r="AD21" s="1">
        <v>0.0</v>
      </c>
      <c r="AE21" s="1">
        <v>0.0</v>
      </c>
      <c r="AF21" s="1">
        <v>0.0</v>
      </c>
      <c r="AG21" s="1">
        <v>0.0</v>
      </c>
      <c r="AH21" s="1" t="s">
        <v>358</v>
      </c>
      <c r="AP21" s="1" t="s">
        <v>139</v>
      </c>
      <c r="AQ21" s="1">
        <v>0.0</v>
      </c>
      <c r="AR21" s="1">
        <v>0.0</v>
      </c>
      <c r="AS21" s="1">
        <v>0.0</v>
      </c>
      <c r="AT21" s="1">
        <v>0.0</v>
      </c>
      <c r="AU21" s="1">
        <v>0.0</v>
      </c>
      <c r="AV21" s="1">
        <v>0.0</v>
      </c>
      <c r="AX21" s="1" t="b">
        <v>1</v>
      </c>
      <c r="AY21" s="1" t="b">
        <v>0</v>
      </c>
      <c r="AZ21" s="1">
        <v>0.0</v>
      </c>
      <c r="BA21" s="1">
        <v>0.0</v>
      </c>
      <c r="BB21" s="1">
        <v>0.0</v>
      </c>
      <c r="BC21" s="1">
        <v>0.0</v>
      </c>
      <c r="BD21" s="1">
        <v>0.0</v>
      </c>
      <c r="BE21" s="1">
        <v>0.0</v>
      </c>
      <c r="BG21" s="1" t="b">
        <v>1</v>
      </c>
      <c r="BL21" s="1">
        <v>0.0</v>
      </c>
      <c r="BM21" s="1">
        <v>0.0</v>
      </c>
      <c r="BN21" s="1">
        <v>0.0</v>
      </c>
      <c r="BO21" s="1">
        <v>0.0</v>
      </c>
      <c r="BW21" s="1" t="b">
        <v>0</v>
      </c>
      <c r="CA21" s="1" t="b">
        <v>0</v>
      </c>
      <c r="CB21" s="1" t="b">
        <v>0</v>
      </c>
      <c r="CC21" s="1" t="b">
        <v>0</v>
      </c>
      <c r="CD21" s="1" t="b">
        <v>0</v>
      </c>
      <c r="CF21" s="1" t="b">
        <v>1</v>
      </c>
      <c r="CH21" s="1" t="b">
        <v>0</v>
      </c>
      <c r="CI21" s="1" t="b">
        <v>1</v>
      </c>
      <c r="CJ21" s="1">
        <v>0.0</v>
      </c>
      <c r="CK21" s="1">
        <v>0.0</v>
      </c>
      <c r="CL21" s="1" t="b">
        <v>1</v>
      </c>
      <c r="CM21" s="1" t="b">
        <v>0</v>
      </c>
      <c r="CN21" s="1" t="b">
        <v>1</v>
      </c>
      <c r="CO21" s="1" t="b">
        <v>0</v>
      </c>
      <c r="CQ21" s="1" t="b">
        <v>0</v>
      </c>
      <c r="CR21" s="1" t="b">
        <v>0</v>
      </c>
      <c r="CT21" s="1" t="b">
        <v>0</v>
      </c>
      <c r="CU21" s="1" t="s">
        <v>139</v>
      </c>
      <c r="CV21" s="1" t="b">
        <v>0</v>
      </c>
      <c r="CW21" s="1">
        <v>0.0</v>
      </c>
      <c r="CX21" s="1" t="b">
        <v>0</v>
      </c>
      <c r="CY21" s="1" t="b">
        <v>0</v>
      </c>
      <c r="CZ21" s="1" t="s">
        <v>139</v>
      </c>
      <c r="DA21" s="1" t="b">
        <v>1</v>
      </c>
      <c r="DB21" s="1" t="s">
        <v>363</v>
      </c>
      <c r="DC21" s="1" t="s">
        <v>194</v>
      </c>
      <c r="DD21" s="1" t="s">
        <v>155</v>
      </c>
      <c r="DE21" s="1" t="s">
        <v>211</v>
      </c>
    </row>
    <row r="22">
      <c r="A22" s="1">
        <v>37.0</v>
      </c>
      <c r="B22" s="1" t="s">
        <v>119</v>
      </c>
      <c r="C22" s="1">
        <v>37.0</v>
      </c>
      <c r="D22" s="1" t="s">
        <v>119</v>
      </c>
      <c r="E22" s="1">
        <v>1008.0</v>
      </c>
      <c r="F22" s="1" t="s">
        <v>342</v>
      </c>
      <c r="G22" s="1" t="s">
        <v>343</v>
      </c>
      <c r="H22" s="1">
        <v>1.0</v>
      </c>
      <c r="I22" s="1" t="s">
        <v>122</v>
      </c>
      <c r="J22" s="1" t="s">
        <v>364</v>
      </c>
      <c r="K22" s="1" t="s">
        <v>365</v>
      </c>
      <c r="M22" s="1">
        <v>0.0</v>
      </c>
      <c r="N22" s="2" t="str">
        <f>HYPERLINK("37","link to 37")</f>
        <v>link to 37</v>
      </c>
      <c r="O22" s="3">
        <v>42690.985914351855</v>
      </c>
      <c r="P22" s="3">
        <v>42899.93005787037</v>
      </c>
      <c r="Q22" s="1" t="s">
        <v>342</v>
      </c>
      <c r="R22" s="1">
        <v>0.0</v>
      </c>
      <c r="S22" s="1" t="s">
        <v>127</v>
      </c>
      <c r="T22" s="1">
        <v>101.0</v>
      </c>
      <c r="U22" s="1" t="s">
        <v>357</v>
      </c>
      <c r="V22" s="1">
        <v>10.0</v>
      </c>
      <c r="AA22" s="1" t="b">
        <v>1</v>
      </c>
      <c r="AC22" s="1" t="b">
        <v>0</v>
      </c>
      <c r="AD22" s="1">
        <v>0.0</v>
      </c>
      <c r="AE22" s="1">
        <v>0.0</v>
      </c>
      <c r="AF22" s="1">
        <v>0.0</v>
      </c>
      <c r="AG22" s="1">
        <v>0.0</v>
      </c>
      <c r="AH22" s="1" t="s">
        <v>358</v>
      </c>
      <c r="AP22" s="1" t="s">
        <v>139</v>
      </c>
      <c r="AQ22" s="1">
        <v>0.0</v>
      </c>
      <c r="AR22" s="1">
        <v>0.0</v>
      </c>
      <c r="AS22" s="1">
        <v>0.0</v>
      </c>
      <c r="AT22" s="1">
        <v>0.0</v>
      </c>
      <c r="AU22" s="1">
        <v>0.0</v>
      </c>
      <c r="AV22" s="1">
        <v>0.0</v>
      </c>
      <c r="AX22" s="1" t="b">
        <v>1</v>
      </c>
      <c r="AY22" s="1" t="b">
        <v>0</v>
      </c>
      <c r="AZ22" s="1">
        <v>0.0</v>
      </c>
      <c r="BA22" s="1">
        <v>0.0</v>
      </c>
      <c r="BB22" s="1">
        <v>0.0</v>
      </c>
      <c r="BC22" s="1">
        <v>0.0</v>
      </c>
      <c r="BD22" s="1">
        <v>0.0</v>
      </c>
      <c r="BE22" s="1">
        <v>0.0</v>
      </c>
      <c r="BG22" s="1" t="b">
        <v>1</v>
      </c>
      <c r="BL22" s="1">
        <v>0.0</v>
      </c>
      <c r="BM22" s="1">
        <v>0.0</v>
      </c>
      <c r="BN22" s="1">
        <v>0.0</v>
      </c>
      <c r="BO22" s="1">
        <v>0.0</v>
      </c>
      <c r="BW22" s="1" t="b">
        <v>0</v>
      </c>
      <c r="CA22" s="1" t="b">
        <v>0</v>
      </c>
      <c r="CB22" s="1" t="b">
        <v>1</v>
      </c>
      <c r="CC22" s="1" t="b">
        <v>1</v>
      </c>
      <c r="CD22" s="1" t="b">
        <v>0</v>
      </c>
      <c r="CF22" s="1" t="b">
        <v>1</v>
      </c>
      <c r="CH22" s="1" t="b">
        <v>0</v>
      </c>
      <c r="CI22" s="1" t="b">
        <v>1</v>
      </c>
      <c r="CJ22" s="1">
        <v>0.0</v>
      </c>
      <c r="CK22" s="1">
        <v>0.0</v>
      </c>
      <c r="CL22" s="1" t="b">
        <v>1</v>
      </c>
      <c r="CM22" s="1" t="b">
        <v>0</v>
      </c>
      <c r="CN22" s="1" t="b">
        <v>1</v>
      </c>
      <c r="CO22" s="1" t="b">
        <v>0</v>
      </c>
      <c r="CQ22" s="1" t="b">
        <v>0</v>
      </c>
      <c r="CR22" s="1" t="b">
        <v>0</v>
      </c>
      <c r="CT22" s="1" t="b">
        <v>0</v>
      </c>
      <c r="CU22" s="1" t="s">
        <v>139</v>
      </c>
      <c r="CV22" s="1" t="b">
        <v>0</v>
      </c>
      <c r="CW22" s="1">
        <v>0.0</v>
      </c>
      <c r="CX22" s="1" t="b">
        <v>0</v>
      </c>
      <c r="CY22" s="1" t="b">
        <v>0</v>
      </c>
      <c r="CZ22" s="1" t="s">
        <v>139</v>
      </c>
      <c r="DA22" s="1" t="b">
        <v>1</v>
      </c>
      <c r="DB22" s="1" t="s">
        <v>363</v>
      </c>
      <c r="DC22" s="1" t="s">
        <v>194</v>
      </c>
      <c r="DD22" s="1" t="s">
        <v>155</v>
      </c>
      <c r="DE22" s="1" t="s">
        <v>211</v>
      </c>
    </row>
    <row r="23">
      <c r="A23" s="1">
        <v>38.0</v>
      </c>
      <c r="B23" s="1" t="s">
        <v>119</v>
      </c>
      <c r="C23" s="1">
        <v>38.0</v>
      </c>
      <c r="D23" s="1" t="s">
        <v>119</v>
      </c>
      <c r="E23" s="1">
        <v>1008.0</v>
      </c>
      <c r="F23" s="1" t="s">
        <v>342</v>
      </c>
      <c r="G23" s="1" t="s">
        <v>343</v>
      </c>
      <c r="H23" s="1">
        <v>1.0</v>
      </c>
      <c r="I23" s="1" t="s">
        <v>122</v>
      </c>
      <c r="J23" s="1" t="s">
        <v>366</v>
      </c>
      <c r="K23" s="1" t="s">
        <v>367</v>
      </c>
      <c r="M23" s="1">
        <v>0.0</v>
      </c>
      <c r="N23" s="2" t="str">
        <f>HYPERLINK("38","link to 38")</f>
        <v>link to 38</v>
      </c>
      <c r="O23" s="3">
        <v>42690.987905092596</v>
      </c>
      <c r="P23" s="3">
        <v>42899.82921296296</v>
      </c>
      <c r="Q23" s="1" t="s">
        <v>342</v>
      </c>
      <c r="R23" s="1">
        <v>0.0</v>
      </c>
      <c r="S23" s="1" t="s">
        <v>127</v>
      </c>
      <c r="T23" s="1">
        <v>147.0</v>
      </c>
      <c r="U23" s="1" t="s">
        <v>357</v>
      </c>
      <c r="V23" s="1">
        <v>10.0</v>
      </c>
      <c r="AA23" s="1" t="b">
        <v>1</v>
      </c>
      <c r="AC23" s="1" t="b">
        <v>0</v>
      </c>
      <c r="AD23" s="1">
        <v>0.0</v>
      </c>
      <c r="AE23" s="1">
        <v>0.0</v>
      </c>
      <c r="AF23" s="1">
        <v>0.0</v>
      </c>
      <c r="AG23" s="1">
        <v>0.0</v>
      </c>
      <c r="AH23" s="1" t="s">
        <v>358</v>
      </c>
      <c r="AP23" s="1" t="s">
        <v>139</v>
      </c>
      <c r="AQ23" s="1">
        <v>0.0</v>
      </c>
      <c r="AR23" s="1">
        <v>0.0</v>
      </c>
      <c r="AS23" s="1">
        <v>0.0</v>
      </c>
      <c r="AT23" s="1">
        <v>0.0</v>
      </c>
      <c r="AU23" s="1">
        <v>0.0</v>
      </c>
      <c r="AV23" s="1">
        <v>0.0</v>
      </c>
      <c r="AX23" s="1" t="b">
        <v>1</v>
      </c>
      <c r="AY23" s="1" t="b">
        <v>0</v>
      </c>
      <c r="AZ23" s="1">
        <v>0.0</v>
      </c>
      <c r="BA23" s="1">
        <v>0.0</v>
      </c>
      <c r="BB23" s="1">
        <v>0.0</v>
      </c>
      <c r="BC23" s="1">
        <v>0.0</v>
      </c>
      <c r="BD23" s="1">
        <v>0.0</v>
      </c>
      <c r="BE23" s="1">
        <v>0.0</v>
      </c>
      <c r="BG23" s="1" t="b">
        <v>1</v>
      </c>
      <c r="BL23" s="1">
        <v>0.0</v>
      </c>
      <c r="BM23" s="1">
        <v>0.0</v>
      </c>
      <c r="BN23" s="1">
        <v>0.0</v>
      </c>
      <c r="BO23" s="1">
        <v>0.0</v>
      </c>
      <c r="BW23" s="1" t="b">
        <v>0</v>
      </c>
      <c r="CA23" s="1" t="b">
        <v>0</v>
      </c>
      <c r="CB23" s="1" t="b">
        <v>0</v>
      </c>
      <c r="CC23" s="1" t="b">
        <v>1</v>
      </c>
      <c r="CD23" s="1" t="b">
        <v>0</v>
      </c>
      <c r="CF23" s="1" t="b">
        <v>1</v>
      </c>
      <c r="CH23" s="1" t="b">
        <v>0</v>
      </c>
      <c r="CI23" s="1" t="b">
        <v>1</v>
      </c>
      <c r="CJ23" s="1">
        <v>0.0</v>
      </c>
      <c r="CK23" s="1">
        <v>0.0</v>
      </c>
      <c r="CL23" s="1" t="b">
        <v>1</v>
      </c>
      <c r="CM23" s="1" t="b">
        <v>0</v>
      </c>
      <c r="CN23" s="1" t="b">
        <v>0</v>
      </c>
      <c r="CO23" s="1" t="b">
        <v>0</v>
      </c>
      <c r="CQ23" s="1" t="b">
        <v>0</v>
      </c>
      <c r="CR23" s="1" t="b">
        <v>0</v>
      </c>
      <c r="CT23" s="1" t="b">
        <v>0</v>
      </c>
      <c r="CU23" s="1" t="s">
        <v>139</v>
      </c>
      <c r="CV23" s="1" t="b">
        <v>0</v>
      </c>
      <c r="CW23" s="1">
        <v>0.0</v>
      </c>
      <c r="CX23" s="1" t="b">
        <v>0</v>
      </c>
      <c r="CY23" s="1" t="b">
        <v>0</v>
      </c>
      <c r="CZ23" s="1" t="s">
        <v>139</v>
      </c>
      <c r="DA23" s="1" t="b">
        <v>1</v>
      </c>
      <c r="DB23" s="4" t="s">
        <v>368</v>
      </c>
      <c r="DC23" s="1" t="s">
        <v>141</v>
      </c>
      <c r="DD23" s="1" t="s">
        <v>155</v>
      </c>
      <c r="DE23" s="1" t="s">
        <v>369</v>
      </c>
    </row>
    <row r="24">
      <c r="A24" s="1">
        <v>39.0</v>
      </c>
      <c r="B24" s="1" t="s">
        <v>119</v>
      </c>
      <c r="C24" s="1">
        <v>39.0</v>
      </c>
      <c r="D24" s="1" t="s">
        <v>119</v>
      </c>
      <c r="E24" s="1">
        <v>1008.0</v>
      </c>
      <c r="F24" s="1" t="s">
        <v>342</v>
      </c>
      <c r="G24" s="1" t="s">
        <v>343</v>
      </c>
      <c r="H24" s="1">
        <v>1.0</v>
      </c>
      <c r="I24" s="1" t="s">
        <v>122</v>
      </c>
      <c r="J24" s="1" t="s">
        <v>370</v>
      </c>
      <c r="K24" s="1" t="s">
        <v>371</v>
      </c>
      <c r="L24" s="1" t="s">
        <v>372</v>
      </c>
      <c r="M24" s="1">
        <v>0.0</v>
      </c>
      <c r="N24" s="2" t="str">
        <f>HYPERLINK("39","link to 39")</f>
        <v>link to 39</v>
      </c>
      <c r="O24" s="3">
        <v>42690.989594907405</v>
      </c>
      <c r="P24" s="3">
        <v>42899.93625</v>
      </c>
      <c r="Q24" s="1" t="s">
        <v>342</v>
      </c>
      <c r="R24" s="1">
        <v>0.0</v>
      </c>
      <c r="S24" s="1" t="s">
        <v>127</v>
      </c>
      <c r="T24" s="1">
        <v>156.0</v>
      </c>
      <c r="U24" s="1" t="s">
        <v>357</v>
      </c>
      <c r="V24" s="1">
        <v>10.0</v>
      </c>
      <c r="AA24" s="1" t="b">
        <v>1</v>
      </c>
      <c r="AC24" s="1" t="b">
        <v>0</v>
      </c>
      <c r="AD24" s="1">
        <v>0.0</v>
      </c>
      <c r="AE24" s="1">
        <v>0.0</v>
      </c>
      <c r="AF24" s="1">
        <v>0.0</v>
      </c>
      <c r="AG24" s="1">
        <v>0.0</v>
      </c>
      <c r="AH24" s="1" t="s">
        <v>373</v>
      </c>
      <c r="AP24" s="1" t="s">
        <v>139</v>
      </c>
      <c r="AQ24" s="1">
        <v>0.0</v>
      </c>
      <c r="AR24" s="1">
        <v>0.0</v>
      </c>
      <c r="AS24" s="1">
        <v>0.0</v>
      </c>
      <c r="AT24" s="1">
        <v>0.0</v>
      </c>
      <c r="AU24" s="1">
        <v>0.0</v>
      </c>
      <c r="AV24" s="1">
        <v>0.0</v>
      </c>
      <c r="AX24" s="1" t="b">
        <v>1</v>
      </c>
      <c r="AY24" s="1" t="b">
        <v>0</v>
      </c>
      <c r="AZ24" s="1">
        <v>0.0</v>
      </c>
      <c r="BA24" s="1">
        <v>0.0</v>
      </c>
      <c r="BB24" s="1">
        <v>0.0</v>
      </c>
      <c r="BC24" s="1">
        <v>0.0</v>
      </c>
      <c r="BD24" s="1">
        <v>0.0</v>
      </c>
      <c r="BE24" s="1">
        <v>0.0</v>
      </c>
      <c r="BG24" s="1" t="b">
        <v>1</v>
      </c>
      <c r="BL24" s="1">
        <v>0.0</v>
      </c>
      <c r="BM24" s="1">
        <v>0.0</v>
      </c>
      <c r="BN24" s="1">
        <v>0.0</v>
      </c>
      <c r="BO24" s="1">
        <v>0.0</v>
      </c>
      <c r="BW24" s="1" t="b">
        <v>0</v>
      </c>
      <c r="CA24" s="1" t="b">
        <v>0</v>
      </c>
      <c r="CB24" s="1" t="b">
        <v>1</v>
      </c>
      <c r="CC24" s="1" t="b">
        <v>1</v>
      </c>
      <c r="CD24" s="1" t="b">
        <v>0</v>
      </c>
      <c r="CF24" s="1" t="b">
        <v>1</v>
      </c>
      <c r="CH24" s="1" t="b">
        <v>1</v>
      </c>
      <c r="CI24" s="1" t="b">
        <v>1</v>
      </c>
      <c r="CJ24" s="1">
        <v>0.0</v>
      </c>
      <c r="CK24" s="1">
        <v>0.0</v>
      </c>
      <c r="CL24" s="1" t="b">
        <v>1</v>
      </c>
      <c r="CM24" s="1" t="b">
        <v>0</v>
      </c>
      <c r="CN24" s="1" t="b">
        <v>0</v>
      </c>
      <c r="CO24" s="1" t="b">
        <v>0</v>
      </c>
      <c r="CQ24" s="1" t="b">
        <v>1</v>
      </c>
      <c r="CR24" s="1" t="b">
        <v>1</v>
      </c>
      <c r="CT24" s="1" t="b">
        <v>0</v>
      </c>
      <c r="CU24" s="1" t="s">
        <v>139</v>
      </c>
      <c r="CV24" s="1" t="b">
        <v>0</v>
      </c>
      <c r="CW24" s="1">
        <v>0.0</v>
      </c>
      <c r="CX24" s="1" t="b">
        <v>0</v>
      </c>
      <c r="CY24" s="1" t="b">
        <v>0</v>
      </c>
      <c r="CZ24" s="1" t="s">
        <v>139</v>
      </c>
      <c r="DA24" s="1" t="b">
        <v>1</v>
      </c>
      <c r="DB24" s="1" t="s">
        <v>363</v>
      </c>
      <c r="DC24" s="1" t="s">
        <v>141</v>
      </c>
      <c r="DD24" s="1" t="s">
        <v>155</v>
      </c>
      <c r="DE24" s="1" t="s">
        <v>369</v>
      </c>
    </row>
    <row r="25">
      <c r="A25" s="1">
        <v>40.0</v>
      </c>
      <c r="B25" s="1" t="s">
        <v>119</v>
      </c>
      <c r="C25" s="1">
        <v>40.0</v>
      </c>
      <c r="D25" s="1" t="s">
        <v>119</v>
      </c>
      <c r="E25" s="1">
        <v>1008.0</v>
      </c>
      <c r="F25" s="1" t="s">
        <v>342</v>
      </c>
      <c r="G25" s="1" t="s">
        <v>343</v>
      </c>
      <c r="H25" s="1">
        <v>1.0</v>
      </c>
      <c r="I25" s="1" t="s">
        <v>122</v>
      </c>
      <c r="J25" s="1" t="s">
        <v>374</v>
      </c>
      <c r="K25" s="1" t="s">
        <v>375</v>
      </c>
      <c r="M25" s="1">
        <v>0.0</v>
      </c>
      <c r="N25" s="2" t="str">
        <f>HYPERLINK("40","link to 40")</f>
        <v>link to 40</v>
      </c>
      <c r="O25" s="3">
        <v>42690.99207175926</v>
      </c>
      <c r="P25" s="3">
        <v>42899.81450231482</v>
      </c>
      <c r="Q25" s="1" t="s">
        <v>342</v>
      </c>
      <c r="R25" s="1">
        <v>0.0</v>
      </c>
      <c r="S25" s="1" t="s">
        <v>127</v>
      </c>
      <c r="T25" s="1">
        <v>301.0</v>
      </c>
      <c r="U25" s="1" t="s">
        <v>357</v>
      </c>
      <c r="V25" s="1">
        <v>10.0</v>
      </c>
      <c r="Y25" s="4" t="s">
        <v>376</v>
      </c>
      <c r="AA25" s="1" t="b">
        <v>1</v>
      </c>
      <c r="AC25" s="1" t="b">
        <v>0</v>
      </c>
      <c r="AD25" s="1">
        <v>0.0</v>
      </c>
      <c r="AE25" s="1">
        <v>0.0</v>
      </c>
      <c r="AF25" s="1">
        <v>0.0</v>
      </c>
      <c r="AG25" s="1">
        <v>0.0</v>
      </c>
      <c r="AP25" s="1" t="s">
        <v>139</v>
      </c>
      <c r="AQ25" s="1">
        <v>0.0</v>
      </c>
      <c r="AR25" s="1">
        <v>0.0</v>
      </c>
      <c r="AS25" s="1">
        <v>0.0</v>
      </c>
      <c r="AT25" s="1">
        <v>0.0</v>
      </c>
      <c r="AU25" s="1">
        <v>0.0</v>
      </c>
      <c r="AV25" s="1">
        <v>0.0</v>
      </c>
      <c r="AX25" s="1" t="b">
        <v>1</v>
      </c>
      <c r="AY25" s="1" t="b">
        <v>0</v>
      </c>
      <c r="AZ25" s="1">
        <v>0.0</v>
      </c>
      <c r="BA25" s="1">
        <v>0.0</v>
      </c>
      <c r="BB25" s="1">
        <v>0.0</v>
      </c>
      <c r="BC25" s="1">
        <v>0.0</v>
      </c>
      <c r="BD25" s="1">
        <v>0.0</v>
      </c>
      <c r="BE25" s="1">
        <v>0.0</v>
      </c>
      <c r="BG25" s="1" t="b">
        <v>1</v>
      </c>
      <c r="BL25" s="1">
        <v>0.0</v>
      </c>
      <c r="BM25" s="1">
        <v>0.0</v>
      </c>
      <c r="BN25" s="1">
        <v>0.0</v>
      </c>
      <c r="BO25" s="1">
        <v>0.0</v>
      </c>
      <c r="BW25" s="1" t="b">
        <v>0</v>
      </c>
      <c r="CA25" s="1" t="b">
        <v>0</v>
      </c>
      <c r="CB25" s="1" t="b">
        <v>1</v>
      </c>
      <c r="CC25" s="1" t="b">
        <v>1</v>
      </c>
      <c r="CD25" s="1" t="b">
        <v>0</v>
      </c>
      <c r="CF25" s="1" t="b">
        <v>1</v>
      </c>
      <c r="CH25" s="1" t="b">
        <v>0</v>
      </c>
      <c r="CI25" s="1" t="b">
        <v>1</v>
      </c>
      <c r="CJ25" s="1">
        <v>0.0</v>
      </c>
      <c r="CK25" s="1">
        <v>0.0</v>
      </c>
      <c r="CL25" s="1" t="b">
        <v>1</v>
      </c>
      <c r="CM25" s="1" t="b">
        <v>0</v>
      </c>
      <c r="CN25" s="1" t="b">
        <v>0</v>
      </c>
      <c r="CO25" s="1" t="b">
        <v>0</v>
      </c>
      <c r="CQ25" s="1" t="b">
        <v>0</v>
      </c>
      <c r="CR25" s="1" t="b">
        <v>0</v>
      </c>
      <c r="CT25" s="1" t="b">
        <v>0</v>
      </c>
      <c r="CU25" s="1" t="s">
        <v>139</v>
      </c>
      <c r="CV25" s="1" t="b">
        <v>0</v>
      </c>
      <c r="CW25" s="1">
        <v>0.0</v>
      </c>
      <c r="CX25" s="1" t="b">
        <v>0</v>
      </c>
      <c r="CY25" s="1" t="b">
        <v>0</v>
      </c>
      <c r="CZ25" s="1" t="s">
        <v>139</v>
      </c>
      <c r="DA25" s="1" t="b">
        <v>1</v>
      </c>
      <c r="DB25" s="4" t="s">
        <v>368</v>
      </c>
      <c r="DC25" s="1" t="s">
        <v>141</v>
      </c>
      <c r="DD25" s="1" t="s">
        <v>155</v>
      </c>
      <c r="DE25" s="1" t="s">
        <v>377</v>
      </c>
    </row>
    <row r="26">
      <c r="A26" s="1">
        <v>43.0</v>
      </c>
      <c r="B26" s="1" t="s">
        <v>119</v>
      </c>
      <c r="C26" s="1">
        <v>43.0</v>
      </c>
      <c r="D26" s="1" t="s">
        <v>119</v>
      </c>
      <c r="E26" s="1">
        <v>1001.0</v>
      </c>
      <c r="F26" s="1" t="s">
        <v>378</v>
      </c>
      <c r="G26" s="1" t="s">
        <v>379</v>
      </c>
      <c r="H26" s="1">
        <v>1.0</v>
      </c>
      <c r="I26" s="1" t="s">
        <v>122</v>
      </c>
      <c r="J26" s="1" t="s">
        <v>380</v>
      </c>
      <c r="K26" s="1" t="s">
        <v>381</v>
      </c>
      <c r="L26" s="1" t="s">
        <v>382</v>
      </c>
      <c r="M26" s="1">
        <v>0.0</v>
      </c>
      <c r="N26" s="2" t="str">
        <f>HYPERLINK("43","link to 43")</f>
        <v>link to 43</v>
      </c>
      <c r="O26" s="3">
        <v>42710.812685185185</v>
      </c>
      <c r="P26" s="3">
        <v>42816.56700231481</v>
      </c>
      <c r="Q26" s="1" t="s">
        <v>156</v>
      </c>
      <c r="R26" s="1">
        <v>0.0</v>
      </c>
      <c r="S26" s="1" t="s">
        <v>127</v>
      </c>
      <c r="T26" s="1">
        <v>139.0</v>
      </c>
      <c r="U26" s="1" t="s">
        <v>176</v>
      </c>
      <c r="V26" s="1">
        <v>66.0</v>
      </c>
      <c r="W26" s="1" t="s">
        <v>383</v>
      </c>
      <c r="X26" s="1" t="s">
        <v>384</v>
      </c>
      <c r="Y26" s="1" t="s">
        <v>385</v>
      </c>
      <c r="Z26" s="1" t="s">
        <v>379</v>
      </c>
      <c r="AA26" s="1" t="b">
        <v>1</v>
      </c>
      <c r="AB26" s="1">
        <v>6.0</v>
      </c>
      <c r="AC26" s="1" t="b">
        <v>1</v>
      </c>
      <c r="AD26" s="1">
        <v>0.0</v>
      </c>
      <c r="AE26" s="1">
        <v>0.0</v>
      </c>
      <c r="AF26" s="1">
        <v>0.0</v>
      </c>
      <c r="AG26" s="1">
        <v>0.0</v>
      </c>
      <c r="AH26" s="1" t="s">
        <v>386</v>
      </c>
      <c r="AP26" s="1" t="s">
        <v>139</v>
      </c>
      <c r="AQ26" s="1">
        <v>30.0</v>
      </c>
      <c r="AR26" s="1">
        <v>0.0</v>
      </c>
      <c r="AS26" s="1">
        <v>0.0</v>
      </c>
      <c r="AT26" s="1">
        <v>0.0</v>
      </c>
      <c r="AU26" s="1">
        <v>0.0</v>
      </c>
      <c r="AV26" s="1">
        <v>0.0</v>
      </c>
      <c r="AX26" s="1" t="b">
        <v>1</v>
      </c>
      <c r="AY26" s="1" t="b">
        <v>1</v>
      </c>
      <c r="AZ26" s="1">
        <v>0.0</v>
      </c>
      <c r="BA26" s="1">
        <v>0.0</v>
      </c>
      <c r="BB26" s="1">
        <v>0.0</v>
      </c>
      <c r="BC26" s="1">
        <v>0.0</v>
      </c>
      <c r="BD26" s="1">
        <v>0.0</v>
      </c>
      <c r="BE26" s="1">
        <v>0.0</v>
      </c>
      <c r="BG26" s="1" t="b">
        <v>0</v>
      </c>
      <c r="BL26" s="1">
        <v>0.0</v>
      </c>
      <c r="BM26" s="1">
        <v>0.0</v>
      </c>
      <c r="BN26" s="1">
        <v>0.0</v>
      </c>
      <c r="BO26" s="1">
        <v>0.0</v>
      </c>
      <c r="BW26" s="1" t="b">
        <v>0</v>
      </c>
      <c r="CA26" s="1" t="b">
        <v>1</v>
      </c>
      <c r="CB26" s="1" t="b">
        <v>1</v>
      </c>
      <c r="CC26" s="1" t="b">
        <v>1</v>
      </c>
      <c r="CD26" s="1" t="b">
        <v>0</v>
      </c>
      <c r="CE26" s="1">
        <v>400.0</v>
      </c>
      <c r="CF26" s="1" t="b">
        <v>1</v>
      </c>
      <c r="CG26" s="1" t="s">
        <v>387</v>
      </c>
      <c r="CH26" s="1" t="b">
        <v>1</v>
      </c>
      <c r="CI26" s="1" t="b">
        <v>1</v>
      </c>
      <c r="CJ26" s="1">
        <v>140.0</v>
      </c>
      <c r="CK26" s="1">
        <v>1200.0</v>
      </c>
      <c r="CL26" s="1" t="b">
        <v>1</v>
      </c>
      <c r="CM26" s="1" t="b">
        <v>0</v>
      </c>
      <c r="CN26" s="1" t="b">
        <v>0</v>
      </c>
      <c r="CO26" s="1" t="b">
        <v>0</v>
      </c>
      <c r="CQ26" s="1" t="b">
        <v>0</v>
      </c>
      <c r="CR26" s="1" t="b">
        <v>0</v>
      </c>
      <c r="CT26" s="1" t="b">
        <v>0</v>
      </c>
      <c r="CU26" s="1" t="s">
        <v>388</v>
      </c>
      <c r="CV26" s="1" t="b">
        <v>0</v>
      </c>
      <c r="CW26" s="1">
        <v>0.0</v>
      </c>
      <c r="CX26" s="1" t="b">
        <v>0</v>
      </c>
      <c r="CY26" s="1" t="b">
        <v>1</v>
      </c>
      <c r="CZ26" s="1" t="s">
        <v>389</v>
      </c>
      <c r="DA26" s="1" t="b">
        <v>1</v>
      </c>
      <c r="DB26" s="1" t="s">
        <v>390</v>
      </c>
      <c r="DC26" s="1" t="s">
        <v>141</v>
      </c>
      <c r="DD26" s="1" t="s">
        <v>155</v>
      </c>
      <c r="DE26" s="1" t="s">
        <v>143</v>
      </c>
      <c r="DG26" s="1" t="s">
        <v>391</v>
      </c>
    </row>
    <row r="27">
      <c r="A27" s="1">
        <v>45.0</v>
      </c>
      <c r="B27" s="1" t="s">
        <v>119</v>
      </c>
      <c r="C27" s="1">
        <v>45.0</v>
      </c>
      <c r="D27" s="1" t="s">
        <v>119</v>
      </c>
      <c r="E27" s="1">
        <v>1001.0</v>
      </c>
      <c r="F27" s="1" t="s">
        <v>378</v>
      </c>
      <c r="G27" s="1" t="s">
        <v>379</v>
      </c>
      <c r="H27" s="1">
        <v>1.0</v>
      </c>
      <c r="I27" s="1" t="s">
        <v>122</v>
      </c>
      <c r="J27" s="1" t="s">
        <v>392</v>
      </c>
      <c r="K27" s="1" t="s">
        <v>393</v>
      </c>
      <c r="L27" s="1" t="s">
        <v>394</v>
      </c>
      <c r="M27" s="1">
        <v>0.0</v>
      </c>
      <c r="N27" s="2" t="str">
        <f>HYPERLINK("45","link to 45")</f>
        <v>link to 45</v>
      </c>
      <c r="O27" s="3">
        <v>42710.816979166666</v>
      </c>
      <c r="P27" s="3">
        <v>42811.536631944444</v>
      </c>
      <c r="Q27" s="1" t="s">
        <v>156</v>
      </c>
      <c r="R27" s="1">
        <v>0.0</v>
      </c>
      <c r="S27" s="1" t="s">
        <v>127</v>
      </c>
      <c r="T27" s="1">
        <v>70.0</v>
      </c>
      <c r="U27" s="1" t="s">
        <v>176</v>
      </c>
      <c r="V27" s="1">
        <v>66.0</v>
      </c>
      <c r="W27" s="1" t="s">
        <v>383</v>
      </c>
      <c r="X27" s="1" t="s">
        <v>384</v>
      </c>
      <c r="Y27" s="1" t="s">
        <v>385</v>
      </c>
      <c r="Z27" s="1" t="s">
        <v>379</v>
      </c>
      <c r="AA27" s="1" t="b">
        <v>1</v>
      </c>
      <c r="AB27" s="1">
        <v>3.0</v>
      </c>
      <c r="AC27" s="1" t="b">
        <v>1</v>
      </c>
      <c r="AD27" s="1">
        <v>0.0</v>
      </c>
      <c r="AE27" s="1">
        <v>0.0</v>
      </c>
      <c r="AF27" s="1">
        <v>0.0</v>
      </c>
      <c r="AG27" s="1">
        <v>9.0</v>
      </c>
      <c r="AH27" s="1" t="s">
        <v>395</v>
      </c>
      <c r="AP27" s="1" t="s">
        <v>396</v>
      </c>
      <c r="AQ27" s="1">
        <v>0.0</v>
      </c>
      <c r="AR27" s="1">
        <v>0.0</v>
      </c>
      <c r="AS27" s="1">
        <v>0.0</v>
      </c>
      <c r="AT27" s="1">
        <v>0.0</v>
      </c>
      <c r="AU27" s="1">
        <v>0.0</v>
      </c>
      <c r="AV27" s="1">
        <v>0.0</v>
      </c>
      <c r="AX27" s="1" t="b">
        <v>1</v>
      </c>
      <c r="AY27" s="1" t="b">
        <v>1</v>
      </c>
      <c r="AZ27" s="1">
        <v>0.0</v>
      </c>
      <c r="BA27" s="1">
        <v>0.0</v>
      </c>
      <c r="BB27" s="1">
        <v>0.0</v>
      </c>
      <c r="BC27" s="1">
        <v>0.0</v>
      </c>
      <c r="BD27" s="1">
        <v>0.0</v>
      </c>
      <c r="BE27" s="1">
        <v>0.0</v>
      </c>
      <c r="BG27" s="1" t="b">
        <v>0</v>
      </c>
      <c r="BL27" s="1">
        <v>0.0</v>
      </c>
      <c r="BM27" s="1">
        <v>0.0</v>
      </c>
      <c r="BN27" s="1">
        <v>0.0</v>
      </c>
      <c r="BO27" s="1">
        <v>0.0</v>
      </c>
      <c r="BW27" s="1" t="b">
        <v>0</v>
      </c>
      <c r="CA27" s="1" t="b">
        <v>1</v>
      </c>
      <c r="CB27" s="1" t="b">
        <v>0</v>
      </c>
      <c r="CC27" s="1" t="b">
        <v>0</v>
      </c>
      <c r="CD27" s="1" t="b">
        <v>0</v>
      </c>
      <c r="CE27" s="1">
        <v>0.0</v>
      </c>
      <c r="CF27" s="1" t="b">
        <v>0</v>
      </c>
      <c r="CG27" s="1" t="s">
        <v>397</v>
      </c>
      <c r="CH27" s="1" t="b">
        <v>1</v>
      </c>
      <c r="CI27" s="1" t="b">
        <v>1</v>
      </c>
      <c r="CJ27" s="1">
        <v>0.0</v>
      </c>
      <c r="CK27" s="1">
        <v>0.0</v>
      </c>
      <c r="CL27" s="1" t="b">
        <v>1</v>
      </c>
      <c r="CM27" s="1" t="b">
        <v>1</v>
      </c>
      <c r="CN27" s="1" t="b">
        <v>0</v>
      </c>
      <c r="CO27" s="1" t="b">
        <v>0</v>
      </c>
      <c r="CQ27" s="1" t="b">
        <v>0</v>
      </c>
      <c r="CR27" s="1" t="b">
        <v>0</v>
      </c>
      <c r="CT27" s="1" t="b">
        <v>1</v>
      </c>
      <c r="CU27" s="1" t="s">
        <v>398</v>
      </c>
      <c r="CV27" s="1" t="b">
        <v>1</v>
      </c>
      <c r="CW27" s="1">
        <v>0.0</v>
      </c>
      <c r="CX27" s="1" t="b">
        <v>1</v>
      </c>
      <c r="CY27" s="1" t="b">
        <v>1</v>
      </c>
      <c r="CZ27" s="1" t="s">
        <v>389</v>
      </c>
      <c r="DA27" s="1" t="b">
        <v>1</v>
      </c>
      <c r="DB27" s="1" t="s">
        <v>390</v>
      </c>
      <c r="DC27" s="1" t="s">
        <v>141</v>
      </c>
      <c r="DD27" s="1" t="s">
        <v>185</v>
      </c>
      <c r="DE27" s="1" t="s">
        <v>143</v>
      </c>
      <c r="DG27" s="1" t="s">
        <v>399</v>
      </c>
    </row>
    <row r="28">
      <c r="A28" s="1">
        <v>46.0</v>
      </c>
      <c r="B28" s="1" t="s">
        <v>119</v>
      </c>
      <c r="C28" s="1">
        <v>46.0</v>
      </c>
      <c r="D28" s="1" t="s">
        <v>119</v>
      </c>
      <c r="E28" s="1">
        <v>1001.0</v>
      </c>
      <c r="F28" s="1" t="s">
        <v>378</v>
      </c>
      <c r="G28" s="1" t="s">
        <v>379</v>
      </c>
      <c r="H28" s="1">
        <v>1.0</v>
      </c>
      <c r="I28" s="1" t="s">
        <v>122</v>
      </c>
      <c r="J28" s="1" t="s">
        <v>400</v>
      </c>
      <c r="K28" s="1" t="s">
        <v>401</v>
      </c>
      <c r="L28" s="1" t="s">
        <v>402</v>
      </c>
      <c r="M28" s="1">
        <v>0.0</v>
      </c>
      <c r="N28" s="2" t="str">
        <f>HYPERLINK("46","link to 46")</f>
        <v>link to 46</v>
      </c>
      <c r="O28" s="3">
        <v>42710.81820601852</v>
      </c>
      <c r="P28" s="3">
        <v>42822.68809027778</v>
      </c>
      <c r="Q28" s="1" t="s">
        <v>156</v>
      </c>
      <c r="R28" s="1">
        <v>0.0</v>
      </c>
      <c r="S28" s="1" t="s">
        <v>127</v>
      </c>
      <c r="T28" s="1">
        <v>159.0</v>
      </c>
      <c r="U28" s="1" t="s">
        <v>161</v>
      </c>
      <c r="V28" s="1">
        <v>66.0</v>
      </c>
      <c r="W28" s="1" t="s">
        <v>383</v>
      </c>
      <c r="X28" s="1" t="s">
        <v>384</v>
      </c>
      <c r="Y28" s="1" t="s">
        <v>385</v>
      </c>
      <c r="Z28" s="1" t="s">
        <v>379</v>
      </c>
      <c r="AA28" s="1" t="b">
        <v>1</v>
      </c>
      <c r="AB28" s="1">
        <v>2.0</v>
      </c>
      <c r="AC28" s="1" t="b">
        <v>0</v>
      </c>
      <c r="AD28" s="1">
        <v>0.0</v>
      </c>
      <c r="AE28" s="1">
        <v>0.0</v>
      </c>
      <c r="AF28" s="1">
        <v>0.0</v>
      </c>
      <c r="AG28" s="1">
        <v>0.0</v>
      </c>
      <c r="AH28" s="1" t="s">
        <v>403</v>
      </c>
      <c r="AP28" s="1" t="s">
        <v>396</v>
      </c>
      <c r="AQ28" s="1">
        <v>49.0</v>
      </c>
      <c r="AR28" s="1">
        <v>0.0</v>
      </c>
      <c r="AS28" s="1">
        <v>0.0</v>
      </c>
      <c r="AT28" s="1">
        <v>0.0</v>
      </c>
      <c r="AU28" s="1">
        <v>0.0</v>
      </c>
      <c r="AV28" s="1">
        <v>0.0</v>
      </c>
      <c r="AX28" s="1" t="b">
        <v>1</v>
      </c>
      <c r="AY28" s="1" t="b">
        <v>1</v>
      </c>
      <c r="AZ28" s="1">
        <v>0.0</v>
      </c>
      <c r="BA28" s="1">
        <v>0.0</v>
      </c>
      <c r="BB28" s="1">
        <v>0.0</v>
      </c>
      <c r="BC28" s="1">
        <v>0.0</v>
      </c>
      <c r="BD28" s="1">
        <v>0.0</v>
      </c>
      <c r="BE28" s="1">
        <v>0.0</v>
      </c>
      <c r="BG28" s="1" t="b">
        <v>0</v>
      </c>
      <c r="BL28" s="1">
        <v>0.0</v>
      </c>
      <c r="BM28" s="1">
        <v>0.0</v>
      </c>
      <c r="BN28" s="1">
        <v>0.0</v>
      </c>
      <c r="BO28" s="1">
        <v>0.0</v>
      </c>
      <c r="BW28" s="1" t="b">
        <v>0</v>
      </c>
      <c r="CA28" s="1" t="b">
        <v>1</v>
      </c>
      <c r="CB28" s="1" t="b">
        <v>1</v>
      </c>
      <c r="CC28" s="1" t="b">
        <v>1</v>
      </c>
      <c r="CD28" s="1" t="b">
        <v>0</v>
      </c>
      <c r="CE28" s="1">
        <v>415.0</v>
      </c>
      <c r="CF28" s="1" t="b">
        <v>1</v>
      </c>
      <c r="CH28" s="1" t="b">
        <v>1</v>
      </c>
      <c r="CI28" s="1" t="b">
        <v>1</v>
      </c>
      <c r="CJ28" s="1">
        <v>140.0</v>
      </c>
      <c r="CK28" s="1">
        <v>1200.0</v>
      </c>
      <c r="CL28" s="1" t="b">
        <v>1</v>
      </c>
      <c r="CM28" s="1" t="b">
        <v>0</v>
      </c>
      <c r="CN28" s="1" t="b">
        <v>0</v>
      </c>
      <c r="CO28" s="1" t="b">
        <v>0</v>
      </c>
      <c r="CQ28" s="1" t="b">
        <v>0</v>
      </c>
      <c r="CR28" s="1" t="b">
        <v>0</v>
      </c>
      <c r="CT28" s="1" t="b">
        <v>0</v>
      </c>
      <c r="CU28" s="1" t="s">
        <v>388</v>
      </c>
      <c r="CV28" s="1" t="b">
        <v>0</v>
      </c>
      <c r="CW28" s="1">
        <v>0.0</v>
      </c>
      <c r="CX28" s="1" t="b">
        <v>0</v>
      </c>
      <c r="CY28" s="1" t="b">
        <v>1</v>
      </c>
      <c r="CZ28" s="1" t="s">
        <v>389</v>
      </c>
      <c r="DA28" s="1" t="b">
        <v>1</v>
      </c>
      <c r="DB28" s="1" t="s">
        <v>390</v>
      </c>
      <c r="DC28" s="1" t="s">
        <v>141</v>
      </c>
      <c r="DD28" s="1" t="s">
        <v>155</v>
      </c>
      <c r="DE28" s="1" t="s">
        <v>143</v>
      </c>
      <c r="DG28" s="1" t="s">
        <v>391</v>
      </c>
    </row>
    <row r="29">
      <c r="A29" s="1">
        <v>47.0</v>
      </c>
      <c r="B29" s="1" t="s">
        <v>119</v>
      </c>
      <c r="C29" s="1">
        <v>47.0</v>
      </c>
      <c r="D29" s="1" t="s">
        <v>119</v>
      </c>
      <c r="E29" s="1">
        <v>996.0</v>
      </c>
      <c r="F29" s="1" t="s">
        <v>156</v>
      </c>
      <c r="G29" s="1" t="s">
        <v>157</v>
      </c>
      <c r="H29" s="1">
        <v>1.0</v>
      </c>
      <c r="I29" s="1" t="s">
        <v>122</v>
      </c>
      <c r="J29" s="1" t="s">
        <v>404</v>
      </c>
      <c r="K29" s="1" t="s">
        <v>405</v>
      </c>
      <c r="L29" s="1" t="s">
        <v>406</v>
      </c>
      <c r="M29" s="1">
        <v>0.0</v>
      </c>
      <c r="N29" s="2" t="str">
        <f>HYPERLINK("47","link to 47")</f>
        <v>link to 47</v>
      </c>
      <c r="O29" s="3">
        <v>42710.82356481482</v>
      </c>
      <c r="P29" s="3">
        <v>42915.69931712963</v>
      </c>
      <c r="Q29" s="1" t="s">
        <v>126</v>
      </c>
      <c r="R29" s="1">
        <v>0.0</v>
      </c>
      <c r="S29" s="1" t="s">
        <v>127</v>
      </c>
      <c r="T29" s="1">
        <v>35.0</v>
      </c>
      <c r="U29" s="1" t="s">
        <v>161</v>
      </c>
      <c r="V29" s="1">
        <v>49.0</v>
      </c>
      <c r="W29" s="1" t="s">
        <v>407</v>
      </c>
      <c r="X29" s="1" t="s">
        <v>408</v>
      </c>
      <c r="Y29" s="1" t="s">
        <v>409</v>
      </c>
      <c r="Z29" s="1" t="s">
        <v>410</v>
      </c>
      <c r="AA29" s="1" t="b">
        <v>1</v>
      </c>
      <c r="AB29" s="1">
        <v>0.0</v>
      </c>
      <c r="AC29" s="1" t="b">
        <v>0</v>
      </c>
      <c r="AD29" s="1">
        <v>0.0</v>
      </c>
      <c r="AE29" s="1">
        <v>0.0</v>
      </c>
      <c r="AF29" s="1">
        <v>0.0</v>
      </c>
      <c r="AG29" s="1">
        <v>0.0</v>
      </c>
      <c r="AH29" s="1" t="s">
        <v>411</v>
      </c>
      <c r="AP29" s="1" t="s">
        <v>412</v>
      </c>
      <c r="AQ29" s="1">
        <v>0.0</v>
      </c>
      <c r="AR29" s="1">
        <v>0.0</v>
      </c>
      <c r="AS29" s="1">
        <v>0.0</v>
      </c>
      <c r="AT29" s="1">
        <v>0.0</v>
      </c>
      <c r="AU29" s="1">
        <v>0.0</v>
      </c>
      <c r="AV29" s="1">
        <v>0.0</v>
      </c>
      <c r="AX29" s="1" t="b">
        <v>0</v>
      </c>
      <c r="AY29" s="1" t="b">
        <v>0</v>
      </c>
      <c r="AZ29" s="1">
        <v>0.0</v>
      </c>
      <c r="BA29" s="1">
        <v>0.0</v>
      </c>
      <c r="BB29" s="1">
        <v>0.0</v>
      </c>
      <c r="BC29" s="1">
        <v>0.0</v>
      </c>
      <c r="BD29" s="1">
        <v>0.0</v>
      </c>
      <c r="BE29" s="1">
        <v>0.0</v>
      </c>
      <c r="BG29" s="1" t="b">
        <v>0</v>
      </c>
      <c r="BL29" s="1">
        <v>0.0</v>
      </c>
      <c r="BM29" s="1">
        <v>0.0</v>
      </c>
      <c r="BN29" s="1">
        <v>0.0</v>
      </c>
      <c r="BO29" s="1">
        <v>0.0</v>
      </c>
      <c r="BW29" s="1" t="b">
        <v>0</v>
      </c>
      <c r="CA29" s="1" t="b">
        <v>0</v>
      </c>
      <c r="CB29" s="1" t="b">
        <v>1</v>
      </c>
      <c r="CC29" s="1" t="b">
        <v>1</v>
      </c>
      <c r="CD29" s="1" t="b">
        <v>0</v>
      </c>
      <c r="CE29" s="1">
        <v>0.0</v>
      </c>
      <c r="CF29" s="1" t="b">
        <v>0</v>
      </c>
      <c r="CH29" s="1" t="b">
        <v>0</v>
      </c>
      <c r="CI29" s="1" t="b">
        <v>0</v>
      </c>
      <c r="CJ29" s="1">
        <v>0.0</v>
      </c>
      <c r="CK29" s="1">
        <v>0.0</v>
      </c>
      <c r="CL29" s="1" t="b">
        <v>0</v>
      </c>
      <c r="CM29" s="1" t="b">
        <v>0</v>
      </c>
      <c r="CN29" s="1" t="b">
        <v>0</v>
      </c>
      <c r="CO29" s="1" t="b">
        <v>1</v>
      </c>
      <c r="CP29" s="1" t="s">
        <v>413</v>
      </c>
      <c r="CQ29" s="1" t="b">
        <v>0</v>
      </c>
      <c r="CR29" s="1" t="b">
        <v>0</v>
      </c>
      <c r="CT29" s="1" t="b">
        <v>0</v>
      </c>
      <c r="CU29" s="1" t="s">
        <v>414</v>
      </c>
      <c r="CV29" s="1" t="b">
        <v>0</v>
      </c>
      <c r="CW29" s="1">
        <v>0.0</v>
      </c>
      <c r="CX29" s="1" t="b">
        <v>0</v>
      </c>
      <c r="CY29" s="1" t="b">
        <v>0</v>
      </c>
      <c r="CZ29" s="1" t="s">
        <v>139</v>
      </c>
      <c r="DA29" s="1" t="b">
        <v>0</v>
      </c>
      <c r="DB29" s="1" t="s">
        <v>415</v>
      </c>
      <c r="DC29" s="1" t="s">
        <v>194</v>
      </c>
      <c r="DD29" s="1" t="s">
        <v>155</v>
      </c>
      <c r="DE29" s="1" t="s">
        <v>143</v>
      </c>
      <c r="DG29" s="1" t="s">
        <v>416</v>
      </c>
    </row>
    <row r="30">
      <c r="A30" s="1">
        <v>48.0</v>
      </c>
      <c r="B30" s="1" t="s">
        <v>119</v>
      </c>
      <c r="C30" s="1">
        <v>48.0</v>
      </c>
      <c r="D30" s="1" t="s">
        <v>119</v>
      </c>
      <c r="E30" s="1">
        <v>996.0</v>
      </c>
      <c r="F30" s="1" t="s">
        <v>156</v>
      </c>
      <c r="G30" s="1" t="s">
        <v>157</v>
      </c>
      <c r="H30" s="1">
        <v>1.0</v>
      </c>
      <c r="I30" s="1" t="s">
        <v>122</v>
      </c>
      <c r="J30" s="1" t="s">
        <v>417</v>
      </c>
      <c r="K30" s="1" t="s">
        <v>418</v>
      </c>
      <c r="L30" s="1" t="s">
        <v>419</v>
      </c>
      <c r="M30" s="1">
        <v>0.0</v>
      </c>
      <c r="N30" s="2" t="str">
        <f>HYPERLINK("48","link to 48")</f>
        <v>link to 48</v>
      </c>
      <c r="O30" s="3">
        <v>42710.82681712963</v>
      </c>
      <c r="P30" s="3">
        <v>42915.69954861111</v>
      </c>
      <c r="Q30" s="1" t="s">
        <v>126</v>
      </c>
      <c r="R30" s="1">
        <v>0.0</v>
      </c>
      <c r="S30" s="1" t="s">
        <v>127</v>
      </c>
      <c r="T30" s="1">
        <v>69.0</v>
      </c>
      <c r="U30" s="1" t="s">
        <v>161</v>
      </c>
      <c r="V30" s="1">
        <v>49.0</v>
      </c>
      <c r="W30" s="1" t="s">
        <v>407</v>
      </c>
      <c r="X30" s="1" t="s">
        <v>408</v>
      </c>
      <c r="Y30" s="1" t="s">
        <v>409</v>
      </c>
      <c r="Z30" s="1" t="s">
        <v>410</v>
      </c>
      <c r="AA30" s="1" t="b">
        <v>1</v>
      </c>
      <c r="AB30" s="1">
        <v>0.0</v>
      </c>
      <c r="AC30" s="1" t="b">
        <v>0</v>
      </c>
      <c r="AD30" s="1">
        <v>0.0</v>
      </c>
      <c r="AE30" s="1">
        <v>0.0</v>
      </c>
      <c r="AF30" s="1">
        <v>0.0</v>
      </c>
      <c r="AG30" s="1">
        <v>0.0</v>
      </c>
      <c r="AH30" s="1" t="s">
        <v>411</v>
      </c>
      <c r="AP30" s="1" t="s">
        <v>420</v>
      </c>
      <c r="AQ30" s="1">
        <v>0.0</v>
      </c>
      <c r="AR30" s="1">
        <v>0.0</v>
      </c>
      <c r="AS30" s="1">
        <v>0.0</v>
      </c>
      <c r="AT30" s="1">
        <v>0.0</v>
      </c>
      <c r="AU30" s="1">
        <v>0.0</v>
      </c>
      <c r="AV30" s="1">
        <v>0.0</v>
      </c>
      <c r="AX30" s="1" t="b">
        <v>0</v>
      </c>
      <c r="AY30" s="1" t="b">
        <v>0</v>
      </c>
      <c r="AZ30" s="1">
        <v>0.0</v>
      </c>
      <c r="BA30" s="1">
        <v>0.0</v>
      </c>
      <c r="BB30" s="1">
        <v>0.0</v>
      </c>
      <c r="BC30" s="1">
        <v>180.0</v>
      </c>
      <c r="BD30" s="1">
        <v>0.0</v>
      </c>
      <c r="BE30" s="1">
        <v>0.0</v>
      </c>
      <c r="BG30" s="1" t="b">
        <v>0</v>
      </c>
      <c r="BL30" s="1">
        <v>0.0</v>
      </c>
      <c r="BM30" s="1">
        <v>0.0</v>
      </c>
      <c r="BN30" s="1">
        <v>0.0</v>
      </c>
      <c r="BO30" s="1">
        <v>0.0</v>
      </c>
      <c r="BW30" s="1" t="b">
        <v>0</v>
      </c>
      <c r="CA30" s="1" t="b">
        <v>0</v>
      </c>
      <c r="CB30" s="1" t="b">
        <v>1</v>
      </c>
      <c r="CC30" s="1" t="b">
        <v>1</v>
      </c>
      <c r="CD30" s="1" t="b">
        <v>0</v>
      </c>
      <c r="CE30" s="1">
        <v>0.0</v>
      </c>
      <c r="CF30" s="1" t="b">
        <v>0</v>
      </c>
      <c r="CH30" s="1" t="b">
        <v>0</v>
      </c>
      <c r="CI30" s="1" t="b">
        <v>0</v>
      </c>
      <c r="CJ30" s="1">
        <v>0.0</v>
      </c>
      <c r="CK30" s="1">
        <v>0.0</v>
      </c>
      <c r="CL30" s="1" t="b">
        <v>0</v>
      </c>
      <c r="CM30" s="1" t="b">
        <v>0</v>
      </c>
      <c r="CN30" s="1" t="b">
        <v>0</v>
      </c>
      <c r="CO30" s="1" t="b">
        <v>1</v>
      </c>
      <c r="CP30" s="1" t="s">
        <v>413</v>
      </c>
      <c r="CQ30" s="1" t="b">
        <v>0</v>
      </c>
      <c r="CR30" s="1" t="b">
        <v>0</v>
      </c>
      <c r="CT30" s="1" t="b">
        <v>0</v>
      </c>
      <c r="CU30" s="1" t="s">
        <v>421</v>
      </c>
      <c r="CV30" s="1" t="b">
        <v>0</v>
      </c>
      <c r="CW30" s="1">
        <v>0.0</v>
      </c>
      <c r="CX30" s="1" t="b">
        <v>0</v>
      </c>
      <c r="CY30" s="1" t="b">
        <v>0</v>
      </c>
      <c r="CZ30" s="1" t="s">
        <v>139</v>
      </c>
      <c r="DA30" s="1" t="b">
        <v>0</v>
      </c>
      <c r="DB30" s="1" t="s">
        <v>422</v>
      </c>
      <c r="DC30" s="1" t="s">
        <v>194</v>
      </c>
      <c r="DD30" s="1" t="s">
        <v>155</v>
      </c>
      <c r="DE30" s="1" t="s">
        <v>143</v>
      </c>
      <c r="DG30" s="1" t="s">
        <v>416</v>
      </c>
    </row>
    <row r="31">
      <c r="A31" s="1">
        <v>53.0</v>
      </c>
      <c r="B31" s="1" t="s">
        <v>119</v>
      </c>
      <c r="C31" s="1">
        <v>53.0</v>
      </c>
      <c r="D31" s="1" t="s">
        <v>119</v>
      </c>
      <c r="E31" s="1">
        <v>996.0</v>
      </c>
      <c r="F31" s="1" t="s">
        <v>156</v>
      </c>
      <c r="G31" s="1" t="s">
        <v>157</v>
      </c>
      <c r="H31" s="1">
        <v>1.0</v>
      </c>
      <c r="I31" s="1" t="s">
        <v>122</v>
      </c>
      <c r="J31" s="1" t="s">
        <v>423</v>
      </c>
      <c r="K31" s="1" t="s">
        <v>424</v>
      </c>
      <c r="L31" s="1" t="s">
        <v>425</v>
      </c>
      <c r="M31" s="1">
        <v>0.0</v>
      </c>
      <c r="N31" s="2" t="str">
        <f>HYPERLINK("53","link to 53")</f>
        <v>link to 53</v>
      </c>
      <c r="O31" s="3">
        <v>42710.852175925924</v>
      </c>
      <c r="P31" s="3">
        <v>42816.49890046296</v>
      </c>
      <c r="Q31" s="1" t="s">
        <v>156</v>
      </c>
      <c r="R31" s="1">
        <v>0.0</v>
      </c>
      <c r="S31" s="1" t="s">
        <v>127</v>
      </c>
      <c r="T31" s="1">
        <v>323.0</v>
      </c>
      <c r="U31" s="1" t="s">
        <v>161</v>
      </c>
      <c r="V31" s="1">
        <v>51.0</v>
      </c>
      <c r="W31" s="1" t="s">
        <v>426</v>
      </c>
      <c r="X31" s="1" t="s">
        <v>427</v>
      </c>
      <c r="Y31" s="1" t="s">
        <v>428</v>
      </c>
      <c r="Z31" s="1" t="s">
        <v>429</v>
      </c>
      <c r="AA31" s="1" t="b">
        <v>0</v>
      </c>
      <c r="AB31" s="1">
        <v>3.0</v>
      </c>
      <c r="AC31" s="1" t="b">
        <v>0</v>
      </c>
      <c r="AD31" s="1">
        <v>0.0</v>
      </c>
      <c r="AE31" s="1">
        <v>0.0</v>
      </c>
      <c r="AF31" s="1">
        <v>0.0</v>
      </c>
      <c r="AG31" s="1">
        <v>0.0</v>
      </c>
      <c r="AH31" s="1" t="s">
        <v>430</v>
      </c>
      <c r="AP31" s="1" t="s">
        <v>139</v>
      </c>
      <c r="AQ31" s="1">
        <v>0.0</v>
      </c>
      <c r="AR31" s="1">
        <v>0.0</v>
      </c>
      <c r="AS31" s="1">
        <v>0.0</v>
      </c>
      <c r="AT31" s="1">
        <v>0.0</v>
      </c>
      <c r="AU31" s="1">
        <v>0.0</v>
      </c>
      <c r="AV31" s="1">
        <v>0.0</v>
      </c>
      <c r="AX31" s="1" t="b">
        <v>1</v>
      </c>
      <c r="AY31" s="1" t="b">
        <v>0</v>
      </c>
      <c r="AZ31" s="1">
        <v>0.0</v>
      </c>
      <c r="BA31" s="1">
        <v>0.0</v>
      </c>
      <c r="BB31" s="1">
        <v>0.0</v>
      </c>
      <c r="BC31" s="1">
        <v>103.0</v>
      </c>
      <c r="BD31" s="1">
        <v>0.0</v>
      </c>
      <c r="BE31" s="1">
        <v>0.0</v>
      </c>
      <c r="BF31" s="1" t="s">
        <v>431</v>
      </c>
      <c r="BG31" s="1" t="b">
        <v>0</v>
      </c>
      <c r="BL31" s="1">
        <v>0.0</v>
      </c>
      <c r="BM31" s="1">
        <v>0.0</v>
      </c>
      <c r="BN31" s="1">
        <v>0.0</v>
      </c>
      <c r="BO31" s="1">
        <v>0.0</v>
      </c>
      <c r="BV31" s="1" t="s">
        <v>432</v>
      </c>
      <c r="BW31" s="1" t="b">
        <v>0</v>
      </c>
      <c r="CA31" s="1" t="b">
        <v>0</v>
      </c>
      <c r="CB31" s="1" t="b">
        <v>1</v>
      </c>
      <c r="CC31" s="1" t="b">
        <v>1</v>
      </c>
      <c r="CD31" s="1" t="b">
        <v>0</v>
      </c>
      <c r="CE31" s="1" t="s">
        <v>433</v>
      </c>
      <c r="CF31" s="1" t="b">
        <v>0</v>
      </c>
      <c r="CH31" s="1" t="b">
        <v>0</v>
      </c>
      <c r="CI31" s="1" t="b">
        <v>0</v>
      </c>
      <c r="CJ31" s="1">
        <v>0.0</v>
      </c>
      <c r="CK31" s="1">
        <v>0.0</v>
      </c>
      <c r="CL31" s="1" t="b">
        <v>0</v>
      </c>
      <c r="CM31" s="1" t="b">
        <v>0</v>
      </c>
      <c r="CN31" s="1" t="b">
        <v>0</v>
      </c>
      <c r="CO31" s="1" t="b">
        <v>1</v>
      </c>
      <c r="CP31" s="1" t="s">
        <v>434</v>
      </c>
      <c r="CQ31" s="1" t="b">
        <v>0</v>
      </c>
      <c r="CR31" s="1" t="b">
        <v>0</v>
      </c>
      <c r="CS31" s="1" t="s">
        <v>435</v>
      </c>
      <c r="CT31" s="1" t="b">
        <v>0</v>
      </c>
      <c r="CU31" s="1" t="s">
        <v>139</v>
      </c>
      <c r="CV31" s="1" t="b">
        <v>0</v>
      </c>
      <c r="CW31" s="1">
        <v>0.0</v>
      </c>
      <c r="CX31" s="1" t="b">
        <v>0</v>
      </c>
      <c r="CY31" s="1" t="b">
        <v>0</v>
      </c>
      <c r="CZ31" s="1" t="s">
        <v>139</v>
      </c>
      <c r="DA31" s="1" t="b">
        <v>0</v>
      </c>
      <c r="DB31" s="1" t="s">
        <v>436</v>
      </c>
      <c r="DC31" s="1" t="s">
        <v>184</v>
      </c>
      <c r="DD31" s="1" t="s">
        <v>155</v>
      </c>
      <c r="DE31" s="1" t="s">
        <v>211</v>
      </c>
      <c r="DG31" s="1" t="s">
        <v>437</v>
      </c>
      <c r="DH31" s="1" t="s">
        <v>255</v>
      </c>
    </row>
    <row r="32">
      <c r="A32" s="1">
        <v>54.0</v>
      </c>
      <c r="B32" s="1" t="s">
        <v>119</v>
      </c>
      <c r="C32" s="1">
        <v>54.0</v>
      </c>
      <c r="D32" s="1" t="s">
        <v>119</v>
      </c>
      <c r="E32" s="1">
        <v>1000.0</v>
      </c>
      <c r="F32" s="1" t="s">
        <v>438</v>
      </c>
      <c r="G32" s="1" t="s">
        <v>439</v>
      </c>
      <c r="H32" s="1">
        <v>1.0</v>
      </c>
      <c r="I32" s="1" t="s">
        <v>122</v>
      </c>
      <c r="J32" s="1" t="s">
        <v>440</v>
      </c>
      <c r="K32" s="1" t="s">
        <v>441</v>
      </c>
      <c r="L32" s="1" t="s">
        <v>442</v>
      </c>
      <c r="M32" s="1">
        <v>0.0</v>
      </c>
      <c r="N32" s="2" t="str">
        <f>HYPERLINK("54","link to 54")</f>
        <v>link to 54</v>
      </c>
      <c r="O32" s="3">
        <v>42711.46130787037</v>
      </c>
      <c r="P32" s="3">
        <v>42915.70454861111</v>
      </c>
      <c r="Q32" s="1" t="s">
        <v>126</v>
      </c>
      <c r="R32" s="1">
        <v>0.0</v>
      </c>
      <c r="S32" s="1" t="s">
        <v>127</v>
      </c>
      <c r="T32" s="1">
        <v>157.0</v>
      </c>
      <c r="U32" s="1" t="s">
        <v>176</v>
      </c>
      <c r="V32" s="1">
        <v>170.0</v>
      </c>
      <c r="W32" s="1" t="s">
        <v>443</v>
      </c>
      <c r="X32" s="1" t="s">
        <v>444</v>
      </c>
      <c r="Y32" s="1" t="s">
        <v>445</v>
      </c>
      <c r="Z32" s="1" t="s">
        <v>446</v>
      </c>
      <c r="AA32" s="1" t="b">
        <v>1</v>
      </c>
      <c r="AB32" s="1">
        <v>12.0</v>
      </c>
      <c r="AC32" s="1" t="b">
        <v>1</v>
      </c>
      <c r="AD32" s="1">
        <v>0.0</v>
      </c>
      <c r="AE32" s="1">
        <v>0.0</v>
      </c>
      <c r="AF32" s="1">
        <v>0.0</v>
      </c>
      <c r="AG32" s="1">
        <v>0.0</v>
      </c>
      <c r="AH32" s="1" t="s">
        <v>447</v>
      </c>
      <c r="AP32" s="1" t="s">
        <v>448</v>
      </c>
      <c r="AQ32" s="1">
        <v>0.0</v>
      </c>
      <c r="AR32" s="1">
        <v>2.0</v>
      </c>
      <c r="AS32" s="1">
        <v>8.0</v>
      </c>
      <c r="AT32" s="1">
        <v>2.0</v>
      </c>
      <c r="AU32" s="1">
        <v>0.0</v>
      </c>
      <c r="AV32" s="1">
        <v>0.0</v>
      </c>
      <c r="AX32" s="1" t="b">
        <v>1</v>
      </c>
      <c r="AY32" s="1" t="b">
        <v>1</v>
      </c>
      <c r="AZ32" s="1">
        <v>0.0</v>
      </c>
      <c r="BA32" s="1">
        <v>18.0</v>
      </c>
      <c r="BB32" s="1">
        <v>0.0</v>
      </c>
      <c r="BC32" s="1">
        <v>0.0</v>
      </c>
      <c r="BD32" s="1">
        <v>0.0</v>
      </c>
      <c r="BE32" s="1">
        <v>0.0</v>
      </c>
      <c r="BF32" s="1" t="s">
        <v>449</v>
      </c>
      <c r="BG32" s="1" t="b">
        <v>0</v>
      </c>
      <c r="BL32" s="1">
        <v>0.0</v>
      </c>
      <c r="BM32" s="1">
        <v>0.0</v>
      </c>
      <c r="BN32" s="1">
        <v>0.0</v>
      </c>
      <c r="BO32" s="1">
        <v>0.0</v>
      </c>
      <c r="BW32" s="1" t="b">
        <v>0</v>
      </c>
      <c r="CA32" s="1" t="b">
        <v>0</v>
      </c>
      <c r="CB32" s="1" t="b">
        <v>1</v>
      </c>
      <c r="CC32" s="1" t="b">
        <v>1</v>
      </c>
      <c r="CD32" s="1" t="b">
        <v>0</v>
      </c>
      <c r="CE32" s="1" t="s">
        <v>450</v>
      </c>
      <c r="CF32" s="1" t="b">
        <v>0</v>
      </c>
      <c r="CH32" s="1" t="b">
        <v>0</v>
      </c>
      <c r="CI32" s="1" t="b">
        <v>0</v>
      </c>
      <c r="CJ32" s="1">
        <v>0.0</v>
      </c>
      <c r="CK32" s="1">
        <v>0.0</v>
      </c>
      <c r="CL32" s="1" t="b">
        <v>0</v>
      </c>
      <c r="CM32" s="1" t="b">
        <v>0</v>
      </c>
      <c r="CN32" s="1" t="b">
        <v>0</v>
      </c>
      <c r="CO32" s="1" t="b">
        <v>0</v>
      </c>
      <c r="CP32" s="1" t="s">
        <v>451</v>
      </c>
      <c r="CQ32" s="1" t="b">
        <v>0</v>
      </c>
      <c r="CR32" s="1" t="b">
        <v>0</v>
      </c>
      <c r="CT32" s="1" t="b">
        <v>1</v>
      </c>
      <c r="CU32" s="1" t="s">
        <v>182</v>
      </c>
      <c r="CV32" s="1" t="b">
        <v>0</v>
      </c>
      <c r="CW32" s="1">
        <v>0.0</v>
      </c>
      <c r="CX32" s="1" t="b">
        <v>1</v>
      </c>
      <c r="CY32" s="1" t="b">
        <v>0</v>
      </c>
      <c r="CZ32" s="1" t="s">
        <v>139</v>
      </c>
      <c r="DA32" s="1" t="b">
        <v>1</v>
      </c>
      <c r="DB32" s="1" t="s">
        <v>452</v>
      </c>
      <c r="DC32" s="1" t="s">
        <v>141</v>
      </c>
      <c r="DD32" s="1" t="s">
        <v>227</v>
      </c>
      <c r="DE32" s="1" t="s">
        <v>377</v>
      </c>
      <c r="DG32" s="1" t="s">
        <v>453</v>
      </c>
    </row>
    <row r="33">
      <c r="A33" s="1">
        <v>55.0</v>
      </c>
      <c r="B33" s="1" t="s">
        <v>119</v>
      </c>
      <c r="C33" s="1">
        <v>55.0</v>
      </c>
      <c r="D33" s="1" t="s">
        <v>119</v>
      </c>
      <c r="E33" s="1">
        <v>997.0</v>
      </c>
      <c r="F33" s="1" t="s">
        <v>144</v>
      </c>
      <c r="G33" s="1" t="s">
        <v>145</v>
      </c>
      <c r="H33" s="1">
        <v>1.0</v>
      </c>
      <c r="I33" s="1" t="s">
        <v>122</v>
      </c>
      <c r="J33" s="1" t="s">
        <v>454</v>
      </c>
      <c r="K33" s="1" t="s">
        <v>455</v>
      </c>
      <c r="M33" s="1">
        <v>0.0</v>
      </c>
      <c r="N33" s="2" t="str">
        <f>HYPERLINK("55","link to 55")</f>
        <v>link to 55</v>
      </c>
      <c r="O33" s="3">
        <v>42716.89571759259</v>
      </c>
      <c r="P33" s="3">
        <v>42915.750081018516</v>
      </c>
      <c r="Q33" s="1" t="s">
        <v>126</v>
      </c>
      <c r="R33" s="1">
        <v>0.0</v>
      </c>
      <c r="S33" s="1" t="s">
        <v>127</v>
      </c>
      <c r="T33" s="1">
        <v>89.0</v>
      </c>
      <c r="U33" s="1" t="s">
        <v>161</v>
      </c>
      <c r="V33" s="1">
        <v>174.0</v>
      </c>
      <c r="W33" s="1" t="s">
        <v>456</v>
      </c>
      <c r="X33" s="1" t="s">
        <v>457</v>
      </c>
      <c r="Y33" s="1" t="s">
        <v>458</v>
      </c>
      <c r="Z33" s="1" t="s">
        <v>459</v>
      </c>
      <c r="AA33" s="1" t="b">
        <v>0</v>
      </c>
      <c r="AB33" s="1">
        <v>0.0</v>
      </c>
      <c r="AC33" s="1" t="b">
        <v>0</v>
      </c>
      <c r="AD33" s="1">
        <v>0.0</v>
      </c>
      <c r="AE33" s="1">
        <v>0.0</v>
      </c>
      <c r="AF33" s="1">
        <v>0.0</v>
      </c>
      <c r="AG33" s="1">
        <v>0.0</v>
      </c>
      <c r="AP33" s="1" t="s">
        <v>139</v>
      </c>
      <c r="AQ33" s="1">
        <v>34.0</v>
      </c>
      <c r="AR33" s="1">
        <v>8.0</v>
      </c>
      <c r="AS33" s="1">
        <v>1.0</v>
      </c>
      <c r="AT33" s="1">
        <v>0.0</v>
      </c>
      <c r="AU33" s="1">
        <v>0.0</v>
      </c>
      <c r="AV33" s="1">
        <v>0.0</v>
      </c>
      <c r="AX33" s="1" t="b">
        <v>0</v>
      </c>
      <c r="AY33" s="1" t="b">
        <v>0</v>
      </c>
      <c r="AZ33" s="1">
        <v>0.0</v>
      </c>
      <c r="BA33" s="1">
        <v>0.0</v>
      </c>
      <c r="BB33" s="1">
        <v>0.0</v>
      </c>
      <c r="BC33" s="1">
        <v>0.0</v>
      </c>
      <c r="BD33" s="1">
        <v>0.0</v>
      </c>
      <c r="BE33" s="1">
        <v>0.0</v>
      </c>
      <c r="BG33" s="1" t="b">
        <v>0</v>
      </c>
      <c r="BL33" s="1">
        <v>0.0</v>
      </c>
      <c r="BM33" s="1">
        <v>0.0</v>
      </c>
      <c r="BN33" s="1">
        <v>0.0</v>
      </c>
      <c r="BO33" s="1">
        <v>0.0</v>
      </c>
      <c r="BW33" s="1" t="b">
        <v>0</v>
      </c>
      <c r="CA33" s="1" t="b">
        <v>0</v>
      </c>
      <c r="CB33" s="1" t="b">
        <v>0</v>
      </c>
      <c r="CC33" s="1" t="b">
        <v>0</v>
      </c>
      <c r="CD33" s="1" t="b">
        <v>0</v>
      </c>
      <c r="CE33" s="1">
        <v>0.0</v>
      </c>
      <c r="CF33" s="1" t="b">
        <v>0</v>
      </c>
      <c r="CH33" s="1" t="b">
        <v>0</v>
      </c>
      <c r="CI33" s="1" t="b">
        <v>0</v>
      </c>
      <c r="CJ33" s="1">
        <v>0.0</v>
      </c>
      <c r="CK33" s="1">
        <v>0.0</v>
      </c>
      <c r="CL33" s="1" t="b">
        <v>0</v>
      </c>
      <c r="CM33" s="1" t="b">
        <v>0</v>
      </c>
      <c r="CN33" s="1" t="b">
        <v>0</v>
      </c>
      <c r="CO33" s="1" t="b">
        <v>0</v>
      </c>
      <c r="CQ33" s="1" t="b">
        <v>0</v>
      </c>
      <c r="CR33" s="1" t="b">
        <v>0</v>
      </c>
      <c r="CT33" s="1" t="b">
        <v>0</v>
      </c>
      <c r="CU33" s="1" t="s">
        <v>139</v>
      </c>
      <c r="CV33" s="1" t="b">
        <v>0</v>
      </c>
      <c r="CW33" s="1">
        <v>0.0</v>
      </c>
      <c r="CX33" s="1" t="b">
        <v>0</v>
      </c>
      <c r="CY33" s="1" t="b">
        <v>0</v>
      </c>
      <c r="CZ33" s="1" t="s">
        <v>139</v>
      </c>
      <c r="DA33" s="1" t="b">
        <v>0</v>
      </c>
      <c r="DB33" s="1" t="s">
        <v>390</v>
      </c>
    </row>
    <row r="34">
      <c r="A34" s="1">
        <v>63.0</v>
      </c>
      <c r="B34" s="1" t="s">
        <v>119</v>
      </c>
      <c r="C34" s="1">
        <v>63.0</v>
      </c>
      <c r="D34" s="1" t="s">
        <v>119</v>
      </c>
      <c r="E34" s="1">
        <v>997.0</v>
      </c>
      <c r="F34" s="1" t="s">
        <v>144</v>
      </c>
      <c r="G34" s="1" t="s">
        <v>145</v>
      </c>
      <c r="H34" s="1">
        <v>1.0</v>
      </c>
      <c r="I34" s="1" t="s">
        <v>122</v>
      </c>
      <c r="J34" s="1" t="s">
        <v>460</v>
      </c>
      <c r="K34" s="1" t="s">
        <v>461</v>
      </c>
      <c r="L34" s="1" t="s">
        <v>462</v>
      </c>
      <c r="M34" s="1">
        <v>0.0</v>
      </c>
      <c r="N34" s="2" t="str">
        <f>HYPERLINK("63","link to 63")</f>
        <v>link to 63</v>
      </c>
      <c r="O34" s="3">
        <v>42717.4141087963</v>
      </c>
      <c r="P34" s="3">
        <v>42915.72927083333</v>
      </c>
      <c r="Q34" s="1" t="s">
        <v>126</v>
      </c>
      <c r="R34" s="1">
        <v>0.0</v>
      </c>
      <c r="S34" s="1" t="s">
        <v>127</v>
      </c>
      <c r="T34" s="1">
        <v>84.0</v>
      </c>
      <c r="U34" s="1" t="s">
        <v>128</v>
      </c>
      <c r="V34" s="1">
        <v>62.0</v>
      </c>
      <c r="Y34" s="1" t="s">
        <v>463</v>
      </c>
      <c r="Z34" s="1" t="s">
        <v>464</v>
      </c>
      <c r="AA34" s="1" t="b">
        <v>0</v>
      </c>
      <c r="AB34" s="1">
        <v>0.0</v>
      </c>
      <c r="AC34" s="1" t="b">
        <v>1</v>
      </c>
      <c r="AD34" s="1">
        <v>0.0</v>
      </c>
      <c r="AE34" s="1">
        <v>0.0</v>
      </c>
      <c r="AF34" s="1">
        <v>0.0</v>
      </c>
      <c r="AG34" s="1">
        <v>0.0</v>
      </c>
      <c r="AP34" s="1" t="s">
        <v>139</v>
      </c>
      <c r="AQ34" s="1">
        <v>0.0</v>
      </c>
      <c r="AR34" s="1">
        <v>0.0</v>
      </c>
      <c r="AS34" s="1">
        <v>0.0</v>
      </c>
      <c r="AT34" s="1">
        <v>0.0</v>
      </c>
      <c r="AU34" s="1">
        <v>0.0</v>
      </c>
      <c r="AV34" s="1">
        <v>0.0</v>
      </c>
      <c r="AX34" s="1" t="b">
        <v>0</v>
      </c>
      <c r="AY34" s="1" t="b">
        <v>0</v>
      </c>
      <c r="AZ34" s="1">
        <v>0.0</v>
      </c>
      <c r="BA34" s="1">
        <v>0.0</v>
      </c>
      <c r="BB34" s="1">
        <v>0.0</v>
      </c>
      <c r="BC34" s="1">
        <v>0.0</v>
      </c>
      <c r="BD34" s="1">
        <v>0.0</v>
      </c>
      <c r="BE34" s="1">
        <v>0.0</v>
      </c>
      <c r="BG34" s="1" t="b">
        <v>0</v>
      </c>
      <c r="BL34" s="1">
        <v>0.0</v>
      </c>
      <c r="BM34" s="1">
        <v>0.0</v>
      </c>
      <c r="BN34" s="1">
        <v>0.0</v>
      </c>
      <c r="BO34" s="1">
        <v>0.0</v>
      </c>
      <c r="BW34" s="1" t="b">
        <v>0</v>
      </c>
      <c r="CA34" s="1" t="b">
        <v>0</v>
      </c>
      <c r="CB34" s="1" t="b">
        <v>0</v>
      </c>
      <c r="CC34" s="1" t="b">
        <v>0</v>
      </c>
      <c r="CD34" s="1" t="b">
        <v>0</v>
      </c>
      <c r="CE34" s="1">
        <v>0.0</v>
      </c>
      <c r="CF34" s="1" t="b">
        <v>0</v>
      </c>
      <c r="CH34" s="1" t="b">
        <v>0</v>
      </c>
      <c r="CI34" s="1" t="b">
        <v>0</v>
      </c>
      <c r="CJ34" s="1">
        <v>0.0</v>
      </c>
      <c r="CK34" s="1">
        <v>0.0</v>
      </c>
      <c r="CL34" s="1" t="b">
        <v>0</v>
      </c>
      <c r="CM34" s="1" t="b">
        <v>0</v>
      </c>
      <c r="CN34" s="1" t="b">
        <v>0</v>
      </c>
      <c r="CO34" s="1" t="b">
        <v>0</v>
      </c>
      <c r="CQ34" s="1" t="b">
        <v>0</v>
      </c>
      <c r="CR34" s="1" t="b">
        <v>0</v>
      </c>
      <c r="CT34" s="1" t="b">
        <v>0</v>
      </c>
      <c r="CU34" s="1" t="s">
        <v>139</v>
      </c>
      <c r="CV34" s="1" t="b">
        <v>0</v>
      </c>
      <c r="CW34" s="1">
        <v>0.0</v>
      </c>
      <c r="CX34" s="1" t="b">
        <v>0</v>
      </c>
      <c r="CY34" s="1" t="b">
        <v>0</v>
      </c>
      <c r="CZ34" s="1" t="s">
        <v>139</v>
      </c>
      <c r="DA34" s="1" t="b">
        <v>0</v>
      </c>
      <c r="DB34" s="1" t="s">
        <v>465</v>
      </c>
      <c r="DC34" s="1" t="s">
        <v>466</v>
      </c>
      <c r="DD34" s="1" t="s">
        <v>240</v>
      </c>
      <c r="DE34" s="1" t="s">
        <v>143</v>
      </c>
    </row>
    <row r="35">
      <c r="A35" s="1">
        <v>64.0</v>
      </c>
      <c r="B35" s="1" t="s">
        <v>119</v>
      </c>
      <c r="C35" s="1">
        <v>64.0</v>
      </c>
      <c r="D35" s="1" t="s">
        <v>119</v>
      </c>
      <c r="E35" s="1">
        <v>997.0</v>
      </c>
      <c r="F35" s="1" t="s">
        <v>144</v>
      </c>
      <c r="G35" s="1" t="s">
        <v>145</v>
      </c>
      <c r="H35" s="1">
        <v>1.0</v>
      </c>
      <c r="I35" s="1" t="s">
        <v>122</v>
      </c>
      <c r="J35" s="1" t="s">
        <v>467</v>
      </c>
      <c r="K35" s="1" t="s">
        <v>468</v>
      </c>
      <c r="L35" s="1" t="s">
        <v>469</v>
      </c>
      <c r="M35" s="1">
        <v>0.0</v>
      </c>
      <c r="N35" s="2" t="str">
        <f>HYPERLINK("64","link to 64")</f>
        <v>link to 64</v>
      </c>
      <c r="O35" s="3">
        <v>42717.41491898148</v>
      </c>
      <c r="P35" s="3">
        <v>42915.727997685186</v>
      </c>
      <c r="Q35" s="1" t="s">
        <v>126</v>
      </c>
      <c r="R35" s="1">
        <v>0.0</v>
      </c>
      <c r="S35" s="1" t="s">
        <v>127</v>
      </c>
      <c r="T35" s="1">
        <v>113.0</v>
      </c>
      <c r="U35" s="1" t="s">
        <v>128</v>
      </c>
      <c r="V35" s="1">
        <v>62.0</v>
      </c>
      <c r="W35" s="1" t="s">
        <v>470</v>
      </c>
      <c r="X35" s="1" t="s">
        <v>471</v>
      </c>
      <c r="Y35" s="1" t="s">
        <v>472</v>
      </c>
      <c r="Z35" s="1" t="s">
        <v>473</v>
      </c>
      <c r="AA35" s="1" t="b">
        <v>0</v>
      </c>
      <c r="AB35" s="1">
        <v>0.0</v>
      </c>
      <c r="AC35" s="1" t="b">
        <v>0</v>
      </c>
      <c r="AD35" s="1">
        <v>0.0</v>
      </c>
      <c r="AE35" s="1">
        <v>0.0</v>
      </c>
      <c r="AF35" s="1">
        <v>0.0</v>
      </c>
      <c r="AG35" s="1">
        <v>0.0</v>
      </c>
      <c r="AP35" s="1" t="s">
        <v>139</v>
      </c>
      <c r="AQ35" s="1">
        <v>0.0</v>
      </c>
      <c r="AR35" s="1">
        <v>0.0</v>
      </c>
      <c r="AS35" s="1">
        <v>0.0</v>
      </c>
      <c r="AT35" s="1">
        <v>0.0</v>
      </c>
      <c r="AU35" s="1">
        <v>0.0</v>
      </c>
      <c r="AV35" s="1">
        <v>0.0</v>
      </c>
      <c r="AX35" s="1" t="b">
        <v>0</v>
      </c>
      <c r="AY35" s="1" t="b">
        <v>0</v>
      </c>
      <c r="AZ35" s="1">
        <v>0.0</v>
      </c>
      <c r="BA35" s="1">
        <v>0.0</v>
      </c>
      <c r="BB35" s="1">
        <v>0.0</v>
      </c>
      <c r="BC35" s="1">
        <v>0.0</v>
      </c>
      <c r="BD35" s="1">
        <v>0.0</v>
      </c>
      <c r="BE35" s="1">
        <v>0.0</v>
      </c>
      <c r="BG35" s="1" t="b">
        <v>0</v>
      </c>
      <c r="BL35" s="1">
        <v>0.0</v>
      </c>
      <c r="BM35" s="1">
        <v>0.0</v>
      </c>
      <c r="BN35" s="1">
        <v>0.0</v>
      </c>
      <c r="BO35" s="1">
        <v>0.0</v>
      </c>
      <c r="BW35" s="1" t="b">
        <v>0</v>
      </c>
      <c r="CA35" s="1" t="b">
        <v>0</v>
      </c>
      <c r="CB35" s="1" t="b">
        <v>0</v>
      </c>
      <c r="CC35" s="1" t="b">
        <v>0</v>
      </c>
      <c r="CD35" s="1" t="b">
        <v>0</v>
      </c>
      <c r="CE35" s="1">
        <v>0.0</v>
      </c>
      <c r="CF35" s="1" t="b">
        <v>0</v>
      </c>
      <c r="CH35" s="1" t="b">
        <v>0</v>
      </c>
      <c r="CI35" s="1" t="b">
        <v>0</v>
      </c>
      <c r="CJ35" s="1">
        <v>0.0</v>
      </c>
      <c r="CK35" s="1">
        <v>0.0</v>
      </c>
      <c r="CL35" s="1" t="b">
        <v>0</v>
      </c>
      <c r="CM35" s="1" t="b">
        <v>0</v>
      </c>
      <c r="CN35" s="1" t="b">
        <v>0</v>
      </c>
      <c r="CO35" s="1" t="b">
        <v>0</v>
      </c>
      <c r="CQ35" s="1" t="b">
        <v>0</v>
      </c>
      <c r="CR35" s="1" t="b">
        <v>0</v>
      </c>
      <c r="CT35" s="1" t="b">
        <v>0</v>
      </c>
      <c r="CU35" s="1" t="s">
        <v>139</v>
      </c>
      <c r="CV35" s="1" t="b">
        <v>0</v>
      </c>
      <c r="CW35" s="1">
        <v>0.0</v>
      </c>
      <c r="CX35" s="1" t="b">
        <v>0</v>
      </c>
      <c r="CY35" s="1" t="b">
        <v>0</v>
      </c>
      <c r="CZ35" s="1" t="s">
        <v>139</v>
      </c>
      <c r="DA35" s="1" t="b">
        <v>0</v>
      </c>
      <c r="DB35" s="1" t="s">
        <v>474</v>
      </c>
      <c r="DC35" s="1" t="s">
        <v>466</v>
      </c>
      <c r="DD35" s="1" t="s">
        <v>240</v>
      </c>
      <c r="DE35" s="1" t="s">
        <v>143</v>
      </c>
    </row>
    <row r="36">
      <c r="A36" s="1">
        <v>69.0</v>
      </c>
      <c r="B36" s="1" t="s">
        <v>119</v>
      </c>
      <c r="C36" s="1">
        <v>69.0</v>
      </c>
      <c r="D36" s="1" t="s">
        <v>119</v>
      </c>
      <c r="E36" s="1">
        <v>997.0</v>
      </c>
      <c r="F36" s="1" t="s">
        <v>144</v>
      </c>
      <c r="G36" s="1" t="s">
        <v>145</v>
      </c>
      <c r="H36" s="1">
        <v>1.0</v>
      </c>
      <c r="I36" s="1" t="s">
        <v>122</v>
      </c>
      <c r="J36" s="1" t="s">
        <v>475</v>
      </c>
      <c r="K36" s="1" t="s">
        <v>476</v>
      </c>
      <c r="M36" s="1">
        <v>0.0</v>
      </c>
      <c r="N36" s="2" t="str">
        <f>HYPERLINK("69","link to 69")</f>
        <v>link to 69</v>
      </c>
      <c r="O36" s="3">
        <v>42717.42760416667</v>
      </c>
      <c r="P36" s="3">
        <v>42816.56224537037</v>
      </c>
      <c r="Q36" s="1" t="s">
        <v>156</v>
      </c>
      <c r="R36" s="1">
        <v>0.0</v>
      </c>
      <c r="S36" s="1" t="s">
        <v>127</v>
      </c>
      <c r="T36" s="1">
        <v>118.0</v>
      </c>
      <c r="U36" s="1" t="s">
        <v>357</v>
      </c>
      <c r="V36" s="1">
        <v>68.0</v>
      </c>
      <c r="W36" s="1" t="s">
        <v>477</v>
      </c>
      <c r="X36" s="1" t="s">
        <v>478</v>
      </c>
      <c r="Y36" s="1" t="s">
        <v>479</v>
      </c>
      <c r="Z36" s="1" t="s">
        <v>480</v>
      </c>
      <c r="AA36" s="1" t="b">
        <v>0</v>
      </c>
      <c r="AB36" s="1">
        <v>0.0</v>
      </c>
      <c r="AC36" s="1" t="b">
        <v>0</v>
      </c>
      <c r="AD36" s="1">
        <v>0.0</v>
      </c>
      <c r="AE36" s="1">
        <v>0.0</v>
      </c>
      <c r="AF36" s="1">
        <v>0.0</v>
      </c>
      <c r="AG36" s="1">
        <v>0.0</v>
      </c>
      <c r="AH36" s="1" t="s">
        <v>481</v>
      </c>
      <c r="AP36" s="1" t="s">
        <v>139</v>
      </c>
      <c r="AQ36" s="1">
        <v>0.0</v>
      </c>
      <c r="AR36" s="1">
        <v>0.0</v>
      </c>
      <c r="AS36" s="1">
        <v>0.0</v>
      </c>
      <c r="AT36" s="1">
        <v>14.0</v>
      </c>
      <c r="AU36" s="1">
        <v>14.0</v>
      </c>
      <c r="AV36" s="1">
        <v>0.0</v>
      </c>
      <c r="AX36" s="1" t="b">
        <v>1</v>
      </c>
      <c r="AY36" s="1" t="b">
        <v>0</v>
      </c>
      <c r="AZ36" s="1">
        <v>0.0</v>
      </c>
      <c r="BA36" s="1">
        <v>0.0</v>
      </c>
      <c r="BB36" s="1">
        <v>0.0</v>
      </c>
      <c r="BC36" s="1">
        <v>0.0</v>
      </c>
      <c r="BD36" s="1">
        <v>0.0</v>
      </c>
      <c r="BE36" s="1">
        <v>0.0</v>
      </c>
      <c r="BG36" s="1" t="b">
        <v>1</v>
      </c>
      <c r="BL36" s="1">
        <v>0.0</v>
      </c>
      <c r="BM36" s="1">
        <v>0.0</v>
      </c>
      <c r="BN36" s="1">
        <v>0.0</v>
      </c>
      <c r="BO36" s="1">
        <v>0.0</v>
      </c>
      <c r="BW36" s="1" t="b">
        <v>0</v>
      </c>
      <c r="CA36" s="1" t="b">
        <v>0</v>
      </c>
      <c r="CB36" s="1" t="b">
        <v>0</v>
      </c>
      <c r="CC36" s="1" t="b">
        <v>0</v>
      </c>
      <c r="CD36" s="1" t="b">
        <v>1</v>
      </c>
      <c r="CF36" s="1" t="b">
        <v>1</v>
      </c>
      <c r="CH36" s="1" t="b">
        <v>0</v>
      </c>
      <c r="CI36" s="1" t="b">
        <v>1</v>
      </c>
      <c r="CJ36" s="1">
        <v>0.0</v>
      </c>
      <c r="CK36" s="1">
        <v>0.0</v>
      </c>
      <c r="CL36" s="1" t="b">
        <v>0</v>
      </c>
      <c r="CM36" s="1" t="b">
        <v>1</v>
      </c>
      <c r="CN36" s="1" t="b">
        <v>1</v>
      </c>
      <c r="CO36" s="1" t="b">
        <v>0</v>
      </c>
      <c r="CQ36" s="1" t="b">
        <v>0</v>
      </c>
      <c r="CR36" s="1" t="b">
        <v>0</v>
      </c>
      <c r="CT36" s="1" t="b">
        <v>1</v>
      </c>
      <c r="CU36" s="1" t="s">
        <v>209</v>
      </c>
      <c r="CV36" s="1" t="b">
        <v>0</v>
      </c>
      <c r="CW36" s="1">
        <v>0.0</v>
      </c>
      <c r="CX36" s="1" t="b">
        <v>0</v>
      </c>
      <c r="CY36" s="1" t="b">
        <v>0</v>
      </c>
      <c r="CZ36" s="1" t="s">
        <v>139</v>
      </c>
      <c r="DA36" s="1" t="b">
        <v>1</v>
      </c>
      <c r="DB36" s="1" t="s">
        <v>482</v>
      </c>
      <c r="DC36" s="1" t="s">
        <v>141</v>
      </c>
      <c r="DD36" s="1" t="s">
        <v>155</v>
      </c>
      <c r="DE36" s="1" t="s">
        <v>369</v>
      </c>
    </row>
    <row r="37">
      <c r="A37" s="1">
        <v>70.0</v>
      </c>
      <c r="B37" s="1" t="s">
        <v>119</v>
      </c>
      <c r="C37" s="1">
        <v>70.0</v>
      </c>
      <c r="D37" s="1" t="s">
        <v>119</v>
      </c>
      <c r="E37" s="1">
        <v>1001.0</v>
      </c>
      <c r="F37" s="1" t="s">
        <v>378</v>
      </c>
      <c r="G37" s="1" t="s">
        <v>379</v>
      </c>
      <c r="H37" s="1">
        <v>1.0</v>
      </c>
      <c r="I37" s="1" t="s">
        <v>122</v>
      </c>
      <c r="J37" s="1" t="s">
        <v>483</v>
      </c>
      <c r="K37" s="1" t="s">
        <v>484</v>
      </c>
      <c r="L37" s="1" t="s">
        <v>485</v>
      </c>
      <c r="M37" s="1">
        <v>0.0</v>
      </c>
      <c r="N37" s="2" t="str">
        <f>HYPERLINK("70","link to 70")</f>
        <v>link to 70</v>
      </c>
      <c r="O37" s="3">
        <v>42719.364583333336</v>
      </c>
      <c r="P37" s="3">
        <v>42816.486238425925</v>
      </c>
      <c r="Q37" s="1" t="s">
        <v>156</v>
      </c>
      <c r="R37" s="1">
        <v>0.0</v>
      </c>
      <c r="S37" s="1" t="s">
        <v>127</v>
      </c>
      <c r="T37" s="1">
        <v>81.0</v>
      </c>
      <c r="U37" s="1" t="s">
        <v>161</v>
      </c>
      <c r="V37" s="1">
        <v>66.0</v>
      </c>
      <c r="W37" s="1" t="s">
        <v>383</v>
      </c>
      <c r="X37" s="1" t="s">
        <v>384</v>
      </c>
      <c r="Y37" s="1" t="s">
        <v>385</v>
      </c>
      <c r="Z37" s="1" t="s">
        <v>379</v>
      </c>
      <c r="AA37" s="1" t="b">
        <v>1</v>
      </c>
      <c r="AB37" s="1">
        <v>1.0</v>
      </c>
      <c r="AC37" s="1" t="b">
        <v>0</v>
      </c>
      <c r="AD37" s="1">
        <v>0.0</v>
      </c>
      <c r="AE37" s="1">
        <v>0.0</v>
      </c>
      <c r="AF37" s="1">
        <v>0.0</v>
      </c>
      <c r="AG37" s="1">
        <v>0.0</v>
      </c>
      <c r="AH37" s="1" t="s">
        <v>139</v>
      </c>
      <c r="AP37" s="1" t="s">
        <v>139</v>
      </c>
      <c r="AQ37" s="1">
        <v>0.0</v>
      </c>
      <c r="AR37" s="1">
        <v>0.0</v>
      </c>
      <c r="AS37" s="1">
        <v>0.0</v>
      </c>
      <c r="AT37" s="1">
        <v>0.0</v>
      </c>
      <c r="AU37" s="1">
        <v>0.0</v>
      </c>
      <c r="AV37" s="1">
        <v>0.0</v>
      </c>
      <c r="AX37" s="1" t="b">
        <v>0</v>
      </c>
      <c r="AY37" s="1" t="b">
        <v>0</v>
      </c>
      <c r="AZ37" s="1">
        <v>0.0</v>
      </c>
      <c r="BA37" s="1">
        <v>7.0</v>
      </c>
      <c r="BB37" s="1">
        <v>0.0</v>
      </c>
      <c r="BC37" s="1">
        <v>0.0</v>
      </c>
      <c r="BD37" s="1">
        <v>0.0</v>
      </c>
      <c r="BE37" s="1">
        <v>0.0</v>
      </c>
      <c r="BG37" s="1" t="b">
        <v>0</v>
      </c>
      <c r="BL37" s="1">
        <v>0.0</v>
      </c>
      <c r="BM37" s="1">
        <v>0.0</v>
      </c>
      <c r="BN37" s="1">
        <v>0.0</v>
      </c>
      <c r="BO37" s="1">
        <v>0.0</v>
      </c>
      <c r="BW37" s="1" t="b">
        <v>0</v>
      </c>
      <c r="CA37" s="1" t="b">
        <v>0</v>
      </c>
      <c r="CB37" s="1" t="b">
        <v>0</v>
      </c>
      <c r="CC37" s="1" t="b">
        <v>0</v>
      </c>
      <c r="CD37" s="1" t="b">
        <v>0</v>
      </c>
      <c r="CE37" s="1">
        <v>0.0</v>
      </c>
      <c r="CF37" s="1" t="b">
        <v>0</v>
      </c>
      <c r="CH37" s="1" t="b">
        <v>0</v>
      </c>
      <c r="CI37" s="1" t="b">
        <v>0</v>
      </c>
      <c r="CJ37" s="1">
        <v>0.0</v>
      </c>
      <c r="CK37" s="1">
        <v>0.0</v>
      </c>
      <c r="CL37" s="1" t="b">
        <v>0</v>
      </c>
      <c r="CM37" s="1" t="b">
        <v>0</v>
      </c>
      <c r="CN37" s="1" t="b">
        <v>0</v>
      </c>
      <c r="CO37" s="1" t="b">
        <v>0</v>
      </c>
      <c r="CQ37" s="1" t="b">
        <v>0</v>
      </c>
      <c r="CR37" s="1" t="b">
        <v>0</v>
      </c>
      <c r="CT37" s="1" t="b">
        <v>0</v>
      </c>
      <c r="CU37" s="1" t="s">
        <v>139</v>
      </c>
      <c r="CV37" s="1" t="b">
        <v>0</v>
      </c>
      <c r="CW37" s="1">
        <v>0.0</v>
      </c>
      <c r="CX37" s="1" t="b">
        <v>0</v>
      </c>
      <c r="CY37" s="1" t="b">
        <v>0</v>
      </c>
      <c r="CZ37" s="1" t="s">
        <v>139</v>
      </c>
      <c r="DA37" s="1" t="b">
        <v>0</v>
      </c>
      <c r="DB37" s="1" t="s">
        <v>390</v>
      </c>
      <c r="DC37" s="1" t="s">
        <v>141</v>
      </c>
      <c r="DD37" s="1" t="s">
        <v>185</v>
      </c>
      <c r="DE37" s="1" t="s">
        <v>143</v>
      </c>
      <c r="DG37" s="1" t="s">
        <v>391</v>
      </c>
    </row>
    <row r="38">
      <c r="A38" s="1">
        <v>77.0</v>
      </c>
      <c r="B38" s="1" t="s">
        <v>119</v>
      </c>
      <c r="C38" s="1">
        <v>77.0</v>
      </c>
      <c r="D38" s="1" t="s">
        <v>119</v>
      </c>
      <c r="E38" s="1">
        <v>997.0</v>
      </c>
      <c r="F38" s="1" t="s">
        <v>144</v>
      </c>
      <c r="G38" s="1" t="s">
        <v>145</v>
      </c>
      <c r="H38" s="1">
        <v>1.0</v>
      </c>
      <c r="I38" s="1" t="s">
        <v>122</v>
      </c>
      <c r="J38" s="1" t="s">
        <v>486</v>
      </c>
      <c r="K38" s="1" t="s">
        <v>487</v>
      </c>
      <c r="L38" s="1" t="s">
        <v>488</v>
      </c>
      <c r="M38" s="1">
        <v>0.0</v>
      </c>
      <c r="N38" s="2" t="str">
        <f>HYPERLINK("77","link to 77")</f>
        <v>link to 77</v>
      </c>
      <c r="O38" s="3">
        <v>42759.58436342593</v>
      </c>
      <c r="P38" s="3">
        <v>42822.68858796296</v>
      </c>
      <c r="Q38" s="1" t="s">
        <v>156</v>
      </c>
      <c r="R38" s="1">
        <v>0.0</v>
      </c>
      <c r="S38" s="1" t="s">
        <v>127</v>
      </c>
      <c r="T38" s="1">
        <v>69.0</v>
      </c>
      <c r="V38" s="1">
        <v>168.0</v>
      </c>
      <c r="AA38" s="1" t="b">
        <v>0</v>
      </c>
      <c r="AB38" s="1">
        <v>0.0</v>
      </c>
      <c r="AC38" s="1" t="b">
        <v>0</v>
      </c>
      <c r="AD38" s="1">
        <v>0.0</v>
      </c>
      <c r="AE38" s="1">
        <v>0.0</v>
      </c>
      <c r="AF38" s="1">
        <v>0.0</v>
      </c>
      <c r="AG38" s="1">
        <v>0.0</v>
      </c>
      <c r="AP38" s="1" t="s">
        <v>139</v>
      </c>
      <c r="AQ38" s="1">
        <v>0.0</v>
      </c>
      <c r="AR38" s="1">
        <v>23.0</v>
      </c>
      <c r="AS38" s="1">
        <v>0.0</v>
      </c>
      <c r="AT38" s="1">
        <v>0.0</v>
      </c>
      <c r="AU38" s="1">
        <v>0.0</v>
      </c>
      <c r="AV38" s="1">
        <v>0.0</v>
      </c>
      <c r="AX38" s="1" t="b">
        <v>0</v>
      </c>
      <c r="AY38" s="1" t="b">
        <v>0</v>
      </c>
      <c r="AZ38" s="1">
        <v>0.0</v>
      </c>
      <c r="BA38" s="1">
        <v>0.0</v>
      </c>
      <c r="BB38" s="1">
        <v>0.0</v>
      </c>
      <c r="BC38" s="1">
        <v>0.0</v>
      </c>
      <c r="BD38" s="1">
        <v>0.0</v>
      </c>
      <c r="BE38" s="1">
        <v>0.0</v>
      </c>
      <c r="BG38" s="1" t="b">
        <v>0</v>
      </c>
      <c r="BL38" s="1">
        <v>0.0</v>
      </c>
      <c r="BM38" s="1">
        <v>0.0</v>
      </c>
      <c r="BN38" s="1">
        <v>0.0</v>
      </c>
      <c r="BO38" s="1">
        <v>0.0</v>
      </c>
      <c r="BW38" s="1" t="b">
        <v>0</v>
      </c>
      <c r="CA38" s="1" t="b">
        <v>0</v>
      </c>
      <c r="CB38" s="1" t="b">
        <v>0</v>
      </c>
      <c r="CC38" s="1" t="b">
        <v>0</v>
      </c>
      <c r="CD38" s="1" t="b">
        <v>0</v>
      </c>
      <c r="CE38" s="1">
        <v>0.0</v>
      </c>
      <c r="CF38" s="1" t="b">
        <v>1</v>
      </c>
      <c r="CH38" s="1" t="b">
        <v>0</v>
      </c>
      <c r="CI38" s="1" t="b">
        <v>0</v>
      </c>
      <c r="CJ38" s="1">
        <v>0.0</v>
      </c>
      <c r="CK38" s="1">
        <v>0.0</v>
      </c>
      <c r="CL38" s="1" t="b">
        <v>0</v>
      </c>
      <c r="CM38" s="1" t="b">
        <v>0</v>
      </c>
      <c r="CN38" s="1" t="b">
        <v>0</v>
      </c>
      <c r="CO38" s="1" t="b">
        <v>0</v>
      </c>
      <c r="CQ38" s="1" t="b">
        <v>0</v>
      </c>
      <c r="CR38" s="1" t="b">
        <v>0</v>
      </c>
      <c r="CT38" s="1" t="b">
        <v>0</v>
      </c>
      <c r="CU38" s="1" t="s">
        <v>139</v>
      </c>
      <c r="CV38" s="1" t="b">
        <v>0</v>
      </c>
      <c r="CW38" s="1">
        <v>0.0</v>
      </c>
      <c r="CX38" s="1" t="b">
        <v>0</v>
      </c>
      <c r="CY38" s="1" t="b">
        <v>0</v>
      </c>
      <c r="CZ38" s="1" t="s">
        <v>139</v>
      </c>
      <c r="DA38" s="1" t="b">
        <v>0</v>
      </c>
      <c r="DB38" s="1" t="s">
        <v>390</v>
      </c>
      <c r="DC38" s="1" t="s">
        <v>141</v>
      </c>
      <c r="DE38" s="1" t="s">
        <v>143</v>
      </c>
      <c r="DG38" s="1" t="s">
        <v>489</v>
      </c>
    </row>
    <row r="39">
      <c r="A39" s="1">
        <v>80.0</v>
      </c>
      <c r="B39" s="1" t="s">
        <v>119</v>
      </c>
      <c r="C39" s="1">
        <v>80.0</v>
      </c>
      <c r="D39" s="1" t="s">
        <v>119</v>
      </c>
      <c r="E39" s="1">
        <v>1002.0</v>
      </c>
      <c r="F39" s="1" t="s">
        <v>490</v>
      </c>
      <c r="G39" s="1" t="s">
        <v>491</v>
      </c>
      <c r="H39" s="1">
        <v>1.0</v>
      </c>
      <c r="I39" s="1" t="s">
        <v>122</v>
      </c>
      <c r="J39" s="1" t="s">
        <v>492</v>
      </c>
      <c r="K39" s="1" t="s">
        <v>493</v>
      </c>
      <c r="L39" s="1" t="s">
        <v>494</v>
      </c>
      <c r="M39" s="1">
        <v>0.0</v>
      </c>
      <c r="N39" s="2" t="str">
        <f>HYPERLINK("80","link to 80")</f>
        <v>link to 80</v>
      </c>
      <c r="O39" s="3">
        <v>42759.64833333333</v>
      </c>
      <c r="P39" s="3">
        <v>42811.44609953704</v>
      </c>
      <c r="Q39" s="1" t="s">
        <v>144</v>
      </c>
      <c r="R39" s="1">
        <v>0.0</v>
      </c>
      <c r="S39" s="1" t="s">
        <v>127</v>
      </c>
      <c r="T39" s="1">
        <v>119.0</v>
      </c>
      <c r="U39" s="1" t="s">
        <v>176</v>
      </c>
      <c r="V39" s="1">
        <v>78.0</v>
      </c>
      <c r="W39" s="1" t="s">
        <v>495</v>
      </c>
      <c r="X39" s="1" t="s">
        <v>217</v>
      </c>
      <c r="Y39" s="1" t="s">
        <v>496</v>
      </c>
      <c r="Z39" s="1" t="s">
        <v>497</v>
      </c>
      <c r="AA39" s="1" t="b">
        <v>1</v>
      </c>
      <c r="AB39" s="1">
        <v>0.0</v>
      </c>
      <c r="AC39" s="1" t="b">
        <v>1</v>
      </c>
      <c r="AD39" s="1">
        <v>0.0</v>
      </c>
      <c r="AE39" s="1">
        <v>0.0</v>
      </c>
      <c r="AF39" s="1">
        <v>0.0</v>
      </c>
      <c r="AG39" s="1">
        <v>0.0</v>
      </c>
      <c r="AH39" s="1" t="s">
        <v>220</v>
      </c>
      <c r="AP39" s="1" t="s">
        <v>498</v>
      </c>
      <c r="AQ39" s="1">
        <v>0.0</v>
      </c>
      <c r="AR39" s="1">
        <v>0.0</v>
      </c>
      <c r="AS39" s="1">
        <v>0.0</v>
      </c>
      <c r="AT39" s="1">
        <v>0.0</v>
      </c>
      <c r="AU39" s="1">
        <v>0.0</v>
      </c>
      <c r="AV39" s="1">
        <v>0.0</v>
      </c>
      <c r="AX39" s="1" t="b">
        <v>1</v>
      </c>
      <c r="AY39" s="1" t="b">
        <v>0</v>
      </c>
      <c r="AZ39" s="1">
        <v>0.0</v>
      </c>
      <c r="BA39" s="1">
        <v>0.0</v>
      </c>
      <c r="BB39" s="1">
        <v>0.0</v>
      </c>
      <c r="BC39" s="1">
        <v>13.0</v>
      </c>
      <c r="BD39" s="1">
        <v>8.0</v>
      </c>
      <c r="BE39" s="1">
        <v>0.0</v>
      </c>
      <c r="BG39" s="1" t="b">
        <v>0</v>
      </c>
      <c r="BL39" s="1">
        <v>0.0</v>
      </c>
      <c r="BM39" s="1">
        <v>0.0</v>
      </c>
      <c r="BN39" s="1">
        <v>0.0</v>
      </c>
      <c r="BO39" s="1">
        <v>0.0</v>
      </c>
      <c r="BV39" s="1" t="s">
        <v>223</v>
      </c>
      <c r="BW39" s="1" t="b">
        <v>1</v>
      </c>
      <c r="CA39" s="1" t="b">
        <v>0</v>
      </c>
      <c r="CB39" s="1" t="b">
        <v>1</v>
      </c>
      <c r="CC39" s="1" t="b">
        <v>1</v>
      </c>
      <c r="CD39" s="1" t="b">
        <v>0</v>
      </c>
      <c r="CE39" s="1">
        <v>0.0</v>
      </c>
      <c r="CF39" s="1" t="b">
        <v>1</v>
      </c>
      <c r="CH39" s="1" t="b">
        <v>0</v>
      </c>
      <c r="CI39" s="1" t="b">
        <v>0</v>
      </c>
      <c r="CJ39" s="1">
        <v>0.0</v>
      </c>
      <c r="CK39" s="1">
        <v>0.0</v>
      </c>
      <c r="CL39" s="1" t="b">
        <v>0</v>
      </c>
      <c r="CM39" s="1" t="b">
        <v>0</v>
      </c>
      <c r="CN39" s="1" t="b">
        <v>0</v>
      </c>
      <c r="CO39" s="1" t="b">
        <v>0</v>
      </c>
      <c r="CQ39" s="1" t="b">
        <v>0</v>
      </c>
      <c r="CR39" s="1" t="b">
        <v>1</v>
      </c>
      <c r="CT39" s="1" t="b">
        <v>1</v>
      </c>
      <c r="CU39" s="1" t="s">
        <v>499</v>
      </c>
      <c r="CV39" s="1" t="b">
        <v>1</v>
      </c>
      <c r="CW39" s="1">
        <v>0.0</v>
      </c>
      <c r="CX39" s="1" t="b">
        <v>0</v>
      </c>
      <c r="CY39" s="1" t="b">
        <v>0</v>
      </c>
      <c r="CZ39" s="1" t="s">
        <v>139</v>
      </c>
      <c r="DA39" s="1" t="b">
        <v>1</v>
      </c>
      <c r="DB39" s="1" t="s">
        <v>226</v>
      </c>
      <c r="DC39" s="1" t="s">
        <v>184</v>
      </c>
      <c r="DD39" s="1" t="s">
        <v>227</v>
      </c>
      <c r="DE39" s="1" t="s">
        <v>377</v>
      </c>
      <c r="DG39" s="1" t="s">
        <v>500</v>
      </c>
    </row>
    <row r="40">
      <c r="A40" s="1">
        <v>81.0</v>
      </c>
      <c r="B40" s="1" t="s">
        <v>119</v>
      </c>
      <c r="C40" s="1">
        <v>81.0</v>
      </c>
      <c r="D40" s="1" t="s">
        <v>119</v>
      </c>
      <c r="E40" s="1">
        <v>1002.0</v>
      </c>
      <c r="F40" s="1" t="s">
        <v>490</v>
      </c>
      <c r="G40" s="1" t="s">
        <v>491</v>
      </c>
      <c r="H40" s="1">
        <v>1.0</v>
      </c>
      <c r="I40" s="1" t="s">
        <v>122</v>
      </c>
      <c r="J40" s="1" t="s">
        <v>501</v>
      </c>
      <c r="K40" s="1" t="s">
        <v>502</v>
      </c>
      <c r="L40" s="1" t="s">
        <v>503</v>
      </c>
      <c r="M40" s="1">
        <v>0.0</v>
      </c>
      <c r="N40" s="2" t="str">
        <f>HYPERLINK("81","link to 81")</f>
        <v>link to 81</v>
      </c>
      <c r="O40" s="3">
        <v>42759.64991898148</v>
      </c>
      <c r="P40" s="3">
        <v>42811.426620370374</v>
      </c>
      <c r="Q40" s="1" t="s">
        <v>126</v>
      </c>
      <c r="R40" s="1">
        <v>0.0</v>
      </c>
      <c r="S40" s="1" t="s">
        <v>127</v>
      </c>
      <c r="T40" s="1">
        <v>123.0</v>
      </c>
      <c r="U40" s="1" t="s">
        <v>128</v>
      </c>
      <c r="V40" s="1">
        <v>78.0</v>
      </c>
      <c r="W40" s="1" t="s">
        <v>504</v>
      </c>
      <c r="X40" s="1" t="s">
        <v>505</v>
      </c>
      <c r="Y40" s="1" t="s">
        <v>506</v>
      </c>
      <c r="Z40" s="1" t="s">
        <v>507</v>
      </c>
      <c r="AA40" s="1" t="b">
        <v>0</v>
      </c>
      <c r="AB40" s="1">
        <v>0.0</v>
      </c>
      <c r="AC40" s="1" t="b">
        <v>1</v>
      </c>
      <c r="AD40" s="1">
        <v>30.0</v>
      </c>
      <c r="AE40" s="1">
        <v>0.0</v>
      </c>
      <c r="AF40" s="1">
        <v>8.0</v>
      </c>
      <c r="AG40" s="1">
        <v>0.0</v>
      </c>
      <c r="AH40" s="1" t="s">
        <v>508</v>
      </c>
      <c r="AP40" s="1" t="s">
        <v>509</v>
      </c>
      <c r="AQ40" s="1">
        <v>0.0</v>
      </c>
      <c r="AR40" s="1">
        <v>0.0</v>
      </c>
      <c r="AS40" s="1">
        <v>0.0</v>
      </c>
      <c r="AT40" s="1">
        <v>0.0</v>
      </c>
      <c r="AU40" s="1">
        <v>0.0</v>
      </c>
      <c r="AV40" s="1">
        <v>0.0</v>
      </c>
      <c r="AX40" s="1" t="b">
        <v>0</v>
      </c>
      <c r="AY40" s="1" t="b">
        <v>0</v>
      </c>
      <c r="AZ40" s="1">
        <v>20.0</v>
      </c>
      <c r="BA40" s="1">
        <v>0.0</v>
      </c>
      <c r="BB40" s="1">
        <v>0.0</v>
      </c>
      <c r="BC40" s="1">
        <v>0.0</v>
      </c>
      <c r="BD40" s="1">
        <v>0.0</v>
      </c>
      <c r="BE40" s="1">
        <v>0.0</v>
      </c>
      <c r="BG40" s="1" t="b">
        <v>0</v>
      </c>
      <c r="BL40" s="1">
        <v>0.0</v>
      </c>
      <c r="BM40" s="1">
        <v>0.0</v>
      </c>
      <c r="BN40" s="1">
        <v>0.0</v>
      </c>
      <c r="BO40" s="1">
        <v>0.0</v>
      </c>
      <c r="BW40" s="1" t="b">
        <v>1</v>
      </c>
      <c r="CA40" s="1" t="b">
        <v>0</v>
      </c>
      <c r="CB40" s="1" t="b">
        <v>1</v>
      </c>
      <c r="CC40" s="1" t="b">
        <v>1</v>
      </c>
      <c r="CD40" s="1" t="b">
        <v>0</v>
      </c>
      <c r="CE40" s="1">
        <v>0.0</v>
      </c>
      <c r="CF40" s="1" t="b">
        <v>0</v>
      </c>
      <c r="CH40" s="1" t="b">
        <v>0</v>
      </c>
      <c r="CI40" s="1" t="b">
        <v>0</v>
      </c>
      <c r="CJ40" s="1">
        <v>0.0</v>
      </c>
      <c r="CK40" s="1">
        <v>0.0</v>
      </c>
      <c r="CL40" s="1" t="b">
        <v>0</v>
      </c>
      <c r="CM40" s="1" t="b">
        <v>0</v>
      </c>
      <c r="CN40" s="1" t="b">
        <v>0</v>
      </c>
      <c r="CO40" s="1" t="b">
        <v>0</v>
      </c>
      <c r="CQ40" s="1" t="b">
        <v>0</v>
      </c>
      <c r="CR40" s="1" t="b">
        <v>0</v>
      </c>
      <c r="CS40" s="1" t="s">
        <v>510</v>
      </c>
      <c r="CT40" s="1" t="b">
        <v>0</v>
      </c>
      <c r="CU40" s="1" t="s">
        <v>511</v>
      </c>
      <c r="CV40" s="1" t="b">
        <v>0</v>
      </c>
      <c r="CW40" s="1">
        <v>0.0</v>
      </c>
      <c r="CX40" s="1" t="b">
        <v>0</v>
      </c>
      <c r="CY40" s="1" t="b">
        <v>0</v>
      </c>
      <c r="CZ40" s="1" t="s">
        <v>139</v>
      </c>
      <c r="DA40" s="1" t="b">
        <v>0</v>
      </c>
      <c r="DB40" s="1" t="s">
        <v>512</v>
      </c>
      <c r="DC40" s="1" t="s">
        <v>184</v>
      </c>
      <c r="DD40" s="1" t="s">
        <v>513</v>
      </c>
      <c r="DE40" s="1" t="s">
        <v>377</v>
      </c>
      <c r="DG40" s="1" t="s">
        <v>514</v>
      </c>
    </row>
    <row r="41">
      <c r="A41" s="1">
        <v>85.0</v>
      </c>
      <c r="B41" s="1" t="s">
        <v>119</v>
      </c>
      <c r="C41" s="1">
        <v>85.0</v>
      </c>
      <c r="D41" s="1" t="s">
        <v>119</v>
      </c>
      <c r="E41" s="1">
        <v>1068.0</v>
      </c>
      <c r="F41" s="1" t="s">
        <v>515</v>
      </c>
      <c r="G41" s="1" t="s">
        <v>516</v>
      </c>
      <c r="H41" s="1">
        <v>1.0</v>
      </c>
      <c r="I41" s="1" t="s">
        <v>122</v>
      </c>
      <c r="J41" s="1" t="s">
        <v>517</v>
      </c>
      <c r="K41" s="1" t="s">
        <v>518</v>
      </c>
      <c r="L41" s="1" t="s">
        <v>519</v>
      </c>
      <c r="M41" s="1">
        <v>0.0</v>
      </c>
      <c r="N41" s="2" t="str">
        <f>HYPERLINK("85","link to 85")</f>
        <v>link to 85</v>
      </c>
      <c r="O41" s="3">
        <v>42761.661307870374</v>
      </c>
      <c r="P41" s="3">
        <v>42937.66527777778</v>
      </c>
      <c r="Q41" s="1" t="s">
        <v>515</v>
      </c>
      <c r="R41" s="1">
        <v>0.0</v>
      </c>
      <c r="S41" s="1" t="s">
        <v>127</v>
      </c>
      <c r="T41" s="1">
        <v>347.0</v>
      </c>
      <c r="U41" s="1" t="s">
        <v>520</v>
      </c>
      <c r="V41" s="1">
        <v>91.0</v>
      </c>
      <c r="W41" s="1" t="s">
        <v>521</v>
      </c>
      <c r="Y41" s="1" t="s">
        <v>522</v>
      </c>
      <c r="Z41" s="1" t="s">
        <v>516</v>
      </c>
      <c r="AA41" s="1" t="b">
        <v>1</v>
      </c>
      <c r="AB41" s="1">
        <v>0.0</v>
      </c>
      <c r="AC41" s="1" t="b">
        <v>0</v>
      </c>
      <c r="AD41" s="1">
        <v>0.0</v>
      </c>
      <c r="AE41" s="1">
        <v>0.0</v>
      </c>
      <c r="AF41" s="1">
        <v>0.0</v>
      </c>
      <c r="AG41" s="1">
        <v>0.0</v>
      </c>
      <c r="AH41" s="1" t="s">
        <v>523</v>
      </c>
      <c r="AP41" s="1" t="s">
        <v>524</v>
      </c>
      <c r="AQ41" s="1">
        <v>0.0</v>
      </c>
      <c r="AR41" s="1">
        <v>0.0</v>
      </c>
      <c r="AS41" s="1">
        <v>0.0</v>
      </c>
      <c r="AT41" s="1">
        <v>0.0</v>
      </c>
      <c r="AU41" s="1">
        <v>0.0</v>
      </c>
      <c r="AV41" s="1">
        <v>0.0</v>
      </c>
      <c r="AW41" s="1">
        <v>0.0</v>
      </c>
      <c r="AX41" s="1" t="b">
        <v>1</v>
      </c>
      <c r="AY41" s="1" t="b">
        <v>0</v>
      </c>
      <c r="AZ41" s="1">
        <v>0.0</v>
      </c>
      <c r="BA41" s="1">
        <v>0.0</v>
      </c>
      <c r="BB41" s="1">
        <v>0.0</v>
      </c>
      <c r="BC41" s="1">
        <v>5.0</v>
      </c>
      <c r="BD41" s="1">
        <v>59.0</v>
      </c>
      <c r="BE41" s="1">
        <v>0.0</v>
      </c>
      <c r="BG41" s="1" t="b">
        <v>1</v>
      </c>
      <c r="BL41" s="1">
        <v>0.0</v>
      </c>
      <c r="BM41" s="1">
        <v>0.0</v>
      </c>
      <c r="BN41" s="1">
        <v>0.0</v>
      </c>
      <c r="BO41" s="1">
        <v>0.0</v>
      </c>
      <c r="BW41" s="1" t="b">
        <v>0</v>
      </c>
      <c r="CA41" s="1" t="b">
        <v>0</v>
      </c>
      <c r="CB41" s="1" t="b">
        <v>1</v>
      </c>
      <c r="CC41" s="1" t="b">
        <v>0</v>
      </c>
      <c r="CD41" s="1" t="b">
        <v>0</v>
      </c>
      <c r="CE41" s="1">
        <v>0.0</v>
      </c>
      <c r="CF41" s="1" t="b">
        <v>0</v>
      </c>
      <c r="CG41" s="1" t="s">
        <v>525</v>
      </c>
      <c r="CH41" s="1" t="b">
        <v>0</v>
      </c>
      <c r="CI41" s="1" t="b">
        <v>0</v>
      </c>
      <c r="CJ41" s="1">
        <v>0.0</v>
      </c>
      <c r="CK41" s="1">
        <v>0.0</v>
      </c>
      <c r="CL41" s="1" t="b">
        <v>1</v>
      </c>
      <c r="CM41" s="1" t="b">
        <v>0</v>
      </c>
      <c r="CN41" s="1" t="b">
        <v>0</v>
      </c>
      <c r="CO41" s="1" t="b">
        <v>0</v>
      </c>
      <c r="CP41" s="1" t="s">
        <v>526</v>
      </c>
      <c r="CQ41" s="1" t="b">
        <v>0</v>
      </c>
      <c r="CR41" s="1" t="b">
        <v>0</v>
      </c>
      <c r="CS41" s="1" t="s">
        <v>527</v>
      </c>
      <c r="CT41" s="1" t="b">
        <v>0</v>
      </c>
      <c r="CU41" s="1" t="s">
        <v>139</v>
      </c>
      <c r="CV41" s="1" t="b">
        <v>0</v>
      </c>
      <c r="CW41" s="1">
        <v>0.0</v>
      </c>
      <c r="CX41" s="1" t="b">
        <v>0</v>
      </c>
      <c r="CY41" s="1" t="b">
        <v>0</v>
      </c>
      <c r="CZ41" s="1" t="s">
        <v>139</v>
      </c>
      <c r="DA41" s="1" t="b">
        <v>1</v>
      </c>
      <c r="DB41" s="4" t="s">
        <v>528</v>
      </c>
      <c r="DC41" s="1" t="s">
        <v>141</v>
      </c>
      <c r="DD41" s="1" t="s">
        <v>240</v>
      </c>
      <c r="DE41" s="1" t="s">
        <v>529</v>
      </c>
    </row>
    <row r="42">
      <c r="A42" s="1">
        <v>89.0</v>
      </c>
      <c r="B42" s="1" t="s">
        <v>119</v>
      </c>
      <c r="C42" s="1">
        <v>89.0</v>
      </c>
      <c r="D42" s="1" t="s">
        <v>119</v>
      </c>
      <c r="E42" s="1">
        <v>996.0</v>
      </c>
      <c r="F42" s="1" t="s">
        <v>156</v>
      </c>
      <c r="G42" s="1" t="s">
        <v>157</v>
      </c>
      <c r="H42" s="1">
        <v>1.0</v>
      </c>
      <c r="I42" s="1" t="s">
        <v>122</v>
      </c>
      <c r="J42" s="1" t="s">
        <v>530</v>
      </c>
      <c r="K42" s="1" t="s">
        <v>531</v>
      </c>
      <c r="M42" s="1">
        <v>0.0</v>
      </c>
      <c r="N42" s="2" t="str">
        <f>HYPERLINK("89","link to 89")</f>
        <v>link to 89</v>
      </c>
      <c r="O42" s="3">
        <v>42761.756516203706</v>
      </c>
      <c r="P42" s="3">
        <v>42816.5490625</v>
      </c>
      <c r="Q42" s="1" t="s">
        <v>156</v>
      </c>
      <c r="R42" s="1">
        <v>0.0</v>
      </c>
      <c r="S42" s="1" t="s">
        <v>127</v>
      </c>
      <c r="T42" s="1">
        <v>219.0</v>
      </c>
      <c r="U42" s="1" t="s">
        <v>532</v>
      </c>
      <c r="V42" s="1">
        <v>117.0</v>
      </c>
      <c r="W42" s="1" t="s">
        <v>533</v>
      </c>
      <c r="X42" s="1" t="s">
        <v>534</v>
      </c>
      <c r="Y42" s="1" t="s">
        <v>535</v>
      </c>
      <c r="Z42" s="1" t="s">
        <v>536</v>
      </c>
      <c r="AA42" s="1" t="b">
        <v>0</v>
      </c>
      <c r="AC42" s="1" t="b">
        <v>1</v>
      </c>
      <c r="AD42" s="1">
        <v>0.0</v>
      </c>
      <c r="AE42" s="1">
        <v>0.0</v>
      </c>
      <c r="AF42" s="1">
        <v>16.0</v>
      </c>
      <c r="AG42" s="1">
        <v>0.0</v>
      </c>
      <c r="AH42" s="1" t="s">
        <v>537</v>
      </c>
      <c r="AP42" s="1" t="s">
        <v>538</v>
      </c>
      <c r="AQ42" s="1">
        <v>0.0</v>
      </c>
      <c r="AR42" s="1">
        <v>0.0</v>
      </c>
      <c r="AS42" s="1">
        <v>0.0</v>
      </c>
      <c r="AT42" s="1">
        <v>0.0</v>
      </c>
      <c r="AU42" s="1">
        <v>0.0</v>
      </c>
      <c r="AV42" s="1">
        <v>0.0</v>
      </c>
      <c r="AX42" s="1" t="b">
        <v>0</v>
      </c>
      <c r="AY42" s="1" t="b">
        <v>0</v>
      </c>
      <c r="AZ42" s="1">
        <v>0.0</v>
      </c>
      <c r="BA42" s="1">
        <v>0.0</v>
      </c>
      <c r="BB42" s="1">
        <v>0.0</v>
      </c>
      <c r="BC42" s="1">
        <v>0.0</v>
      </c>
      <c r="BD42" s="1">
        <v>0.0</v>
      </c>
      <c r="BE42" s="1">
        <v>0.0</v>
      </c>
      <c r="BG42" s="1" t="b">
        <v>0</v>
      </c>
      <c r="BL42" s="1">
        <v>0.0</v>
      </c>
      <c r="BM42" s="1">
        <v>0.0</v>
      </c>
      <c r="BN42" s="1">
        <v>0.0</v>
      </c>
      <c r="BO42" s="1">
        <v>0.0</v>
      </c>
      <c r="BV42" s="1" t="s">
        <v>539</v>
      </c>
      <c r="BW42" s="1" t="b">
        <v>1</v>
      </c>
      <c r="CA42" s="1" t="b">
        <v>0</v>
      </c>
      <c r="CB42" s="1" t="b">
        <v>1</v>
      </c>
      <c r="CC42" s="1" t="b">
        <v>1</v>
      </c>
      <c r="CD42" s="1" t="b">
        <v>0</v>
      </c>
      <c r="CE42" s="1">
        <v>0.0</v>
      </c>
      <c r="CF42" s="1" t="b">
        <v>0</v>
      </c>
      <c r="CH42" s="1" t="b">
        <v>0</v>
      </c>
      <c r="CI42" s="1" t="b">
        <v>0</v>
      </c>
      <c r="CJ42" s="1">
        <v>0.0</v>
      </c>
      <c r="CK42" s="1">
        <v>0.0</v>
      </c>
      <c r="CL42" s="1" t="b">
        <v>0</v>
      </c>
      <c r="CM42" s="1" t="b">
        <v>0</v>
      </c>
      <c r="CN42" s="1" t="b">
        <v>0</v>
      </c>
      <c r="CO42" s="1" t="b">
        <v>0</v>
      </c>
      <c r="CQ42" s="1" t="b">
        <v>0</v>
      </c>
      <c r="CR42" s="1" t="b">
        <v>0</v>
      </c>
      <c r="CS42" s="1" t="s">
        <v>540</v>
      </c>
      <c r="CT42" s="1" t="b">
        <v>1</v>
      </c>
      <c r="CU42" s="1" t="s">
        <v>541</v>
      </c>
      <c r="CV42" s="1" t="b">
        <v>1</v>
      </c>
      <c r="CW42" s="1">
        <v>0.0</v>
      </c>
      <c r="CX42" s="1" t="b">
        <v>1</v>
      </c>
      <c r="CY42" s="1" t="b">
        <v>0</v>
      </c>
      <c r="CZ42" s="1" t="s">
        <v>542</v>
      </c>
      <c r="DA42" s="1" t="b">
        <v>1</v>
      </c>
      <c r="DB42" s="1" t="s">
        <v>543</v>
      </c>
      <c r="DC42" s="1" t="s">
        <v>141</v>
      </c>
      <c r="DD42" s="1" t="s">
        <v>227</v>
      </c>
      <c r="DE42" s="1" t="s">
        <v>377</v>
      </c>
      <c r="DG42" s="1" t="s">
        <v>544</v>
      </c>
    </row>
    <row r="43">
      <c r="A43" s="1">
        <v>93.0</v>
      </c>
      <c r="B43" s="1" t="s">
        <v>119</v>
      </c>
      <c r="C43" s="1">
        <v>93.0</v>
      </c>
      <c r="D43" s="1" t="s">
        <v>119</v>
      </c>
      <c r="E43" s="1">
        <v>1028.0</v>
      </c>
      <c r="F43" s="1" t="s">
        <v>545</v>
      </c>
      <c r="G43" s="1" t="s">
        <v>546</v>
      </c>
      <c r="H43" s="1">
        <v>1.0</v>
      </c>
      <c r="I43" s="1" t="s">
        <v>122</v>
      </c>
      <c r="J43" s="1" t="s">
        <v>547</v>
      </c>
      <c r="K43" s="1" t="s">
        <v>548</v>
      </c>
      <c r="M43" s="1">
        <v>0.0</v>
      </c>
      <c r="N43" s="2" t="str">
        <f>HYPERLINK("93","link to 93")</f>
        <v>link to 93</v>
      </c>
      <c r="O43" s="3">
        <v>42762.46828703704</v>
      </c>
      <c r="P43" s="3">
        <v>42816.62633101852</v>
      </c>
      <c r="Q43" s="1" t="s">
        <v>545</v>
      </c>
      <c r="R43" s="1">
        <v>0.0</v>
      </c>
      <c r="S43" s="1" t="s">
        <v>127</v>
      </c>
      <c r="T43" s="1">
        <v>188.0</v>
      </c>
      <c r="U43" s="1" t="s">
        <v>357</v>
      </c>
      <c r="V43" s="1">
        <v>160.0</v>
      </c>
      <c r="W43" s="1" t="s">
        <v>549</v>
      </c>
      <c r="X43" s="1" t="s">
        <v>191</v>
      </c>
      <c r="Y43" s="1" t="s">
        <v>550</v>
      </c>
      <c r="Z43" s="1" t="s">
        <v>546</v>
      </c>
      <c r="AA43" s="1" t="b">
        <v>1</v>
      </c>
      <c r="AB43" s="1">
        <v>0.0</v>
      </c>
      <c r="AC43" s="1" t="b">
        <v>0</v>
      </c>
      <c r="AD43" s="1">
        <v>0.0</v>
      </c>
      <c r="AE43" s="1">
        <v>0.0</v>
      </c>
      <c r="AF43" s="1">
        <v>0.0</v>
      </c>
      <c r="AG43" s="1">
        <v>0.0</v>
      </c>
      <c r="AH43" s="1" t="s">
        <v>551</v>
      </c>
      <c r="AP43" s="1" t="s">
        <v>139</v>
      </c>
      <c r="AQ43" s="1">
        <v>0.0</v>
      </c>
      <c r="AR43" s="1">
        <v>0.0</v>
      </c>
      <c r="AS43" s="1">
        <v>0.0</v>
      </c>
      <c r="AT43" s="1">
        <v>0.0</v>
      </c>
      <c r="AU43" s="1">
        <v>0.0</v>
      </c>
      <c r="AV43" s="1">
        <v>0.0</v>
      </c>
      <c r="AX43" s="1" t="b">
        <v>1</v>
      </c>
      <c r="AY43" s="1" t="b">
        <v>0</v>
      </c>
      <c r="AZ43" s="1">
        <v>0.0</v>
      </c>
      <c r="BA43" s="1">
        <v>0.0</v>
      </c>
      <c r="BB43" s="1">
        <v>0.0</v>
      </c>
      <c r="BC43" s="1">
        <v>0.0</v>
      </c>
      <c r="BD43" s="1">
        <v>0.0</v>
      </c>
      <c r="BE43" s="1">
        <v>0.0</v>
      </c>
      <c r="BF43" s="1" t="s">
        <v>552</v>
      </c>
      <c r="BG43" s="1" t="b">
        <v>1</v>
      </c>
      <c r="BL43" s="1">
        <v>0.0</v>
      </c>
      <c r="BM43" s="1">
        <v>0.0</v>
      </c>
      <c r="BN43" s="1">
        <v>0.0</v>
      </c>
      <c r="BO43" s="1">
        <v>22.0</v>
      </c>
      <c r="BW43" s="1" t="b">
        <v>0</v>
      </c>
      <c r="CA43" s="1" t="b">
        <v>0</v>
      </c>
      <c r="CB43" s="1" t="b">
        <v>1</v>
      </c>
      <c r="CC43" s="1" t="b">
        <v>1</v>
      </c>
      <c r="CD43" s="1" t="b">
        <v>0</v>
      </c>
      <c r="CE43" s="1" t="s">
        <v>553</v>
      </c>
      <c r="CF43" s="1" t="b">
        <v>1</v>
      </c>
      <c r="CH43" s="1" t="b">
        <v>1</v>
      </c>
      <c r="CI43" s="1" t="b">
        <v>0</v>
      </c>
      <c r="CJ43" s="1">
        <v>0.0</v>
      </c>
      <c r="CK43" s="1">
        <v>0.0</v>
      </c>
      <c r="CL43" s="1" t="b">
        <v>0</v>
      </c>
      <c r="CM43" s="1" t="b">
        <v>0</v>
      </c>
      <c r="CN43" s="1" t="b">
        <v>0</v>
      </c>
      <c r="CO43" s="1" t="b">
        <v>0</v>
      </c>
      <c r="CQ43" s="1" t="b">
        <v>0</v>
      </c>
      <c r="CR43" s="1" t="b">
        <v>0</v>
      </c>
      <c r="CT43" s="1" t="b">
        <v>1</v>
      </c>
      <c r="CU43" s="1" t="s">
        <v>554</v>
      </c>
      <c r="CV43" s="1" t="b">
        <v>0</v>
      </c>
      <c r="CW43" s="1">
        <v>0.0</v>
      </c>
      <c r="CX43" s="1" t="b">
        <v>0</v>
      </c>
      <c r="CY43" s="1" t="b">
        <v>0</v>
      </c>
      <c r="CZ43" s="1" t="s">
        <v>139</v>
      </c>
      <c r="DA43" s="1" t="b">
        <v>1</v>
      </c>
      <c r="DB43" s="1" t="s">
        <v>555</v>
      </c>
      <c r="DC43" s="1" t="s">
        <v>141</v>
      </c>
      <c r="DD43" s="1" t="s">
        <v>240</v>
      </c>
      <c r="DE43" s="1" t="s">
        <v>556</v>
      </c>
    </row>
    <row r="44">
      <c r="A44" s="1">
        <v>94.0</v>
      </c>
      <c r="B44" s="1" t="s">
        <v>119</v>
      </c>
      <c r="C44" s="1">
        <v>94.0</v>
      </c>
      <c r="D44" s="1" t="s">
        <v>119</v>
      </c>
      <c r="E44" s="1">
        <v>1028.0</v>
      </c>
      <c r="F44" s="1" t="s">
        <v>545</v>
      </c>
      <c r="G44" s="1" t="s">
        <v>546</v>
      </c>
      <c r="H44" s="1">
        <v>1.0</v>
      </c>
      <c r="I44" s="1" t="s">
        <v>122</v>
      </c>
      <c r="J44" s="1" t="s">
        <v>557</v>
      </c>
      <c r="K44" s="1" t="s">
        <v>558</v>
      </c>
      <c r="M44" s="1">
        <v>0.0</v>
      </c>
      <c r="N44" s="2" t="str">
        <f>HYPERLINK("94","link to 94")</f>
        <v>link to 94</v>
      </c>
      <c r="O44" s="3">
        <v>42762.471504629626</v>
      </c>
      <c r="P44" s="3">
        <v>42816.618263888886</v>
      </c>
      <c r="Q44" s="1" t="s">
        <v>545</v>
      </c>
      <c r="R44" s="1">
        <v>0.0</v>
      </c>
      <c r="S44" s="1" t="s">
        <v>127</v>
      </c>
      <c r="T44" s="1">
        <v>98.0</v>
      </c>
      <c r="U44" s="1" t="s">
        <v>357</v>
      </c>
      <c r="V44" s="1">
        <v>160.0</v>
      </c>
      <c r="W44" s="1" t="s">
        <v>549</v>
      </c>
      <c r="X44" s="1" t="s">
        <v>191</v>
      </c>
      <c r="Y44" s="1" t="s">
        <v>550</v>
      </c>
      <c r="Z44" s="1" t="s">
        <v>546</v>
      </c>
      <c r="AA44" s="1" t="b">
        <v>1</v>
      </c>
      <c r="AB44" s="1">
        <v>0.0</v>
      </c>
      <c r="AC44" s="1" t="b">
        <v>0</v>
      </c>
      <c r="AD44" s="1">
        <v>0.0</v>
      </c>
      <c r="AE44" s="1">
        <v>0.0</v>
      </c>
      <c r="AF44" s="1">
        <v>0.0</v>
      </c>
      <c r="AG44" s="1">
        <v>0.0</v>
      </c>
      <c r="AH44" s="1" t="s">
        <v>559</v>
      </c>
      <c r="AP44" s="1" t="s">
        <v>139</v>
      </c>
      <c r="AQ44" s="1">
        <v>0.0</v>
      </c>
      <c r="AR44" s="1">
        <v>0.0</v>
      </c>
      <c r="AS44" s="1">
        <v>0.0</v>
      </c>
      <c r="AT44" s="1">
        <v>0.0</v>
      </c>
      <c r="AU44" s="1">
        <v>0.0</v>
      </c>
      <c r="AV44" s="1">
        <v>0.0</v>
      </c>
      <c r="AX44" s="1" t="b">
        <v>1</v>
      </c>
      <c r="AY44" s="1" t="b">
        <v>0</v>
      </c>
      <c r="AZ44" s="1">
        <v>0.0</v>
      </c>
      <c r="BA44" s="1">
        <v>0.0</v>
      </c>
      <c r="BB44" s="1">
        <v>40.0</v>
      </c>
      <c r="BC44" s="1">
        <v>40.0</v>
      </c>
      <c r="BD44" s="1">
        <v>0.0</v>
      </c>
      <c r="BE44" s="1">
        <v>0.0</v>
      </c>
      <c r="BG44" s="1" t="b">
        <v>1</v>
      </c>
      <c r="BL44" s="1">
        <v>0.0</v>
      </c>
      <c r="BM44" s="1">
        <v>0.0</v>
      </c>
      <c r="BN44" s="1">
        <v>0.0</v>
      </c>
      <c r="BO44" s="1">
        <v>0.0</v>
      </c>
      <c r="BW44" s="1" t="b">
        <v>0</v>
      </c>
      <c r="CA44" s="1" t="b">
        <v>0</v>
      </c>
      <c r="CB44" s="1" t="b">
        <v>1</v>
      </c>
      <c r="CC44" s="1" t="b">
        <v>1</v>
      </c>
      <c r="CD44" s="1" t="b">
        <v>0</v>
      </c>
      <c r="CE44" s="1" t="s">
        <v>560</v>
      </c>
      <c r="CF44" s="1" t="b">
        <v>0</v>
      </c>
      <c r="CG44" s="1" t="s">
        <v>561</v>
      </c>
      <c r="CH44" s="1" t="b">
        <v>0</v>
      </c>
      <c r="CI44" s="1" t="b">
        <v>0</v>
      </c>
      <c r="CJ44" s="1">
        <v>0.0</v>
      </c>
      <c r="CK44" s="1">
        <v>0.0</v>
      </c>
      <c r="CL44" s="1" t="b">
        <v>0</v>
      </c>
      <c r="CM44" s="1" t="b">
        <v>0</v>
      </c>
      <c r="CN44" s="1" t="b">
        <v>0</v>
      </c>
      <c r="CO44" s="1" t="b">
        <v>1</v>
      </c>
      <c r="CP44" s="1" t="s">
        <v>562</v>
      </c>
      <c r="CQ44" s="1" t="b">
        <v>0</v>
      </c>
      <c r="CR44" s="1" t="b">
        <v>0</v>
      </c>
      <c r="CT44" s="1" t="b">
        <v>0</v>
      </c>
      <c r="CU44" s="1" t="s">
        <v>139</v>
      </c>
      <c r="CV44" s="1" t="b">
        <v>0</v>
      </c>
      <c r="CW44" s="1">
        <v>0.0</v>
      </c>
      <c r="CX44" s="1" t="b">
        <v>0</v>
      </c>
      <c r="CY44" s="1" t="b">
        <v>0</v>
      </c>
      <c r="CZ44" s="1" t="s">
        <v>139</v>
      </c>
      <c r="DA44" s="1" t="b">
        <v>1</v>
      </c>
      <c r="DB44" s="1" t="s">
        <v>563</v>
      </c>
      <c r="DC44" s="1" t="s">
        <v>194</v>
      </c>
      <c r="DD44" s="1" t="s">
        <v>240</v>
      </c>
      <c r="DE44" s="1" t="s">
        <v>211</v>
      </c>
    </row>
    <row r="45">
      <c r="A45" s="1">
        <v>95.0</v>
      </c>
      <c r="B45" s="1" t="s">
        <v>119</v>
      </c>
      <c r="C45" s="1">
        <v>95.0</v>
      </c>
      <c r="D45" s="1" t="s">
        <v>119</v>
      </c>
      <c r="E45" s="1">
        <v>1028.0</v>
      </c>
      <c r="F45" s="1" t="s">
        <v>545</v>
      </c>
      <c r="G45" s="1" t="s">
        <v>546</v>
      </c>
      <c r="H45" s="1">
        <v>1.0</v>
      </c>
      <c r="I45" s="1" t="s">
        <v>122</v>
      </c>
      <c r="J45" s="1" t="s">
        <v>564</v>
      </c>
      <c r="K45" s="1" t="s">
        <v>565</v>
      </c>
      <c r="M45" s="1">
        <v>0.0</v>
      </c>
      <c r="N45" s="2" t="str">
        <f>HYPERLINK("95","link to 95")</f>
        <v>link to 95</v>
      </c>
      <c r="O45" s="3">
        <v>42762.474027777775</v>
      </c>
      <c r="P45" s="3">
        <v>42816.62966435185</v>
      </c>
      <c r="Q45" s="1" t="s">
        <v>545</v>
      </c>
      <c r="R45" s="1">
        <v>0.0</v>
      </c>
      <c r="S45" s="1" t="s">
        <v>127</v>
      </c>
      <c r="T45" s="1">
        <v>238.0</v>
      </c>
      <c r="U45" s="1" t="s">
        <v>357</v>
      </c>
      <c r="V45" s="1">
        <v>160.0</v>
      </c>
      <c r="W45" s="1" t="s">
        <v>549</v>
      </c>
      <c r="X45" s="1" t="s">
        <v>191</v>
      </c>
      <c r="Y45" s="1" t="s">
        <v>550</v>
      </c>
      <c r="Z45" s="1" t="s">
        <v>546</v>
      </c>
      <c r="AA45" s="1" t="b">
        <v>1</v>
      </c>
      <c r="AB45" s="1">
        <v>0.0</v>
      </c>
      <c r="AC45" s="1" t="b">
        <v>0</v>
      </c>
      <c r="AD45" s="1">
        <v>0.0</v>
      </c>
      <c r="AE45" s="1">
        <v>0.0</v>
      </c>
      <c r="AF45" s="1">
        <v>0.0</v>
      </c>
      <c r="AG45" s="1">
        <v>0.0</v>
      </c>
      <c r="AH45" s="1" t="s">
        <v>559</v>
      </c>
      <c r="AP45" s="1" t="s">
        <v>139</v>
      </c>
      <c r="AQ45" s="1">
        <v>0.0</v>
      </c>
      <c r="AR45" s="1">
        <v>0.0</v>
      </c>
      <c r="AS45" s="1">
        <v>0.0</v>
      </c>
      <c r="AT45" s="1">
        <v>0.0</v>
      </c>
      <c r="AU45" s="1">
        <v>0.0</v>
      </c>
      <c r="AV45" s="1">
        <v>0.0</v>
      </c>
      <c r="AX45" s="1" t="b">
        <v>1</v>
      </c>
      <c r="AY45" s="1" t="b">
        <v>0</v>
      </c>
      <c r="AZ45" s="1">
        <v>0.0</v>
      </c>
      <c r="BA45" s="1">
        <v>0.0</v>
      </c>
      <c r="BB45" s="1">
        <v>0.0</v>
      </c>
      <c r="BC45" s="1">
        <v>6.0</v>
      </c>
      <c r="BD45" s="1">
        <v>32.0</v>
      </c>
      <c r="BE45" s="1">
        <v>0.0</v>
      </c>
      <c r="BF45" s="1" t="s">
        <v>566</v>
      </c>
      <c r="BG45" s="1" t="b">
        <v>1</v>
      </c>
      <c r="BL45" s="1">
        <v>0.0</v>
      </c>
      <c r="BM45" s="1">
        <v>0.0</v>
      </c>
      <c r="BN45" s="1">
        <v>0.0</v>
      </c>
      <c r="BO45" s="1">
        <v>20.0</v>
      </c>
      <c r="BW45" s="1" t="b">
        <v>0</v>
      </c>
      <c r="CA45" s="1" t="b">
        <v>0</v>
      </c>
      <c r="CB45" s="1" t="b">
        <v>1</v>
      </c>
      <c r="CC45" s="1" t="b">
        <v>1</v>
      </c>
      <c r="CD45" s="1" t="b">
        <v>0</v>
      </c>
      <c r="CE45" s="1">
        <v>0.0</v>
      </c>
      <c r="CF45" s="1" t="b">
        <v>1</v>
      </c>
      <c r="CH45" s="1" t="b">
        <v>0</v>
      </c>
      <c r="CI45" s="1" t="b">
        <v>0</v>
      </c>
      <c r="CJ45" s="1">
        <v>0.0</v>
      </c>
      <c r="CK45" s="1">
        <v>0.0</v>
      </c>
      <c r="CL45" s="1" t="b">
        <v>1</v>
      </c>
      <c r="CM45" s="1" t="b">
        <v>0</v>
      </c>
      <c r="CN45" s="1" t="b">
        <v>0</v>
      </c>
      <c r="CO45" s="1" t="b">
        <v>0</v>
      </c>
      <c r="CP45" s="1" t="s">
        <v>567</v>
      </c>
      <c r="CQ45" s="1" t="b">
        <v>0</v>
      </c>
      <c r="CR45" s="1" t="b">
        <v>0</v>
      </c>
      <c r="CT45" s="1" t="b">
        <v>1</v>
      </c>
      <c r="CU45" s="1" t="s">
        <v>139</v>
      </c>
      <c r="CV45" s="1" t="b">
        <v>0</v>
      </c>
      <c r="CW45" s="1">
        <v>0.0</v>
      </c>
      <c r="CX45" s="1" t="b">
        <v>0</v>
      </c>
      <c r="CY45" s="1" t="b">
        <v>0</v>
      </c>
      <c r="CZ45" s="1" t="s">
        <v>139</v>
      </c>
      <c r="DA45" s="1" t="b">
        <v>1</v>
      </c>
      <c r="DB45" s="1" t="s">
        <v>563</v>
      </c>
      <c r="DC45" s="1" t="s">
        <v>141</v>
      </c>
      <c r="DD45" s="1" t="s">
        <v>240</v>
      </c>
      <c r="DE45" s="1" t="s">
        <v>568</v>
      </c>
    </row>
    <row r="46">
      <c r="A46" s="1">
        <v>96.0</v>
      </c>
      <c r="B46" s="1" t="s">
        <v>119</v>
      </c>
      <c r="C46" s="1">
        <v>96.0</v>
      </c>
      <c r="D46" s="1" t="s">
        <v>119</v>
      </c>
      <c r="E46" s="1">
        <v>997.0</v>
      </c>
      <c r="F46" s="1" t="s">
        <v>144</v>
      </c>
      <c r="G46" s="1" t="s">
        <v>145</v>
      </c>
      <c r="H46" s="1">
        <v>1.0</v>
      </c>
      <c r="I46" s="1" t="s">
        <v>122</v>
      </c>
      <c r="J46" s="1" t="s">
        <v>569</v>
      </c>
      <c r="K46" s="1" t="s">
        <v>570</v>
      </c>
      <c r="M46" s="1">
        <v>0.0</v>
      </c>
      <c r="N46" s="2" t="str">
        <f>HYPERLINK("96","link to 96")</f>
        <v>link to 96</v>
      </c>
      <c r="O46" s="3">
        <v>42762.50771990741</v>
      </c>
      <c r="P46" s="3">
        <v>42816.634201388886</v>
      </c>
      <c r="Q46" s="1" t="s">
        <v>156</v>
      </c>
      <c r="R46" s="1">
        <v>0.0</v>
      </c>
      <c r="S46" s="1" t="s">
        <v>127</v>
      </c>
      <c r="T46" s="1">
        <v>36.0</v>
      </c>
      <c r="U46" s="1" t="s">
        <v>176</v>
      </c>
      <c r="V46" s="1">
        <v>84.0</v>
      </c>
      <c r="W46" s="1" t="s">
        <v>571</v>
      </c>
      <c r="X46" s="1" t="s">
        <v>572</v>
      </c>
      <c r="Z46" s="1" t="s">
        <v>573</v>
      </c>
      <c r="AA46" s="1" t="b">
        <v>1</v>
      </c>
      <c r="AB46" s="1">
        <v>0.0</v>
      </c>
      <c r="AC46" s="1" t="b">
        <v>1</v>
      </c>
      <c r="AD46" s="1">
        <v>0.0</v>
      </c>
      <c r="AE46" s="1">
        <v>0.0</v>
      </c>
      <c r="AF46" s="1">
        <v>20.0</v>
      </c>
      <c r="AG46" s="1">
        <v>30.0</v>
      </c>
      <c r="AH46" s="1" t="s">
        <v>574</v>
      </c>
      <c r="AP46" s="1" t="s">
        <v>575</v>
      </c>
      <c r="AQ46" s="1">
        <v>0.0</v>
      </c>
      <c r="AR46" s="1">
        <v>0.0</v>
      </c>
      <c r="AS46" s="1">
        <v>0.0</v>
      </c>
      <c r="AT46" s="1">
        <v>0.0</v>
      </c>
      <c r="AU46" s="1">
        <v>0.0</v>
      </c>
      <c r="AV46" s="1">
        <v>0.0</v>
      </c>
      <c r="AX46" s="1" t="b">
        <v>1</v>
      </c>
      <c r="AY46" s="1" t="b">
        <v>1</v>
      </c>
      <c r="AZ46" s="1">
        <v>50.0</v>
      </c>
      <c r="BA46" s="1">
        <v>0.0</v>
      </c>
      <c r="BB46" s="1">
        <v>0.0</v>
      </c>
      <c r="BC46" s="1">
        <v>0.0</v>
      </c>
      <c r="BD46" s="1">
        <v>0.0</v>
      </c>
      <c r="BE46" s="1">
        <v>0.0</v>
      </c>
      <c r="BG46" s="1" t="b">
        <v>0</v>
      </c>
      <c r="BL46" s="1">
        <v>0.0</v>
      </c>
      <c r="BM46" s="1">
        <v>0.0</v>
      </c>
      <c r="BN46" s="1">
        <v>0.0</v>
      </c>
      <c r="BO46" s="1">
        <v>0.0</v>
      </c>
      <c r="BW46" s="1" t="b">
        <v>0</v>
      </c>
      <c r="CA46" s="1" t="b">
        <v>0</v>
      </c>
      <c r="CB46" s="1" t="b">
        <v>0</v>
      </c>
      <c r="CC46" s="1" t="b">
        <v>0</v>
      </c>
      <c r="CD46" s="1" t="b">
        <v>0</v>
      </c>
      <c r="CE46" s="5">
        <v>750.0</v>
      </c>
      <c r="CF46" s="1" t="b">
        <v>0</v>
      </c>
      <c r="CH46" s="1" t="b">
        <v>0</v>
      </c>
      <c r="CI46" s="1" t="b">
        <v>0</v>
      </c>
      <c r="CJ46" s="1">
        <v>0.0</v>
      </c>
      <c r="CK46" s="1">
        <v>0.0</v>
      </c>
      <c r="CL46" s="1" t="b">
        <v>0</v>
      </c>
      <c r="CM46" s="1" t="b">
        <v>0</v>
      </c>
      <c r="CN46" s="1" t="b">
        <v>0</v>
      </c>
      <c r="CO46" s="1" t="b">
        <v>0</v>
      </c>
      <c r="CQ46" s="1" t="b">
        <v>0</v>
      </c>
      <c r="CR46" s="1" t="b">
        <v>0</v>
      </c>
      <c r="CS46" s="1" t="s">
        <v>576</v>
      </c>
      <c r="CT46" s="1" t="b">
        <v>1</v>
      </c>
      <c r="CU46" s="1" t="s">
        <v>139</v>
      </c>
      <c r="CV46" s="1" t="b">
        <v>1</v>
      </c>
      <c r="CW46" s="1">
        <v>0.0</v>
      </c>
      <c r="CX46" s="1" t="b">
        <v>1</v>
      </c>
      <c r="CY46" s="1" t="b">
        <v>0</v>
      </c>
      <c r="CZ46" s="1" t="s">
        <v>139</v>
      </c>
      <c r="DA46" s="1" t="b">
        <v>1</v>
      </c>
      <c r="DB46" s="1" t="s">
        <v>577</v>
      </c>
      <c r="DC46" s="1" t="s">
        <v>141</v>
      </c>
      <c r="DD46" s="1" t="s">
        <v>185</v>
      </c>
      <c r="DE46" s="1" t="s">
        <v>143</v>
      </c>
    </row>
    <row r="47">
      <c r="A47" s="1">
        <v>139.0</v>
      </c>
      <c r="B47" s="1" t="s">
        <v>119</v>
      </c>
      <c r="C47" s="1">
        <v>139.0</v>
      </c>
      <c r="D47" s="1" t="s">
        <v>119</v>
      </c>
      <c r="E47" s="1">
        <v>1037.0</v>
      </c>
      <c r="F47" s="1" t="s">
        <v>578</v>
      </c>
      <c r="G47" s="1" t="s">
        <v>579</v>
      </c>
      <c r="H47" s="1">
        <v>1.0</v>
      </c>
      <c r="I47" s="1" t="s">
        <v>122</v>
      </c>
      <c r="J47" s="1" t="s">
        <v>580</v>
      </c>
      <c r="K47" s="1" t="s">
        <v>581</v>
      </c>
      <c r="M47" s="1">
        <v>0.0</v>
      </c>
      <c r="N47" s="2" t="str">
        <f>HYPERLINK("139","link to 139")</f>
        <v>link to 139</v>
      </c>
      <c r="O47" s="3">
        <v>42799.696921296294</v>
      </c>
      <c r="P47" s="3">
        <v>42816.573287037034</v>
      </c>
      <c r="Q47" s="1" t="s">
        <v>578</v>
      </c>
      <c r="R47" s="1">
        <v>0.0</v>
      </c>
      <c r="S47" s="1" t="s">
        <v>127</v>
      </c>
      <c r="T47" s="1">
        <v>350.0</v>
      </c>
      <c r="U47" s="1" t="s">
        <v>520</v>
      </c>
      <c r="V47" s="1">
        <v>76.0</v>
      </c>
      <c r="W47" s="1" t="s">
        <v>578</v>
      </c>
      <c r="X47" s="1" t="s">
        <v>582</v>
      </c>
      <c r="Y47" s="1" t="s">
        <v>583</v>
      </c>
      <c r="Z47" s="1" t="s">
        <v>579</v>
      </c>
      <c r="AA47" s="1" t="b">
        <v>1</v>
      </c>
      <c r="AB47" s="1">
        <v>0.0</v>
      </c>
      <c r="AC47" s="1" t="b">
        <v>0</v>
      </c>
      <c r="AD47" s="1">
        <v>0.0</v>
      </c>
      <c r="AE47" s="1">
        <v>0.0</v>
      </c>
      <c r="AF47" s="1">
        <v>0.0</v>
      </c>
      <c r="AG47" s="1">
        <v>0.0</v>
      </c>
      <c r="AH47" s="1" t="s">
        <v>481</v>
      </c>
      <c r="AP47" s="1" t="s">
        <v>139</v>
      </c>
      <c r="AQ47" s="1">
        <v>0.0</v>
      </c>
      <c r="AR47" s="1">
        <v>0.0</v>
      </c>
      <c r="AS47" s="1">
        <v>0.0</v>
      </c>
      <c r="AT47" s="1">
        <v>0.0</v>
      </c>
      <c r="AU47" s="1">
        <v>0.0</v>
      </c>
      <c r="AV47" s="1">
        <v>0.0</v>
      </c>
      <c r="AX47" s="1" t="b">
        <v>1</v>
      </c>
      <c r="AY47" s="1" t="b">
        <v>0</v>
      </c>
      <c r="AZ47" s="1">
        <v>0.0</v>
      </c>
      <c r="BA47" s="1">
        <v>0.0</v>
      </c>
      <c r="BB47" s="1">
        <v>8.0</v>
      </c>
      <c r="BC47" s="1">
        <v>38.0</v>
      </c>
      <c r="BD47" s="1">
        <v>0.0</v>
      </c>
      <c r="BE47" s="1">
        <v>0.0</v>
      </c>
      <c r="BG47" s="1" t="b">
        <v>1</v>
      </c>
      <c r="BL47" s="1">
        <v>0.0</v>
      </c>
      <c r="BM47" s="1">
        <v>0.0</v>
      </c>
      <c r="BN47" s="1">
        <v>0.0</v>
      </c>
      <c r="BO47" s="1">
        <v>0.0</v>
      </c>
      <c r="BW47" s="1" t="b">
        <v>0</v>
      </c>
      <c r="CA47" s="1" t="b">
        <v>0</v>
      </c>
      <c r="CB47" s="1" t="b">
        <v>1</v>
      </c>
      <c r="CC47" s="1" t="b">
        <v>1</v>
      </c>
      <c r="CD47" s="1" t="b">
        <v>0</v>
      </c>
      <c r="CE47" s="1" t="s">
        <v>584</v>
      </c>
      <c r="CF47" s="1" t="b">
        <v>0</v>
      </c>
      <c r="CH47" s="1" t="b">
        <v>1</v>
      </c>
      <c r="CI47" s="1" t="b">
        <v>1</v>
      </c>
      <c r="CJ47" s="1">
        <v>0.0</v>
      </c>
      <c r="CK47" s="1">
        <v>0.0</v>
      </c>
      <c r="CL47" s="1" t="b">
        <v>1</v>
      </c>
      <c r="CM47" s="1" t="b">
        <v>0</v>
      </c>
      <c r="CN47" s="1" t="b">
        <v>1</v>
      </c>
      <c r="CO47" s="1" t="b">
        <v>0</v>
      </c>
      <c r="CQ47" s="1" t="b">
        <v>0</v>
      </c>
      <c r="CR47" s="1" t="b">
        <v>0</v>
      </c>
      <c r="CS47" s="1" t="s">
        <v>585</v>
      </c>
      <c r="CT47" s="1" t="b">
        <v>0</v>
      </c>
      <c r="CU47" s="1" t="s">
        <v>586</v>
      </c>
      <c r="CV47" s="1" t="b">
        <v>0</v>
      </c>
      <c r="CW47" s="1">
        <v>0.0</v>
      </c>
      <c r="CX47" s="1" t="b">
        <v>0</v>
      </c>
      <c r="CY47" s="1" t="b">
        <v>0</v>
      </c>
      <c r="CZ47" s="1" t="s">
        <v>139</v>
      </c>
      <c r="DA47" s="1" t="b">
        <v>0</v>
      </c>
      <c r="DB47" s="1" t="s">
        <v>390</v>
      </c>
      <c r="DC47" s="1" t="s">
        <v>141</v>
      </c>
      <c r="DD47" s="1" t="s">
        <v>155</v>
      </c>
      <c r="DE47" s="1" t="s">
        <v>360</v>
      </c>
    </row>
    <row r="48">
      <c r="A48" s="1">
        <v>146.0</v>
      </c>
      <c r="B48" s="1" t="s">
        <v>119</v>
      </c>
      <c r="C48" s="1">
        <v>146.0</v>
      </c>
      <c r="D48" s="1" t="s">
        <v>119</v>
      </c>
      <c r="E48" s="1">
        <v>1008.0</v>
      </c>
      <c r="F48" s="1" t="s">
        <v>342</v>
      </c>
      <c r="G48" s="1" t="s">
        <v>343</v>
      </c>
      <c r="H48" s="1">
        <v>1.0</v>
      </c>
      <c r="I48" s="1" t="s">
        <v>122</v>
      </c>
      <c r="J48" s="1" t="s">
        <v>587</v>
      </c>
      <c r="K48" s="1" t="s">
        <v>588</v>
      </c>
      <c r="M48" s="1">
        <v>0.0</v>
      </c>
      <c r="N48" s="2" t="str">
        <f>HYPERLINK("146","link to 146")</f>
        <v>link to 146</v>
      </c>
      <c r="O48" s="3">
        <v>42812.657997685186</v>
      </c>
      <c r="P48" s="3">
        <v>42899.93303240741</v>
      </c>
      <c r="Q48" s="1" t="s">
        <v>342</v>
      </c>
      <c r="R48" s="1">
        <v>0.0</v>
      </c>
      <c r="S48" s="1" t="s">
        <v>127</v>
      </c>
      <c r="T48" s="1">
        <v>91.0</v>
      </c>
      <c r="U48" s="1" t="s">
        <v>357</v>
      </c>
      <c r="V48" s="1">
        <v>10.0</v>
      </c>
      <c r="Z48" s="4" t="s">
        <v>376</v>
      </c>
      <c r="AA48" s="1" t="b">
        <v>1</v>
      </c>
      <c r="AC48" s="1" t="b">
        <v>0</v>
      </c>
      <c r="AD48" s="1">
        <v>0.0</v>
      </c>
      <c r="AE48" s="1">
        <v>0.0</v>
      </c>
      <c r="AF48" s="1">
        <v>0.0</v>
      </c>
      <c r="AG48" s="1">
        <v>0.0</v>
      </c>
      <c r="AH48" s="1" t="s">
        <v>358</v>
      </c>
      <c r="AP48" s="1" t="s">
        <v>139</v>
      </c>
      <c r="AQ48" s="1">
        <v>0.0</v>
      </c>
      <c r="AR48" s="1">
        <v>0.0</v>
      </c>
      <c r="AS48" s="1">
        <v>0.0</v>
      </c>
      <c r="AT48" s="1">
        <v>0.0</v>
      </c>
      <c r="AU48" s="1">
        <v>0.0</v>
      </c>
      <c r="AV48" s="1">
        <v>0.0</v>
      </c>
      <c r="AX48" s="1" t="b">
        <v>1</v>
      </c>
      <c r="AY48" s="1" t="b">
        <v>0</v>
      </c>
      <c r="AZ48" s="1">
        <v>0.0</v>
      </c>
      <c r="BA48" s="1">
        <v>0.0</v>
      </c>
      <c r="BB48" s="1">
        <v>0.0</v>
      </c>
      <c r="BC48" s="1">
        <v>0.0</v>
      </c>
      <c r="BD48" s="1">
        <v>0.0</v>
      </c>
      <c r="BE48" s="1">
        <v>0.0</v>
      </c>
      <c r="BG48" s="1" t="b">
        <v>1</v>
      </c>
      <c r="BL48" s="1">
        <v>0.0</v>
      </c>
      <c r="BM48" s="1">
        <v>0.0</v>
      </c>
      <c r="BN48" s="1">
        <v>0.0</v>
      </c>
      <c r="BO48" s="1">
        <v>0.0</v>
      </c>
      <c r="BW48" s="1" t="b">
        <v>0</v>
      </c>
      <c r="CA48" s="1" t="b">
        <v>0</v>
      </c>
      <c r="CB48" s="1" t="b">
        <v>1</v>
      </c>
      <c r="CC48" s="1" t="b">
        <v>1</v>
      </c>
      <c r="CD48" s="1" t="b">
        <v>0</v>
      </c>
      <c r="CF48" s="1" t="b">
        <v>1</v>
      </c>
      <c r="CH48" s="1" t="b">
        <v>0</v>
      </c>
      <c r="CI48" s="1" t="b">
        <v>0</v>
      </c>
      <c r="CJ48" s="1">
        <v>0.0</v>
      </c>
      <c r="CK48" s="1">
        <v>0.0</v>
      </c>
      <c r="CL48" s="1" t="b">
        <v>1</v>
      </c>
      <c r="CM48" s="1" t="b">
        <v>0</v>
      </c>
      <c r="CN48" s="1" t="b">
        <v>1</v>
      </c>
      <c r="CO48" s="1" t="b">
        <v>0</v>
      </c>
      <c r="CQ48" s="1" t="b">
        <v>0</v>
      </c>
      <c r="CR48" s="1" t="b">
        <v>0</v>
      </c>
      <c r="CT48" s="1" t="b">
        <v>0</v>
      </c>
      <c r="CU48" s="1" t="s">
        <v>139</v>
      </c>
      <c r="CV48" s="1" t="b">
        <v>0</v>
      </c>
      <c r="CW48" s="1">
        <v>0.0</v>
      </c>
      <c r="CX48" s="1" t="b">
        <v>0</v>
      </c>
      <c r="CY48" s="1" t="b">
        <v>0</v>
      </c>
      <c r="CZ48" s="1" t="s">
        <v>139</v>
      </c>
      <c r="DA48" s="1" t="b">
        <v>1</v>
      </c>
      <c r="DB48" s="4" t="s">
        <v>368</v>
      </c>
      <c r="DC48" s="1" t="s">
        <v>194</v>
      </c>
      <c r="DD48" s="1" t="s">
        <v>155</v>
      </c>
      <c r="DE48" s="1" t="s">
        <v>211</v>
      </c>
    </row>
    <row r="49">
      <c r="A49" s="1">
        <v>148.0</v>
      </c>
      <c r="B49" s="1" t="s">
        <v>119</v>
      </c>
      <c r="C49" s="1">
        <v>148.0</v>
      </c>
      <c r="D49" s="1" t="s">
        <v>119</v>
      </c>
      <c r="E49" s="1">
        <v>1008.0</v>
      </c>
      <c r="F49" s="1" t="s">
        <v>342</v>
      </c>
      <c r="G49" s="1" t="s">
        <v>343</v>
      </c>
      <c r="H49" s="1">
        <v>1.0</v>
      </c>
      <c r="I49" s="1" t="s">
        <v>122</v>
      </c>
      <c r="J49" s="1" t="s">
        <v>589</v>
      </c>
      <c r="K49" s="1" t="s">
        <v>590</v>
      </c>
      <c r="M49" s="1">
        <v>0.0</v>
      </c>
      <c r="N49" s="2" t="str">
        <f>HYPERLINK("148","link to 148")</f>
        <v>link to 148</v>
      </c>
      <c r="O49" s="3">
        <v>42812.66055555556</v>
      </c>
      <c r="P49" s="3">
        <v>42915.876076388886</v>
      </c>
      <c r="Q49" s="1" t="s">
        <v>126</v>
      </c>
      <c r="R49" s="1">
        <v>0.0</v>
      </c>
      <c r="S49" s="1" t="s">
        <v>127</v>
      </c>
      <c r="T49" s="1">
        <v>115.0</v>
      </c>
      <c r="U49" s="1" t="s">
        <v>357</v>
      </c>
      <c r="V49" s="1">
        <v>10.0</v>
      </c>
      <c r="AA49" s="1" t="b">
        <v>1</v>
      </c>
      <c r="AC49" s="1" t="b">
        <v>0</v>
      </c>
      <c r="AD49" s="1">
        <v>0.0</v>
      </c>
      <c r="AE49" s="1">
        <v>0.0</v>
      </c>
      <c r="AF49" s="1">
        <v>0.0</v>
      </c>
      <c r="AG49" s="1">
        <v>0.0</v>
      </c>
      <c r="AH49" s="1" t="s">
        <v>358</v>
      </c>
      <c r="AP49" s="1" t="s">
        <v>139</v>
      </c>
      <c r="AQ49" s="1">
        <v>0.0</v>
      </c>
      <c r="AR49" s="1">
        <v>0.0</v>
      </c>
      <c r="AS49" s="1">
        <v>0.0</v>
      </c>
      <c r="AT49" s="1">
        <v>0.0</v>
      </c>
      <c r="AU49" s="1">
        <v>0.0</v>
      </c>
      <c r="AV49" s="1">
        <v>0.0</v>
      </c>
      <c r="AX49" s="1" t="b">
        <v>1</v>
      </c>
      <c r="AY49" s="1" t="b">
        <v>0</v>
      </c>
      <c r="AZ49" s="1">
        <v>0.0</v>
      </c>
      <c r="BA49" s="1">
        <v>0.0</v>
      </c>
      <c r="BB49" s="1">
        <v>0.0</v>
      </c>
      <c r="BC49" s="1">
        <v>0.0</v>
      </c>
      <c r="BD49" s="1">
        <v>0.0</v>
      </c>
      <c r="BE49" s="1">
        <v>0.0</v>
      </c>
      <c r="BG49" s="1" t="b">
        <v>1</v>
      </c>
      <c r="BL49" s="1">
        <v>0.0</v>
      </c>
      <c r="BM49" s="1">
        <v>0.0</v>
      </c>
      <c r="BN49" s="1">
        <v>0.0</v>
      </c>
      <c r="BO49" s="1">
        <v>0.0</v>
      </c>
      <c r="BW49" s="1" t="b">
        <v>0</v>
      </c>
      <c r="CA49" s="1" t="b">
        <v>0</v>
      </c>
      <c r="CB49" s="1" t="b">
        <v>1</v>
      </c>
      <c r="CC49" s="1" t="b">
        <v>1</v>
      </c>
      <c r="CD49" s="1" t="b">
        <v>0</v>
      </c>
      <c r="CF49" s="1" t="b">
        <v>0</v>
      </c>
      <c r="CG49" s="1" t="s">
        <v>591</v>
      </c>
      <c r="CH49" s="1" t="b">
        <v>0</v>
      </c>
      <c r="CI49" s="1" t="b">
        <v>0</v>
      </c>
      <c r="CJ49" s="1">
        <v>0.0</v>
      </c>
      <c r="CK49" s="1">
        <v>0.0</v>
      </c>
      <c r="CL49" s="1" t="b">
        <v>0</v>
      </c>
      <c r="CM49" s="1" t="b">
        <v>0</v>
      </c>
      <c r="CN49" s="1" t="b">
        <v>1</v>
      </c>
      <c r="CO49" s="1" t="b">
        <v>0</v>
      </c>
      <c r="CQ49" s="1" t="b">
        <v>0</v>
      </c>
      <c r="CR49" s="1" t="b">
        <v>0</v>
      </c>
      <c r="CT49" s="1" t="b">
        <v>0</v>
      </c>
      <c r="CU49" s="1" t="s">
        <v>139</v>
      </c>
      <c r="CV49" s="1" t="b">
        <v>0</v>
      </c>
      <c r="CW49" s="1">
        <v>0.0</v>
      </c>
      <c r="CX49" s="1" t="b">
        <v>0</v>
      </c>
      <c r="CY49" s="1" t="b">
        <v>0</v>
      </c>
      <c r="CZ49" s="1" t="s">
        <v>139</v>
      </c>
      <c r="DA49" s="1" t="b">
        <v>0</v>
      </c>
      <c r="DB49" s="4" t="s">
        <v>368</v>
      </c>
      <c r="DC49" s="1" t="s">
        <v>194</v>
      </c>
      <c r="DD49" s="1" t="s">
        <v>155</v>
      </c>
      <c r="DE49" s="1" t="s">
        <v>211</v>
      </c>
    </row>
    <row r="50">
      <c r="A50" s="1">
        <v>158.0</v>
      </c>
      <c r="B50" s="1" t="s">
        <v>119</v>
      </c>
      <c r="C50" s="1">
        <v>158.0</v>
      </c>
      <c r="D50" s="1" t="s">
        <v>119</v>
      </c>
      <c r="E50" s="1">
        <v>996.0</v>
      </c>
      <c r="F50" s="1" t="s">
        <v>156</v>
      </c>
      <c r="G50" s="1" t="s">
        <v>157</v>
      </c>
      <c r="H50" s="1">
        <v>1.0</v>
      </c>
      <c r="I50" s="1" t="s">
        <v>122</v>
      </c>
      <c r="J50" s="1" t="s">
        <v>530</v>
      </c>
      <c r="K50" s="1" t="s">
        <v>592</v>
      </c>
      <c r="M50" s="1">
        <v>0.0</v>
      </c>
      <c r="N50" s="2" t="str">
        <f>HYPERLINK("158","link to 158")</f>
        <v>link to 158</v>
      </c>
      <c r="O50" s="3">
        <v>42816.55525462963</v>
      </c>
      <c r="P50" s="3">
        <v>42816.55840277778</v>
      </c>
      <c r="Q50" s="1" t="s">
        <v>156</v>
      </c>
      <c r="R50" s="1">
        <v>0.0</v>
      </c>
      <c r="S50" s="1" t="s">
        <v>127</v>
      </c>
      <c r="T50" s="1">
        <v>56.0</v>
      </c>
      <c r="U50" s="1" t="s">
        <v>176</v>
      </c>
      <c r="V50" s="1">
        <v>56.0</v>
      </c>
      <c r="X50" s="1" t="s">
        <v>534</v>
      </c>
      <c r="Y50" s="1" t="s">
        <v>535</v>
      </c>
      <c r="Z50" s="1" t="s">
        <v>536</v>
      </c>
      <c r="AA50" s="1" t="b">
        <v>0</v>
      </c>
      <c r="AC50" s="1" t="b">
        <v>1</v>
      </c>
      <c r="AD50" s="1">
        <v>0.0</v>
      </c>
      <c r="AE50" s="1">
        <v>0.0</v>
      </c>
      <c r="AF50" s="1">
        <v>0.0</v>
      </c>
      <c r="AG50" s="1">
        <v>0.0</v>
      </c>
      <c r="AH50" s="1" t="s">
        <v>593</v>
      </c>
      <c r="AP50" s="1" t="s">
        <v>594</v>
      </c>
      <c r="AQ50" s="1">
        <v>0.0</v>
      </c>
      <c r="AR50" s="1">
        <v>0.0</v>
      </c>
      <c r="AS50" s="1">
        <v>0.0</v>
      </c>
      <c r="AT50" s="1">
        <v>0.0</v>
      </c>
      <c r="AU50" s="1">
        <v>0.0</v>
      </c>
      <c r="AV50" s="1">
        <v>0.0</v>
      </c>
      <c r="AX50" s="1" t="b">
        <v>1</v>
      </c>
      <c r="AY50" s="1" t="b">
        <v>1</v>
      </c>
      <c r="AZ50" s="1">
        <v>0.0</v>
      </c>
      <c r="BA50" s="1">
        <v>4.0</v>
      </c>
      <c r="BB50" s="1">
        <v>0.0</v>
      </c>
      <c r="BC50" s="1">
        <v>0.0</v>
      </c>
      <c r="BD50" s="1">
        <v>0.0</v>
      </c>
      <c r="BE50" s="1">
        <v>0.0</v>
      </c>
      <c r="BG50" s="1" t="b">
        <v>0</v>
      </c>
      <c r="BL50" s="1">
        <v>0.0</v>
      </c>
      <c r="BM50" s="1">
        <v>0.0</v>
      </c>
      <c r="BN50" s="1">
        <v>0.0</v>
      </c>
      <c r="BO50" s="1">
        <v>0.0</v>
      </c>
      <c r="BW50" s="1" t="b">
        <v>0</v>
      </c>
      <c r="CA50" s="1" t="b">
        <v>1</v>
      </c>
      <c r="CB50" s="1" t="b">
        <v>0</v>
      </c>
      <c r="CC50" s="1" t="b">
        <v>0</v>
      </c>
      <c r="CD50" s="1" t="b">
        <v>0</v>
      </c>
      <c r="CE50" s="5">
        <v>375.0</v>
      </c>
      <c r="CF50" s="1" t="b">
        <v>0</v>
      </c>
      <c r="CH50" s="1" t="b">
        <v>0</v>
      </c>
      <c r="CI50" s="1" t="b">
        <v>0</v>
      </c>
      <c r="CJ50" s="1">
        <v>0.0</v>
      </c>
      <c r="CK50" s="1">
        <v>0.0</v>
      </c>
      <c r="CL50" s="1" t="b">
        <v>1</v>
      </c>
      <c r="CM50" s="1" t="b">
        <v>0</v>
      </c>
      <c r="CN50" s="1" t="b">
        <v>0</v>
      </c>
      <c r="CO50" s="1" t="b">
        <v>0</v>
      </c>
      <c r="CQ50" s="1" t="b">
        <v>0</v>
      </c>
      <c r="CR50" s="1" t="b">
        <v>0</v>
      </c>
      <c r="CT50" s="1" t="b">
        <v>1</v>
      </c>
      <c r="CU50" s="1" t="s">
        <v>541</v>
      </c>
      <c r="CV50" s="1" t="b">
        <v>1</v>
      </c>
      <c r="CW50" s="1">
        <v>0.0</v>
      </c>
      <c r="CX50" s="1" t="b">
        <v>1</v>
      </c>
      <c r="CY50" s="1" t="b">
        <v>1</v>
      </c>
      <c r="CZ50" s="1" t="s">
        <v>542</v>
      </c>
      <c r="DA50" s="1" t="b">
        <v>0</v>
      </c>
      <c r="DB50" s="1" t="s">
        <v>595</v>
      </c>
      <c r="DC50" s="1" t="s">
        <v>141</v>
      </c>
      <c r="DD50" s="1" t="s">
        <v>227</v>
      </c>
      <c r="DE50" s="1" t="s">
        <v>143</v>
      </c>
      <c r="DG50" s="1" t="s">
        <v>544</v>
      </c>
    </row>
    <row r="51">
      <c r="A51" s="1">
        <v>159.0</v>
      </c>
      <c r="B51" s="1" t="s">
        <v>119</v>
      </c>
      <c r="C51" s="1">
        <v>159.0</v>
      </c>
      <c r="D51" s="1" t="s">
        <v>119</v>
      </c>
      <c r="E51" s="1">
        <v>996.0</v>
      </c>
      <c r="F51" s="1" t="s">
        <v>156</v>
      </c>
      <c r="G51" s="1" t="s">
        <v>157</v>
      </c>
      <c r="H51" s="1">
        <v>1.0</v>
      </c>
      <c r="I51" s="1" t="s">
        <v>122</v>
      </c>
      <c r="J51" s="1" t="s">
        <v>596</v>
      </c>
      <c r="K51" s="1" t="s">
        <v>597</v>
      </c>
      <c r="L51" s="1" t="s">
        <v>598</v>
      </c>
      <c r="M51" s="1">
        <v>0.0</v>
      </c>
      <c r="N51" s="2" t="str">
        <f>HYPERLINK("159","link to 159")</f>
        <v>link to 159</v>
      </c>
      <c r="O51" s="3">
        <v>42816.58997685185</v>
      </c>
      <c r="P51" s="3">
        <v>42915.72342592593</v>
      </c>
      <c r="Q51" s="1" t="s">
        <v>126</v>
      </c>
      <c r="R51" s="1">
        <v>0.0</v>
      </c>
      <c r="S51" s="1" t="s">
        <v>127</v>
      </c>
      <c r="T51" s="1">
        <v>30.0</v>
      </c>
      <c r="U51" s="1" t="s">
        <v>176</v>
      </c>
      <c r="V51" s="1">
        <v>61.0</v>
      </c>
      <c r="W51" s="1" t="s">
        <v>333</v>
      </c>
      <c r="X51" s="1" t="s">
        <v>334</v>
      </c>
      <c r="Y51" s="1" t="s">
        <v>599</v>
      </c>
      <c r="Z51" s="1" t="s">
        <v>336</v>
      </c>
      <c r="AA51" s="1" t="b">
        <v>0</v>
      </c>
      <c r="AC51" s="1" t="b">
        <v>1</v>
      </c>
      <c r="AD51" s="1">
        <v>0.0</v>
      </c>
      <c r="AE51" s="1">
        <v>0.0</v>
      </c>
      <c r="AF51" s="1">
        <v>0.0</v>
      </c>
      <c r="AG51" s="1">
        <v>0.0</v>
      </c>
      <c r="AH51" s="1" t="s">
        <v>600</v>
      </c>
      <c r="AP51" s="1" t="s">
        <v>601</v>
      </c>
      <c r="AQ51" s="1">
        <v>0.0</v>
      </c>
      <c r="AR51" s="1">
        <v>0.0</v>
      </c>
      <c r="AS51" s="1">
        <v>0.0</v>
      </c>
      <c r="AT51" s="1">
        <v>0.0</v>
      </c>
      <c r="AU51" s="1">
        <v>0.0</v>
      </c>
      <c r="AV51" s="1">
        <v>0.0</v>
      </c>
      <c r="AX51" s="1" t="b">
        <v>1</v>
      </c>
      <c r="AY51" s="1" t="b">
        <v>1</v>
      </c>
      <c r="AZ51" s="1">
        <v>0.0</v>
      </c>
      <c r="BA51" s="1">
        <v>8.0</v>
      </c>
      <c r="BB51" s="1">
        <v>0.0</v>
      </c>
      <c r="BC51" s="1">
        <v>0.0</v>
      </c>
      <c r="BD51" s="1">
        <v>0.0</v>
      </c>
      <c r="BE51" s="1">
        <v>0.0</v>
      </c>
      <c r="BG51" s="1" t="b">
        <v>0</v>
      </c>
      <c r="BL51" s="1">
        <v>0.0</v>
      </c>
      <c r="BM51" s="1">
        <v>0.0</v>
      </c>
      <c r="BN51" s="1">
        <v>0.0</v>
      </c>
      <c r="BO51" s="1">
        <v>0.0</v>
      </c>
      <c r="BW51" s="1" t="b">
        <v>0</v>
      </c>
      <c r="CA51" s="1" t="b">
        <v>0</v>
      </c>
      <c r="CB51" s="1" t="b">
        <v>0</v>
      </c>
      <c r="CC51" s="1" t="b">
        <v>0</v>
      </c>
      <c r="CD51" s="1" t="b">
        <v>0</v>
      </c>
      <c r="CF51" s="1" t="b">
        <v>0</v>
      </c>
      <c r="CH51" s="1" t="b">
        <v>0</v>
      </c>
      <c r="CI51" s="1" t="b">
        <v>0</v>
      </c>
      <c r="CJ51" s="1">
        <v>0.0</v>
      </c>
      <c r="CK51" s="1">
        <v>0.0</v>
      </c>
      <c r="CL51" s="1" t="b">
        <v>0</v>
      </c>
      <c r="CM51" s="1" t="b">
        <v>0</v>
      </c>
      <c r="CN51" s="1" t="b">
        <v>0</v>
      </c>
      <c r="CO51" s="1" t="b">
        <v>0</v>
      </c>
      <c r="CQ51" s="1" t="b">
        <v>0</v>
      </c>
      <c r="CR51" s="1" t="b">
        <v>0</v>
      </c>
      <c r="CT51" s="1" t="b">
        <v>0</v>
      </c>
      <c r="CU51" s="1" t="s">
        <v>139</v>
      </c>
      <c r="CV51" s="1" t="b">
        <v>0</v>
      </c>
      <c r="CW51" s="1">
        <v>0.0</v>
      </c>
      <c r="CX51" s="1" t="b">
        <v>0</v>
      </c>
      <c r="CY51" s="1" t="b">
        <v>0</v>
      </c>
      <c r="CZ51" s="1" t="s">
        <v>139</v>
      </c>
      <c r="DA51" s="1" t="b">
        <v>0</v>
      </c>
      <c r="DB51" s="1" t="s">
        <v>602</v>
      </c>
      <c r="DC51" s="1" t="s">
        <v>141</v>
      </c>
      <c r="DD51" s="1" t="s">
        <v>227</v>
      </c>
      <c r="DE51" s="1" t="s">
        <v>143</v>
      </c>
    </row>
    <row r="52">
      <c r="A52" s="1">
        <v>169.0</v>
      </c>
      <c r="B52" s="1" t="s">
        <v>119</v>
      </c>
      <c r="C52" s="1">
        <v>169.0</v>
      </c>
      <c r="D52" s="1" t="s">
        <v>119</v>
      </c>
      <c r="E52" s="1">
        <v>996.0</v>
      </c>
      <c r="F52" s="1" t="s">
        <v>156</v>
      </c>
      <c r="G52" s="1" t="s">
        <v>157</v>
      </c>
      <c r="H52" s="1">
        <v>1.0</v>
      </c>
      <c r="I52" s="1" t="s">
        <v>122</v>
      </c>
      <c r="J52" s="1" t="s">
        <v>603</v>
      </c>
      <c r="K52" s="1" t="s">
        <v>604</v>
      </c>
      <c r="L52" s="1" t="s">
        <v>605</v>
      </c>
      <c r="M52" s="1">
        <v>0.0</v>
      </c>
      <c r="N52" s="2" t="str">
        <f>HYPERLINK("169","link to 169")</f>
        <v>link to 169</v>
      </c>
      <c r="O52" s="3">
        <v>42822.66672453703</v>
      </c>
      <c r="P52" s="3">
        <v>42822.688680555555</v>
      </c>
      <c r="Q52" s="1" t="s">
        <v>156</v>
      </c>
      <c r="R52" s="1">
        <v>0.0</v>
      </c>
      <c r="S52" s="1" t="s">
        <v>127</v>
      </c>
      <c r="T52" s="1">
        <v>67.0</v>
      </c>
      <c r="U52" s="1" t="s">
        <v>176</v>
      </c>
      <c r="V52" s="1">
        <v>168.0</v>
      </c>
      <c r="Y52" s="1" t="s">
        <v>606</v>
      </c>
      <c r="AA52" s="1" t="b">
        <v>0</v>
      </c>
      <c r="AC52" s="1" t="b">
        <v>0</v>
      </c>
      <c r="AD52" s="1">
        <v>0.0</v>
      </c>
      <c r="AE52" s="1">
        <v>0.0</v>
      </c>
      <c r="AF52" s="1">
        <v>0.0</v>
      </c>
      <c r="AG52" s="1">
        <v>0.0</v>
      </c>
      <c r="AP52" s="1" t="s">
        <v>139</v>
      </c>
      <c r="AQ52" s="1">
        <v>0.0</v>
      </c>
      <c r="AR52" s="1">
        <v>0.0</v>
      </c>
      <c r="AS52" s="1">
        <v>0.0</v>
      </c>
      <c r="AT52" s="1">
        <v>0.0</v>
      </c>
      <c r="AU52" s="1">
        <v>0.0</v>
      </c>
      <c r="AV52" s="1">
        <v>0.0</v>
      </c>
      <c r="AX52" s="1" t="b">
        <v>0</v>
      </c>
      <c r="AY52" s="1" t="b">
        <v>0</v>
      </c>
      <c r="AZ52" s="1">
        <v>0.0</v>
      </c>
      <c r="BA52" s="1">
        <v>0.0</v>
      </c>
      <c r="BB52" s="1">
        <v>0.0</v>
      </c>
      <c r="BC52" s="1">
        <v>40.0</v>
      </c>
      <c r="BD52" s="1">
        <v>0.0</v>
      </c>
      <c r="BE52" s="1">
        <v>0.0</v>
      </c>
      <c r="BG52" s="1" t="b">
        <v>0</v>
      </c>
      <c r="BL52" s="1">
        <v>0.0</v>
      </c>
      <c r="BM52" s="1">
        <v>0.0</v>
      </c>
      <c r="BN52" s="1">
        <v>0.0</v>
      </c>
      <c r="BO52" s="1">
        <v>0.0</v>
      </c>
      <c r="BW52" s="1" t="b">
        <v>0</v>
      </c>
      <c r="CA52" s="1" t="b">
        <v>0</v>
      </c>
      <c r="CB52" s="1" t="b">
        <v>0</v>
      </c>
      <c r="CC52" s="1" t="b">
        <v>0</v>
      </c>
      <c r="CD52" s="1" t="b">
        <v>0</v>
      </c>
      <c r="CF52" s="1" t="b">
        <v>0</v>
      </c>
      <c r="CH52" s="1" t="b">
        <v>0</v>
      </c>
      <c r="CI52" s="1" t="b">
        <v>0</v>
      </c>
      <c r="CJ52" s="1">
        <v>0.0</v>
      </c>
      <c r="CK52" s="1">
        <v>0.0</v>
      </c>
      <c r="CL52" s="1" t="b">
        <v>0</v>
      </c>
      <c r="CM52" s="1" t="b">
        <v>0</v>
      </c>
      <c r="CN52" s="1" t="b">
        <v>0</v>
      </c>
      <c r="CO52" s="1" t="b">
        <v>0</v>
      </c>
      <c r="CQ52" s="1" t="b">
        <v>0</v>
      </c>
      <c r="CR52" s="1" t="b">
        <v>0</v>
      </c>
      <c r="CS52" s="1" t="s">
        <v>607</v>
      </c>
      <c r="CT52" s="1" t="b">
        <v>0</v>
      </c>
      <c r="CU52" s="1" t="s">
        <v>139</v>
      </c>
      <c r="CV52" s="1" t="b">
        <v>0</v>
      </c>
      <c r="CW52" s="1">
        <v>0.0</v>
      </c>
      <c r="CX52" s="1" t="b">
        <v>0</v>
      </c>
      <c r="CY52" s="1" t="b">
        <v>0</v>
      </c>
      <c r="CZ52" s="1" t="s">
        <v>139</v>
      </c>
      <c r="DA52" s="1" t="b">
        <v>0</v>
      </c>
      <c r="DB52" s="1" t="s">
        <v>390</v>
      </c>
      <c r="DC52" s="1" t="s">
        <v>141</v>
      </c>
      <c r="DE52" s="1" t="s">
        <v>143</v>
      </c>
      <c r="DG52" s="1" t="s">
        <v>608</v>
      </c>
    </row>
    <row r="53">
      <c r="A53" s="1">
        <v>181.0</v>
      </c>
      <c r="B53" s="1" t="s">
        <v>119</v>
      </c>
      <c r="C53" s="1">
        <v>181.0</v>
      </c>
      <c r="D53" s="1" t="s">
        <v>119</v>
      </c>
      <c r="E53" s="1">
        <v>1068.0</v>
      </c>
      <c r="F53" s="1" t="s">
        <v>515</v>
      </c>
      <c r="G53" s="1" t="s">
        <v>516</v>
      </c>
      <c r="H53" s="1">
        <v>1.0</v>
      </c>
      <c r="I53" s="1" t="s">
        <v>122</v>
      </c>
      <c r="J53" s="1" t="s">
        <v>609</v>
      </c>
      <c r="K53" s="1" t="s">
        <v>610</v>
      </c>
      <c r="L53" s="1" t="s">
        <v>611</v>
      </c>
      <c r="M53" s="1">
        <v>0.0</v>
      </c>
      <c r="N53" s="2" t="str">
        <f>HYPERLINK("181","link to 181")</f>
        <v>link to 181</v>
      </c>
      <c r="O53" s="3">
        <v>42920.06832175926</v>
      </c>
      <c r="P53" s="3">
        <v>42937.66180555556</v>
      </c>
      <c r="Q53" s="1" t="s">
        <v>515</v>
      </c>
      <c r="R53" s="1">
        <v>0.0</v>
      </c>
      <c r="S53" s="1" t="s">
        <v>127</v>
      </c>
      <c r="T53" s="1">
        <v>109.0</v>
      </c>
      <c r="U53" s="1" t="s">
        <v>520</v>
      </c>
      <c r="V53" s="1">
        <v>91.0</v>
      </c>
      <c r="W53" s="1" t="s">
        <v>521</v>
      </c>
      <c r="Y53" s="1" t="s">
        <v>612</v>
      </c>
      <c r="Z53" s="1" t="s">
        <v>516</v>
      </c>
      <c r="AA53" s="1" t="b">
        <v>1</v>
      </c>
      <c r="AC53" s="1" t="b">
        <v>0</v>
      </c>
      <c r="AD53" s="1">
        <v>0.0</v>
      </c>
      <c r="AE53" s="1">
        <v>0.0</v>
      </c>
      <c r="AF53" s="1">
        <v>0.0</v>
      </c>
      <c r="AG53" s="1">
        <v>0.0</v>
      </c>
      <c r="AH53" s="1" t="s">
        <v>613</v>
      </c>
      <c r="AP53" s="1" t="s">
        <v>139</v>
      </c>
      <c r="AQ53" s="1">
        <v>0.0</v>
      </c>
      <c r="AR53" s="1">
        <v>0.0</v>
      </c>
      <c r="AS53" s="1">
        <v>0.0</v>
      </c>
      <c r="AT53" s="1">
        <v>0.0</v>
      </c>
      <c r="AU53" s="1">
        <v>0.0</v>
      </c>
      <c r="AV53" s="1">
        <v>0.0</v>
      </c>
      <c r="AX53" s="1" t="b">
        <v>1</v>
      </c>
      <c r="AY53" s="1" t="b">
        <v>0</v>
      </c>
      <c r="AZ53" s="1">
        <v>0.0</v>
      </c>
      <c r="BA53" s="1">
        <v>0.0</v>
      </c>
      <c r="BB53" s="1">
        <v>0.0</v>
      </c>
      <c r="BC53" s="1">
        <v>9.0</v>
      </c>
      <c r="BD53" s="1">
        <v>27.0</v>
      </c>
      <c r="BE53" s="1">
        <v>0.0</v>
      </c>
      <c r="BG53" s="1" t="b">
        <v>0</v>
      </c>
      <c r="BL53" s="1">
        <v>0.0</v>
      </c>
      <c r="BM53" s="1">
        <v>0.0</v>
      </c>
      <c r="BN53" s="1">
        <v>0.0</v>
      </c>
      <c r="BO53" s="1">
        <v>0.0</v>
      </c>
      <c r="BW53" s="1" t="b">
        <v>0</v>
      </c>
      <c r="CA53" s="1" t="b">
        <v>0</v>
      </c>
      <c r="CB53" s="1" t="b">
        <v>0</v>
      </c>
      <c r="CC53" s="1" t="b">
        <v>0</v>
      </c>
      <c r="CD53" s="1" t="b">
        <v>0</v>
      </c>
      <c r="CE53" s="1" t="s">
        <v>614</v>
      </c>
      <c r="CF53" s="1" t="b">
        <v>0</v>
      </c>
      <c r="CH53" s="1" t="b">
        <v>0</v>
      </c>
      <c r="CI53" s="1" t="b">
        <v>0</v>
      </c>
      <c r="CJ53" s="1">
        <v>0.0</v>
      </c>
      <c r="CK53" s="1">
        <v>0.0</v>
      </c>
      <c r="CL53" s="1" t="b">
        <v>0</v>
      </c>
      <c r="CM53" s="1" t="b">
        <v>0</v>
      </c>
      <c r="CN53" s="1" t="b">
        <v>0</v>
      </c>
      <c r="CO53" s="1" t="b">
        <v>0</v>
      </c>
      <c r="CP53" s="1" t="s">
        <v>615</v>
      </c>
      <c r="CQ53" s="1" t="b">
        <v>0</v>
      </c>
      <c r="CR53" s="1" t="b">
        <v>0</v>
      </c>
      <c r="CS53" s="1" t="s">
        <v>616</v>
      </c>
      <c r="CT53" s="1" t="b">
        <v>0</v>
      </c>
      <c r="CU53" s="1" t="s">
        <v>139</v>
      </c>
      <c r="CV53" s="1" t="b">
        <v>0</v>
      </c>
      <c r="CW53" s="1">
        <v>0.0</v>
      </c>
      <c r="CX53" s="1" t="b">
        <v>0</v>
      </c>
      <c r="CY53" s="1" t="b">
        <v>0</v>
      </c>
      <c r="CZ53" s="1" t="s">
        <v>139</v>
      </c>
      <c r="DA53" s="1" t="b">
        <v>1</v>
      </c>
      <c r="DB53" s="1" t="s">
        <v>617</v>
      </c>
      <c r="DC53" s="1" t="s">
        <v>194</v>
      </c>
      <c r="DD53" s="1" t="s">
        <v>253</v>
      </c>
      <c r="DE53" s="1" t="s">
        <v>211</v>
      </c>
    </row>
    <row r="54">
      <c r="A54" s="1">
        <v>182.0</v>
      </c>
      <c r="B54" s="1" t="s">
        <v>119</v>
      </c>
      <c r="C54" s="1">
        <v>182.0</v>
      </c>
      <c r="D54" s="1" t="s">
        <v>119</v>
      </c>
      <c r="E54" s="1">
        <v>1068.0</v>
      </c>
      <c r="F54" s="1" t="s">
        <v>515</v>
      </c>
      <c r="G54" s="1" t="s">
        <v>516</v>
      </c>
      <c r="H54" s="1">
        <v>1.0</v>
      </c>
      <c r="I54" s="1" t="s">
        <v>122</v>
      </c>
      <c r="J54" s="1" t="s">
        <v>618</v>
      </c>
      <c r="K54" s="1" t="s">
        <v>619</v>
      </c>
      <c r="L54" s="1" t="s">
        <v>620</v>
      </c>
      <c r="M54" s="1">
        <v>0.0</v>
      </c>
      <c r="N54" s="2" t="str">
        <f>HYPERLINK("182","link to 182")</f>
        <v>link to 182</v>
      </c>
      <c r="O54" s="3">
        <v>42920.080034722225</v>
      </c>
      <c r="P54" s="3">
        <v>42937.656377314815</v>
      </c>
      <c r="Q54" s="1" t="s">
        <v>515</v>
      </c>
      <c r="R54" s="1">
        <v>0.0</v>
      </c>
      <c r="S54" s="1" t="s">
        <v>127</v>
      </c>
      <c r="T54" s="1">
        <v>96.0</v>
      </c>
      <c r="U54" s="1" t="s">
        <v>232</v>
      </c>
      <c r="V54" s="1">
        <v>91.0</v>
      </c>
      <c r="W54" s="1" t="s">
        <v>621</v>
      </c>
      <c r="Y54" s="1" t="s">
        <v>522</v>
      </c>
      <c r="Z54" s="1" t="s">
        <v>516</v>
      </c>
      <c r="AA54" s="1" t="b">
        <v>0</v>
      </c>
      <c r="AC54" s="1" t="b">
        <v>0</v>
      </c>
      <c r="AD54" s="1">
        <v>0.0</v>
      </c>
      <c r="AE54" s="1">
        <v>0.0</v>
      </c>
      <c r="AF54" s="1">
        <v>0.0</v>
      </c>
      <c r="AG54" s="1">
        <v>0.0</v>
      </c>
      <c r="AH54" s="1" t="s">
        <v>613</v>
      </c>
      <c r="AP54" s="1" t="s">
        <v>139</v>
      </c>
      <c r="AQ54" s="1">
        <v>0.0</v>
      </c>
      <c r="AR54" s="1">
        <v>0.0</v>
      </c>
      <c r="AS54" s="1">
        <v>0.0</v>
      </c>
      <c r="AT54" s="1">
        <v>0.0</v>
      </c>
      <c r="AU54" s="1">
        <v>0.0</v>
      </c>
      <c r="AV54" s="1">
        <v>0.0</v>
      </c>
      <c r="AW54" s="1">
        <v>0.0</v>
      </c>
      <c r="AX54" s="1" t="b">
        <v>1</v>
      </c>
      <c r="AY54" s="1" t="b">
        <v>0</v>
      </c>
      <c r="AZ54" s="1">
        <v>0.0</v>
      </c>
      <c r="BA54" s="1">
        <v>0.0</v>
      </c>
      <c r="BB54" s="1">
        <v>0.0</v>
      </c>
      <c r="BC54" s="1">
        <v>43.0</v>
      </c>
      <c r="BD54" s="1">
        <v>0.0</v>
      </c>
      <c r="BE54" s="1">
        <v>0.0</v>
      </c>
      <c r="BG54" s="1" t="b">
        <v>0</v>
      </c>
      <c r="BL54" s="1">
        <v>0.0</v>
      </c>
      <c r="BM54" s="1">
        <v>0.0</v>
      </c>
      <c r="BN54" s="1">
        <v>0.0</v>
      </c>
      <c r="BO54" s="1">
        <v>0.0</v>
      </c>
      <c r="BW54" s="1" t="b">
        <v>0</v>
      </c>
      <c r="CA54" s="1" t="b">
        <v>0</v>
      </c>
      <c r="CB54" s="1" t="b">
        <v>0</v>
      </c>
      <c r="CC54" s="1" t="b">
        <v>0</v>
      </c>
      <c r="CD54" s="1" t="b">
        <v>0</v>
      </c>
      <c r="CE54" s="5">
        <v>582.0</v>
      </c>
      <c r="CF54" s="1" t="b">
        <v>0</v>
      </c>
      <c r="CH54" s="1" t="b">
        <v>0</v>
      </c>
      <c r="CI54" s="1" t="b">
        <v>0</v>
      </c>
      <c r="CJ54" s="1">
        <v>0.0</v>
      </c>
      <c r="CK54" s="1">
        <v>0.0</v>
      </c>
      <c r="CL54" s="1" t="b">
        <v>1</v>
      </c>
      <c r="CM54" s="1" t="b">
        <v>0</v>
      </c>
      <c r="CN54" s="1" t="b">
        <v>0</v>
      </c>
      <c r="CO54" s="1" t="b">
        <v>0</v>
      </c>
      <c r="CP54" s="1" t="s">
        <v>622</v>
      </c>
      <c r="CQ54" s="1" t="b">
        <v>0</v>
      </c>
      <c r="CR54" s="1" t="b">
        <v>0</v>
      </c>
      <c r="CS54" s="1" t="s">
        <v>623</v>
      </c>
      <c r="CT54" s="1" t="b">
        <v>0</v>
      </c>
      <c r="CU54" s="1" t="s">
        <v>139</v>
      </c>
      <c r="CV54" s="1" t="b">
        <v>0</v>
      </c>
      <c r="CW54" s="1">
        <v>0.0</v>
      </c>
      <c r="CX54" s="1" t="b">
        <v>0</v>
      </c>
      <c r="CY54" s="1" t="b">
        <v>0</v>
      </c>
      <c r="CZ54" s="1" t="s">
        <v>139</v>
      </c>
      <c r="DA54" s="1" t="b">
        <v>1</v>
      </c>
      <c r="DB54" s="1" t="s">
        <v>624</v>
      </c>
      <c r="DC54" s="1" t="s">
        <v>194</v>
      </c>
      <c r="DD54" s="1" t="s">
        <v>253</v>
      </c>
      <c r="DE54" s="1" t="s">
        <v>211</v>
      </c>
    </row>
    <row r="55">
      <c r="A55" s="1">
        <v>183.0</v>
      </c>
      <c r="B55" s="1" t="s">
        <v>119</v>
      </c>
      <c r="C55" s="1">
        <v>183.0</v>
      </c>
      <c r="D55" s="1" t="s">
        <v>119</v>
      </c>
      <c r="E55" s="1">
        <v>998.0</v>
      </c>
      <c r="F55" s="1" t="s">
        <v>212</v>
      </c>
      <c r="G55" s="1" t="s">
        <v>213</v>
      </c>
      <c r="H55" s="1">
        <v>1.0</v>
      </c>
      <c r="I55" s="1" t="s">
        <v>122</v>
      </c>
      <c r="J55" s="1" t="s">
        <v>625</v>
      </c>
      <c r="K55" s="1" t="s">
        <v>626</v>
      </c>
      <c r="L55" s="1" t="s">
        <v>627</v>
      </c>
      <c r="M55" s="1">
        <v>0.0</v>
      </c>
      <c r="N55" s="2" t="str">
        <f>HYPERLINK("183","link to 183")</f>
        <v>link to 183</v>
      </c>
      <c r="O55" s="3">
        <v>43071.75708333333</v>
      </c>
      <c r="P55" s="3">
        <v>43071.757361111115</v>
      </c>
      <c r="Q55" s="1" t="s">
        <v>212</v>
      </c>
      <c r="R55" s="1">
        <v>0.0</v>
      </c>
      <c r="S55" s="1" t="s">
        <v>127</v>
      </c>
      <c r="T55" s="1">
        <v>5.0</v>
      </c>
      <c r="U55" s="1" t="s">
        <v>128</v>
      </c>
      <c r="W55" s="1" t="s">
        <v>628</v>
      </c>
      <c r="X55" s="1" t="s">
        <v>177</v>
      </c>
      <c r="Y55" s="1" t="s">
        <v>629</v>
      </c>
      <c r="AA55" s="1" t="b">
        <v>0</v>
      </c>
      <c r="AB55" s="1">
        <v>0.0</v>
      </c>
      <c r="AC55" s="1" t="b">
        <v>0</v>
      </c>
      <c r="AD55" s="1">
        <v>0.0</v>
      </c>
      <c r="AE55" s="1">
        <v>0.0</v>
      </c>
      <c r="AF55" s="1">
        <v>0.0</v>
      </c>
      <c r="AG55" s="1">
        <v>0.0</v>
      </c>
      <c r="AH55" s="1" t="s">
        <v>411</v>
      </c>
      <c r="AP55" s="1" t="s">
        <v>139</v>
      </c>
      <c r="AQ55" s="1">
        <v>0.0</v>
      </c>
      <c r="AR55" s="1">
        <v>0.0</v>
      </c>
      <c r="AS55" s="1">
        <v>0.0</v>
      </c>
      <c r="AT55" s="1">
        <v>0.0</v>
      </c>
      <c r="AU55" s="1">
        <v>0.0</v>
      </c>
      <c r="AV55" s="1">
        <v>0.0</v>
      </c>
      <c r="AX55" s="1" t="b">
        <v>0</v>
      </c>
      <c r="AY55" s="1" t="b">
        <v>0</v>
      </c>
      <c r="AZ55" s="1">
        <v>0.0</v>
      </c>
      <c r="BA55" s="1">
        <v>0.0</v>
      </c>
      <c r="BB55" s="1">
        <v>0.0</v>
      </c>
      <c r="BC55" s="1">
        <v>0.0</v>
      </c>
      <c r="BD55" s="1">
        <v>0.0</v>
      </c>
      <c r="BE55" s="1">
        <v>0.0</v>
      </c>
      <c r="BG55" s="1" t="b">
        <v>0</v>
      </c>
      <c r="BL55" s="1">
        <v>0.0</v>
      </c>
      <c r="BM55" s="1">
        <v>0.0</v>
      </c>
      <c r="BN55" s="1">
        <v>0.0</v>
      </c>
      <c r="BO55" s="1">
        <v>0.0</v>
      </c>
      <c r="BW55" s="1" t="b">
        <v>0</v>
      </c>
      <c r="CA55" s="1" t="b">
        <v>0</v>
      </c>
      <c r="CB55" s="1" t="b">
        <v>0</v>
      </c>
      <c r="CC55" s="1" t="b">
        <v>0</v>
      </c>
      <c r="CD55" s="1" t="b">
        <v>0</v>
      </c>
      <c r="CE55" s="1" t="s">
        <v>630</v>
      </c>
      <c r="CF55" s="1" t="b">
        <v>0</v>
      </c>
      <c r="CH55" s="1" t="b">
        <v>0</v>
      </c>
      <c r="CI55" s="1" t="b">
        <v>0</v>
      </c>
      <c r="CJ55" s="1">
        <v>0.0</v>
      </c>
      <c r="CK55" s="1">
        <v>0.0</v>
      </c>
      <c r="CL55" s="1" t="b">
        <v>0</v>
      </c>
      <c r="CM55" s="1" t="b">
        <v>0</v>
      </c>
      <c r="CN55" s="1" t="b">
        <v>0</v>
      </c>
      <c r="CO55" s="1" t="b">
        <v>0</v>
      </c>
      <c r="CQ55" s="1" t="b">
        <v>0</v>
      </c>
      <c r="CR55" s="1" t="b">
        <v>0</v>
      </c>
      <c r="CS55" s="1" t="s">
        <v>631</v>
      </c>
      <c r="CT55" s="1" t="b">
        <v>0</v>
      </c>
      <c r="CU55" s="1" t="s">
        <v>139</v>
      </c>
      <c r="CV55" s="1" t="b">
        <v>0</v>
      </c>
      <c r="CW55" s="1">
        <v>0.0</v>
      </c>
      <c r="CX55" s="1" t="b">
        <v>0</v>
      </c>
      <c r="CY55" s="1" t="b">
        <v>0</v>
      </c>
      <c r="CZ55" s="1" t="s">
        <v>139</v>
      </c>
      <c r="DA55" s="1" t="b">
        <v>0</v>
      </c>
      <c r="DB55" s="1" t="s">
        <v>632</v>
      </c>
      <c r="DC55" s="1" t="s">
        <v>141</v>
      </c>
      <c r="DD55" s="1" t="s">
        <v>155</v>
      </c>
      <c r="DG55" s="1" t="s">
        <v>633</v>
      </c>
    </row>
    <row r="56">
      <c r="A56" s="1">
        <v>10.0</v>
      </c>
      <c r="B56" s="1" t="s">
        <v>119</v>
      </c>
      <c r="C56" s="1">
        <v>10.0</v>
      </c>
      <c r="D56" s="1" t="s">
        <v>119</v>
      </c>
      <c r="E56" s="1">
        <v>1008.0</v>
      </c>
      <c r="F56" s="1" t="s">
        <v>342</v>
      </c>
      <c r="G56" s="1" t="s">
        <v>343</v>
      </c>
      <c r="H56" s="1">
        <v>2.0</v>
      </c>
      <c r="I56" s="1" t="s">
        <v>634</v>
      </c>
      <c r="J56" s="1" t="s">
        <v>635</v>
      </c>
      <c r="K56" s="1" t="s">
        <v>636</v>
      </c>
      <c r="L56" s="1" t="s">
        <v>637</v>
      </c>
      <c r="M56" s="1">
        <v>0.0</v>
      </c>
      <c r="N56" s="2" t="str">
        <f t="shared" ref="N56:N57" si="1">HYPERLINK("10","link to 10")</f>
        <v>link to 10</v>
      </c>
      <c r="O56" s="3">
        <v>42671.447962962964</v>
      </c>
      <c r="P56" s="3">
        <v>42915.7006712963</v>
      </c>
      <c r="Q56" s="1" t="s">
        <v>212</v>
      </c>
      <c r="R56" s="1">
        <v>0.0</v>
      </c>
      <c r="S56" s="1" t="s">
        <v>127</v>
      </c>
      <c r="T56" s="1">
        <v>768.0</v>
      </c>
      <c r="V56" s="1">
        <v>0.0</v>
      </c>
      <c r="AA56" s="1" t="b">
        <v>0</v>
      </c>
      <c r="AB56" s="1">
        <v>0.0</v>
      </c>
      <c r="AC56" s="1" t="b">
        <v>0</v>
      </c>
      <c r="AD56" s="1">
        <v>0.0</v>
      </c>
      <c r="AE56" s="1">
        <v>0.0</v>
      </c>
      <c r="AF56" s="1">
        <v>0.0</v>
      </c>
      <c r="AG56" s="1">
        <v>0.0</v>
      </c>
      <c r="AJ56" s="1" t="b">
        <v>0</v>
      </c>
      <c r="AK56" s="1" t="b">
        <v>0</v>
      </c>
      <c r="AL56" s="1" t="b">
        <v>0</v>
      </c>
      <c r="AM56" s="1" t="b">
        <v>0</v>
      </c>
      <c r="AN56" s="1" t="b">
        <v>0</v>
      </c>
      <c r="AQ56" s="1">
        <v>0.0</v>
      </c>
      <c r="AR56" s="1">
        <v>0.0</v>
      </c>
      <c r="AS56" s="1">
        <v>0.0</v>
      </c>
      <c r="AT56" s="1">
        <v>0.0</v>
      </c>
      <c r="AU56" s="1">
        <v>0.0</v>
      </c>
      <c r="AV56" s="1">
        <v>0.0</v>
      </c>
      <c r="AX56" s="1" t="b">
        <v>0</v>
      </c>
      <c r="AY56" s="1" t="b">
        <v>0</v>
      </c>
      <c r="AZ56" s="1">
        <v>0.0</v>
      </c>
      <c r="BA56" s="1">
        <v>0.0</v>
      </c>
      <c r="BB56" s="1">
        <v>0.0</v>
      </c>
      <c r="BC56" s="1">
        <v>0.0</v>
      </c>
      <c r="BD56" s="1">
        <v>0.0</v>
      </c>
      <c r="BE56" s="1">
        <v>0.0</v>
      </c>
      <c r="BG56" s="1" t="b">
        <v>0</v>
      </c>
      <c r="BH56" s="1" t="b">
        <v>0</v>
      </c>
      <c r="BI56" s="1">
        <v>0.0</v>
      </c>
      <c r="BJ56" s="1" t="b">
        <v>0</v>
      </c>
      <c r="BK56" s="1">
        <v>0.0</v>
      </c>
      <c r="BL56" s="1">
        <v>0.0</v>
      </c>
      <c r="BM56" s="1">
        <v>0.0</v>
      </c>
      <c r="BN56" s="1">
        <v>0.0</v>
      </c>
      <c r="BO56" s="1">
        <v>0.0</v>
      </c>
      <c r="BP56" s="1" t="b">
        <v>0</v>
      </c>
      <c r="BQ56" s="1" t="b">
        <v>0</v>
      </c>
      <c r="BR56" s="1" t="b">
        <v>0</v>
      </c>
      <c r="BS56" s="1" t="b">
        <v>0</v>
      </c>
      <c r="BT56" s="1" t="b">
        <v>0</v>
      </c>
      <c r="BU56" s="1" t="b">
        <v>0</v>
      </c>
      <c r="BW56" s="1" t="b">
        <v>0</v>
      </c>
      <c r="BX56" s="1" t="b">
        <v>0</v>
      </c>
      <c r="BY56" s="1" t="b">
        <v>0</v>
      </c>
      <c r="BZ56" s="1" t="b">
        <v>0</v>
      </c>
      <c r="CA56" s="1" t="b">
        <v>0</v>
      </c>
      <c r="CB56" s="1" t="b">
        <v>0</v>
      </c>
      <c r="CC56" s="1" t="b">
        <v>0</v>
      </c>
      <c r="CD56" s="1" t="b">
        <v>0</v>
      </c>
      <c r="CE56" s="1">
        <v>0.0</v>
      </c>
      <c r="CF56" s="1" t="b">
        <v>0</v>
      </c>
      <c r="CH56" s="1" t="b">
        <v>0</v>
      </c>
      <c r="CI56" s="1" t="b">
        <v>0</v>
      </c>
      <c r="CJ56" s="1">
        <v>0.0</v>
      </c>
      <c r="CK56" s="1">
        <v>0.0</v>
      </c>
      <c r="CL56" s="1" t="b">
        <v>0</v>
      </c>
      <c r="CM56" s="1" t="b">
        <v>0</v>
      </c>
      <c r="CN56" s="1" t="b">
        <v>0</v>
      </c>
      <c r="CO56" s="1" t="b">
        <v>0</v>
      </c>
      <c r="CQ56" s="1" t="b">
        <v>0</v>
      </c>
      <c r="CR56" s="1" t="b">
        <v>0</v>
      </c>
      <c r="CT56" s="1" t="b">
        <v>0</v>
      </c>
      <c r="CV56" s="1" t="b">
        <v>0</v>
      </c>
      <c r="CW56" s="1">
        <v>0.0</v>
      </c>
      <c r="CX56" s="1" t="b">
        <v>0</v>
      </c>
      <c r="CY56" s="1" t="b">
        <v>0</v>
      </c>
      <c r="DA56" s="1" t="b">
        <v>0</v>
      </c>
      <c r="DG56" s="1" t="s">
        <v>638</v>
      </c>
      <c r="DI56" s="4" t="s">
        <v>376</v>
      </c>
      <c r="DK56" s="1" t="s">
        <v>639</v>
      </c>
      <c r="DL56" s="1" t="s">
        <v>149</v>
      </c>
      <c r="DM56" s="1" t="s">
        <v>640</v>
      </c>
      <c r="DO56" s="1" t="s">
        <v>641</v>
      </c>
    </row>
    <row r="57">
      <c r="A57" s="1">
        <v>10.0</v>
      </c>
      <c r="B57" s="1" t="s">
        <v>119</v>
      </c>
      <c r="C57" s="1">
        <v>10.0</v>
      </c>
      <c r="D57" s="1" t="s">
        <v>119</v>
      </c>
      <c r="E57" s="1">
        <v>1008.0</v>
      </c>
      <c r="F57" s="1" t="s">
        <v>342</v>
      </c>
      <c r="G57" s="1" t="s">
        <v>343</v>
      </c>
      <c r="H57" s="1">
        <v>2.0</v>
      </c>
      <c r="I57" s="1" t="s">
        <v>634</v>
      </c>
      <c r="J57" s="1" t="s">
        <v>635</v>
      </c>
      <c r="K57" s="1" t="s">
        <v>636</v>
      </c>
      <c r="L57" s="1" t="s">
        <v>637</v>
      </c>
      <c r="M57" s="1">
        <v>0.0</v>
      </c>
      <c r="N57" s="2" t="str">
        <f t="shared" si="1"/>
        <v>link to 10</v>
      </c>
      <c r="O57" s="3">
        <v>42671.447962962964</v>
      </c>
      <c r="P57" s="3">
        <v>42915.7006712963</v>
      </c>
      <c r="Q57" s="1" t="s">
        <v>212</v>
      </c>
      <c r="R57" s="1">
        <v>0.0</v>
      </c>
      <c r="S57" s="1" t="s">
        <v>127</v>
      </c>
      <c r="T57" s="1">
        <v>768.0</v>
      </c>
      <c r="V57" s="1">
        <v>0.0</v>
      </c>
      <c r="AA57" s="1" t="b">
        <v>0</v>
      </c>
      <c r="AB57" s="1">
        <v>0.0</v>
      </c>
      <c r="AC57" s="1" t="b">
        <v>0</v>
      </c>
      <c r="AD57" s="1">
        <v>0.0</v>
      </c>
      <c r="AE57" s="1">
        <v>0.0</v>
      </c>
      <c r="AF57" s="1">
        <v>0.0</v>
      </c>
      <c r="AG57" s="1">
        <v>0.0</v>
      </c>
      <c r="AJ57" s="1" t="b">
        <v>0</v>
      </c>
      <c r="AK57" s="1" t="b">
        <v>0</v>
      </c>
      <c r="AL57" s="1" t="b">
        <v>0</v>
      </c>
      <c r="AM57" s="1" t="b">
        <v>0</v>
      </c>
      <c r="AN57" s="1" t="b">
        <v>0</v>
      </c>
      <c r="AQ57" s="1">
        <v>0.0</v>
      </c>
      <c r="AR57" s="1">
        <v>0.0</v>
      </c>
      <c r="AS57" s="1">
        <v>0.0</v>
      </c>
      <c r="AT57" s="1">
        <v>0.0</v>
      </c>
      <c r="AU57" s="1">
        <v>0.0</v>
      </c>
      <c r="AV57" s="1">
        <v>0.0</v>
      </c>
      <c r="AX57" s="1" t="b">
        <v>0</v>
      </c>
      <c r="AY57" s="1" t="b">
        <v>0</v>
      </c>
      <c r="AZ57" s="1">
        <v>0.0</v>
      </c>
      <c r="BA57" s="1">
        <v>0.0</v>
      </c>
      <c r="BB57" s="1">
        <v>0.0</v>
      </c>
      <c r="BC57" s="1">
        <v>0.0</v>
      </c>
      <c r="BD57" s="1">
        <v>0.0</v>
      </c>
      <c r="BE57" s="1">
        <v>0.0</v>
      </c>
      <c r="BG57" s="1" t="b">
        <v>0</v>
      </c>
      <c r="BH57" s="1" t="b">
        <v>0</v>
      </c>
      <c r="BI57" s="1">
        <v>0.0</v>
      </c>
      <c r="BJ57" s="1" t="b">
        <v>0</v>
      </c>
      <c r="BK57" s="1">
        <v>0.0</v>
      </c>
      <c r="BL57" s="1">
        <v>0.0</v>
      </c>
      <c r="BM57" s="1">
        <v>0.0</v>
      </c>
      <c r="BN57" s="1">
        <v>0.0</v>
      </c>
      <c r="BO57" s="1">
        <v>0.0</v>
      </c>
      <c r="BP57" s="1" t="b">
        <v>0</v>
      </c>
      <c r="BQ57" s="1" t="b">
        <v>0</v>
      </c>
      <c r="BR57" s="1" t="b">
        <v>0</v>
      </c>
      <c r="BS57" s="1" t="b">
        <v>0</v>
      </c>
      <c r="BT57" s="1" t="b">
        <v>0</v>
      </c>
      <c r="BU57" s="1" t="b">
        <v>0</v>
      </c>
      <c r="BW57" s="1" t="b">
        <v>0</v>
      </c>
      <c r="BX57" s="1" t="b">
        <v>0</v>
      </c>
      <c r="BY57" s="1" t="b">
        <v>0</v>
      </c>
      <c r="BZ57" s="1" t="b">
        <v>0</v>
      </c>
      <c r="CA57" s="1" t="b">
        <v>0</v>
      </c>
      <c r="CB57" s="1" t="b">
        <v>0</v>
      </c>
      <c r="CC57" s="1" t="b">
        <v>0</v>
      </c>
      <c r="CD57" s="1" t="b">
        <v>0</v>
      </c>
      <c r="CE57" s="1">
        <v>0.0</v>
      </c>
      <c r="CF57" s="1" t="b">
        <v>0</v>
      </c>
      <c r="CH57" s="1" t="b">
        <v>0</v>
      </c>
      <c r="CI57" s="1" t="b">
        <v>0</v>
      </c>
      <c r="CJ57" s="1">
        <v>0.0</v>
      </c>
      <c r="CK57" s="1">
        <v>0.0</v>
      </c>
      <c r="CL57" s="1" t="b">
        <v>0</v>
      </c>
      <c r="CM57" s="1" t="b">
        <v>0</v>
      </c>
      <c r="CN57" s="1" t="b">
        <v>0</v>
      </c>
      <c r="CO57" s="1" t="b">
        <v>0</v>
      </c>
      <c r="CQ57" s="1" t="b">
        <v>0</v>
      </c>
      <c r="CR57" s="1" t="b">
        <v>0</v>
      </c>
      <c r="CT57" s="1" t="b">
        <v>0</v>
      </c>
      <c r="CV57" s="1" t="b">
        <v>0</v>
      </c>
      <c r="CW57" s="1">
        <v>0.0</v>
      </c>
      <c r="CX57" s="1" t="b">
        <v>0</v>
      </c>
      <c r="CY57" s="1" t="b">
        <v>0</v>
      </c>
      <c r="DA57" s="1" t="b">
        <v>0</v>
      </c>
      <c r="DG57" s="1" t="s">
        <v>638</v>
      </c>
    </row>
    <row r="58">
      <c r="A58" s="1">
        <v>49.0</v>
      </c>
      <c r="B58" s="1" t="s">
        <v>119</v>
      </c>
      <c r="C58" s="1">
        <v>49.0</v>
      </c>
      <c r="D58" s="1" t="s">
        <v>119</v>
      </c>
      <c r="E58" s="1">
        <v>996.0</v>
      </c>
      <c r="F58" s="1" t="s">
        <v>156</v>
      </c>
      <c r="G58" s="1" t="s">
        <v>157</v>
      </c>
      <c r="H58" s="1">
        <v>2.0</v>
      </c>
      <c r="I58" s="1" t="s">
        <v>634</v>
      </c>
      <c r="J58" s="1" t="s">
        <v>404</v>
      </c>
      <c r="K58" s="1" t="s">
        <v>405</v>
      </c>
      <c r="L58" s="1" t="s">
        <v>642</v>
      </c>
      <c r="M58" s="1">
        <v>0.0</v>
      </c>
      <c r="N58" s="2" t="str">
        <f>HYPERLINK("49","link to 49")</f>
        <v>link to 49</v>
      </c>
      <c r="O58" s="3">
        <v>42710.82833333333</v>
      </c>
      <c r="P58" s="3">
        <v>42816.48767361111</v>
      </c>
      <c r="Q58" s="1" t="s">
        <v>156</v>
      </c>
      <c r="R58" s="1">
        <v>0.0</v>
      </c>
      <c r="S58" s="1" t="s">
        <v>127</v>
      </c>
      <c r="T58" s="1">
        <v>64.0</v>
      </c>
      <c r="V58" s="1">
        <v>0.0</v>
      </c>
      <c r="AA58" s="1" t="b">
        <v>0</v>
      </c>
      <c r="AB58" s="1">
        <v>0.0</v>
      </c>
      <c r="AC58" s="1" t="b">
        <v>0</v>
      </c>
      <c r="AD58" s="1">
        <v>0.0</v>
      </c>
      <c r="AE58" s="1">
        <v>0.0</v>
      </c>
      <c r="AF58" s="1">
        <v>0.0</v>
      </c>
      <c r="AG58" s="1">
        <v>0.0</v>
      </c>
      <c r="AJ58" s="1" t="b">
        <v>0</v>
      </c>
      <c r="AK58" s="1" t="b">
        <v>0</v>
      </c>
      <c r="AL58" s="1" t="b">
        <v>0</v>
      </c>
      <c r="AM58" s="1" t="b">
        <v>0</v>
      </c>
      <c r="AN58" s="1" t="b">
        <v>0</v>
      </c>
      <c r="AQ58" s="1">
        <v>0.0</v>
      </c>
      <c r="AR58" s="1">
        <v>0.0</v>
      </c>
      <c r="AS58" s="1">
        <v>0.0</v>
      </c>
      <c r="AT58" s="1">
        <v>0.0</v>
      </c>
      <c r="AU58" s="1">
        <v>0.0</v>
      </c>
      <c r="AV58" s="1">
        <v>0.0</v>
      </c>
      <c r="AX58" s="1" t="b">
        <v>0</v>
      </c>
      <c r="AY58" s="1" t="b">
        <v>0</v>
      </c>
      <c r="AZ58" s="1">
        <v>0.0</v>
      </c>
      <c r="BA58" s="1">
        <v>0.0</v>
      </c>
      <c r="BB58" s="1">
        <v>0.0</v>
      </c>
      <c r="BC58" s="1">
        <v>0.0</v>
      </c>
      <c r="BD58" s="1">
        <v>0.0</v>
      </c>
      <c r="BE58" s="1">
        <v>0.0</v>
      </c>
      <c r="BG58" s="1" t="b">
        <v>0</v>
      </c>
      <c r="BH58" s="1" t="b">
        <v>0</v>
      </c>
      <c r="BI58" s="1">
        <v>0.0</v>
      </c>
      <c r="BJ58" s="1" t="b">
        <v>0</v>
      </c>
      <c r="BK58" s="1">
        <v>0.0</v>
      </c>
      <c r="BL58" s="1">
        <v>0.0</v>
      </c>
      <c r="BM58" s="1">
        <v>0.0</v>
      </c>
      <c r="BN58" s="1">
        <v>0.0</v>
      </c>
      <c r="BO58" s="1">
        <v>0.0</v>
      </c>
      <c r="BP58" s="1" t="b">
        <v>0</v>
      </c>
      <c r="BQ58" s="1" t="b">
        <v>0</v>
      </c>
      <c r="BR58" s="1" t="b">
        <v>0</v>
      </c>
      <c r="BS58" s="1" t="b">
        <v>0</v>
      </c>
      <c r="BT58" s="1" t="b">
        <v>0</v>
      </c>
      <c r="BU58" s="1" t="b">
        <v>0</v>
      </c>
      <c r="BW58" s="1" t="b">
        <v>0</v>
      </c>
      <c r="BX58" s="1" t="b">
        <v>0</v>
      </c>
      <c r="BY58" s="1" t="b">
        <v>0</v>
      </c>
      <c r="BZ58" s="1" t="b">
        <v>0</v>
      </c>
      <c r="CA58" s="1" t="b">
        <v>0</v>
      </c>
      <c r="CB58" s="1" t="b">
        <v>0</v>
      </c>
      <c r="CC58" s="1" t="b">
        <v>0</v>
      </c>
      <c r="CD58" s="1" t="b">
        <v>0</v>
      </c>
      <c r="CE58" s="1">
        <v>0.0</v>
      </c>
      <c r="CF58" s="1" t="b">
        <v>0</v>
      </c>
      <c r="CH58" s="1" t="b">
        <v>0</v>
      </c>
      <c r="CI58" s="1" t="b">
        <v>0</v>
      </c>
      <c r="CJ58" s="1">
        <v>0.0</v>
      </c>
      <c r="CK58" s="1">
        <v>0.0</v>
      </c>
      <c r="CL58" s="1" t="b">
        <v>0</v>
      </c>
      <c r="CM58" s="1" t="b">
        <v>0</v>
      </c>
      <c r="CN58" s="1" t="b">
        <v>0</v>
      </c>
      <c r="CO58" s="1" t="b">
        <v>0</v>
      </c>
      <c r="CQ58" s="1" t="b">
        <v>0</v>
      </c>
      <c r="CR58" s="1" t="b">
        <v>0</v>
      </c>
      <c r="CT58" s="1" t="b">
        <v>0</v>
      </c>
      <c r="CV58" s="1" t="b">
        <v>0</v>
      </c>
      <c r="CW58" s="1">
        <v>0.0</v>
      </c>
      <c r="CX58" s="1" t="b">
        <v>0</v>
      </c>
      <c r="CY58" s="1" t="b">
        <v>0</v>
      </c>
      <c r="DA58" s="1" t="b">
        <v>0</v>
      </c>
      <c r="DG58" s="1" t="s">
        <v>416</v>
      </c>
      <c r="DI58" s="4" t="s">
        <v>643</v>
      </c>
      <c r="DK58" s="1" t="s">
        <v>644</v>
      </c>
      <c r="DL58" s="1" t="s">
        <v>177</v>
      </c>
      <c r="DM58" s="1" t="s">
        <v>645</v>
      </c>
      <c r="DN58" s="1" t="s">
        <v>646</v>
      </c>
    </row>
    <row r="59">
      <c r="A59" s="1">
        <v>50.0</v>
      </c>
      <c r="B59" s="1" t="s">
        <v>119</v>
      </c>
      <c r="C59" s="1">
        <v>50.0</v>
      </c>
      <c r="D59" s="1" t="s">
        <v>119</v>
      </c>
      <c r="E59" s="1">
        <v>996.0</v>
      </c>
      <c r="F59" s="1" t="s">
        <v>156</v>
      </c>
      <c r="G59" s="1" t="s">
        <v>157</v>
      </c>
      <c r="H59" s="1">
        <v>2.0</v>
      </c>
      <c r="I59" s="1" t="s">
        <v>634</v>
      </c>
      <c r="J59" s="1" t="s">
        <v>229</v>
      </c>
      <c r="K59" s="1" t="s">
        <v>230</v>
      </c>
      <c r="M59" s="1">
        <v>0.0</v>
      </c>
      <c r="N59" s="2" t="str">
        <f>HYPERLINK("50","link to 50")</f>
        <v>link to 50</v>
      </c>
      <c r="O59" s="3">
        <v>42710.83091435185</v>
      </c>
      <c r="P59" s="3">
        <v>42814.66693287037</v>
      </c>
      <c r="Q59" s="1" t="s">
        <v>144</v>
      </c>
      <c r="R59" s="1">
        <v>0.0</v>
      </c>
      <c r="S59" s="1" t="s">
        <v>127</v>
      </c>
      <c r="T59" s="1">
        <v>131.0</v>
      </c>
      <c r="V59" s="1">
        <v>0.0</v>
      </c>
      <c r="AA59" s="1" t="b">
        <v>0</v>
      </c>
      <c r="AB59" s="1">
        <v>0.0</v>
      </c>
      <c r="AC59" s="1" t="b">
        <v>0</v>
      </c>
      <c r="AD59" s="1">
        <v>0.0</v>
      </c>
      <c r="AE59" s="1">
        <v>0.0</v>
      </c>
      <c r="AF59" s="1">
        <v>0.0</v>
      </c>
      <c r="AG59" s="1">
        <v>0.0</v>
      </c>
      <c r="AJ59" s="1" t="b">
        <v>0</v>
      </c>
      <c r="AK59" s="1" t="b">
        <v>0</v>
      </c>
      <c r="AL59" s="1" t="b">
        <v>0</v>
      </c>
      <c r="AM59" s="1" t="b">
        <v>0</v>
      </c>
      <c r="AN59" s="1" t="b">
        <v>0</v>
      </c>
      <c r="AQ59" s="1">
        <v>0.0</v>
      </c>
      <c r="AR59" s="1">
        <v>0.0</v>
      </c>
      <c r="AS59" s="1">
        <v>0.0</v>
      </c>
      <c r="AT59" s="1">
        <v>0.0</v>
      </c>
      <c r="AU59" s="1">
        <v>0.0</v>
      </c>
      <c r="AV59" s="1">
        <v>0.0</v>
      </c>
      <c r="AX59" s="1" t="b">
        <v>0</v>
      </c>
      <c r="AY59" s="1" t="b">
        <v>0</v>
      </c>
      <c r="AZ59" s="1">
        <v>0.0</v>
      </c>
      <c r="BA59" s="1">
        <v>0.0</v>
      </c>
      <c r="BB59" s="1">
        <v>0.0</v>
      </c>
      <c r="BC59" s="1">
        <v>0.0</v>
      </c>
      <c r="BD59" s="1">
        <v>0.0</v>
      </c>
      <c r="BE59" s="1">
        <v>0.0</v>
      </c>
      <c r="BG59" s="1" t="b">
        <v>0</v>
      </c>
      <c r="BH59" s="1" t="b">
        <v>0</v>
      </c>
      <c r="BI59" s="1">
        <v>0.0</v>
      </c>
      <c r="BJ59" s="1" t="b">
        <v>0</v>
      </c>
      <c r="BK59" s="1">
        <v>0.0</v>
      </c>
      <c r="BL59" s="1">
        <v>0.0</v>
      </c>
      <c r="BM59" s="1">
        <v>0.0</v>
      </c>
      <c r="BN59" s="1">
        <v>0.0</v>
      </c>
      <c r="BO59" s="1">
        <v>0.0</v>
      </c>
      <c r="BP59" s="1" t="b">
        <v>0</v>
      </c>
      <c r="BQ59" s="1" t="b">
        <v>0</v>
      </c>
      <c r="BR59" s="1" t="b">
        <v>0</v>
      </c>
      <c r="BS59" s="1" t="b">
        <v>0</v>
      </c>
      <c r="BT59" s="1" t="b">
        <v>0</v>
      </c>
      <c r="BU59" s="1" t="b">
        <v>0</v>
      </c>
      <c r="BW59" s="1" t="b">
        <v>0</v>
      </c>
      <c r="BX59" s="1" t="b">
        <v>0</v>
      </c>
      <c r="BY59" s="1" t="b">
        <v>0</v>
      </c>
      <c r="BZ59" s="1" t="b">
        <v>0</v>
      </c>
      <c r="CA59" s="1" t="b">
        <v>0</v>
      </c>
      <c r="CB59" s="1" t="b">
        <v>0</v>
      </c>
      <c r="CC59" s="1" t="b">
        <v>0</v>
      </c>
      <c r="CD59" s="1" t="b">
        <v>0</v>
      </c>
      <c r="CE59" s="1">
        <v>0.0</v>
      </c>
      <c r="CF59" s="1" t="b">
        <v>0</v>
      </c>
      <c r="CH59" s="1" t="b">
        <v>0</v>
      </c>
      <c r="CI59" s="1" t="b">
        <v>0</v>
      </c>
      <c r="CJ59" s="1">
        <v>0.0</v>
      </c>
      <c r="CK59" s="1">
        <v>0.0</v>
      </c>
      <c r="CL59" s="1" t="b">
        <v>0</v>
      </c>
      <c r="CM59" s="1" t="b">
        <v>0</v>
      </c>
      <c r="CN59" s="1" t="b">
        <v>0</v>
      </c>
      <c r="CO59" s="1" t="b">
        <v>0</v>
      </c>
      <c r="CQ59" s="1" t="b">
        <v>0</v>
      </c>
      <c r="CR59" s="1" t="b">
        <v>0</v>
      </c>
      <c r="CT59" s="1" t="b">
        <v>0</v>
      </c>
      <c r="CV59" s="1" t="b">
        <v>0</v>
      </c>
      <c r="CW59" s="1">
        <v>0.0</v>
      </c>
      <c r="CX59" s="1" t="b">
        <v>0</v>
      </c>
      <c r="CY59" s="1" t="b">
        <v>0</v>
      </c>
      <c r="DA59" s="1" t="b">
        <v>0</v>
      </c>
      <c r="DK59" s="1" t="s">
        <v>233</v>
      </c>
      <c r="DL59" s="1" t="s">
        <v>234</v>
      </c>
      <c r="DM59" s="1" t="s">
        <v>235</v>
      </c>
      <c r="DN59" s="1" t="s">
        <v>236</v>
      </c>
      <c r="DO59" s="1" t="s">
        <v>647</v>
      </c>
    </row>
    <row r="60">
      <c r="A60" s="1">
        <v>51.0</v>
      </c>
      <c r="B60" s="1" t="s">
        <v>119</v>
      </c>
      <c r="C60" s="1">
        <v>51.0</v>
      </c>
      <c r="D60" s="1" t="s">
        <v>119</v>
      </c>
      <c r="E60" s="1">
        <v>996.0</v>
      </c>
      <c r="F60" s="1" t="s">
        <v>156</v>
      </c>
      <c r="G60" s="1" t="s">
        <v>157</v>
      </c>
      <c r="H60" s="1">
        <v>2.0</v>
      </c>
      <c r="I60" s="1" t="s">
        <v>634</v>
      </c>
      <c r="J60" s="1" t="s">
        <v>648</v>
      </c>
      <c r="K60" s="1" t="s">
        <v>649</v>
      </c>
      <c r="L60" s="1" t="s">
        <v>425</v>
      </c>
      <c r="M60" s="1">
        <v>0.0</v>
      </c>
      <c r="N60" s="2" t="str">
        <f>HYPERLINK("51","link to 51")</f>
        <v>link to 51</v>
      </c>
      <c r="O60" s="3">
        <v>42710.83326388889</v>
      </c>
      <c r="P60" s="3">
        <v>42761.7159375</v>
      </c>
      <c r="Q60" s="1" t="s">
        <v>156</v>
      </c>
      <c r="R60" s="1">
        <v>0.0</v>
      </c>
      <c r="S60" s="1" t="s">
        <v>127</v>
      </c>
      <c r="T60" s="1">
        <v>185.0</v>
      </c>
      <c r="V60" s="1">
        <v>0.0</v>
      </c>
      <c r="AA60" s="1" t="b">
        <v>0</v>
      </c>
      <c r="AB60" s="1">
        <v>0.0</v>
      </c>
      <c r="AC60" s="1" t="b">
        <v>0</v>
      </c>
      <c r="AD60" s="1">
        <v>0.0</v>
      </c>
      <c r="AE60" s="1">
        <v>0.0</v>
      </c>
      <c r="AF60" s="1">
        <v>0.0</v>
      </c>
      <c r="AG60" s="1">
        <v>0.0</v>
      </c>
      <c r="AJ60" s="1" t="b">
        <v>0</v>
      </c>
      <c r="AK60" s="1" t="b">
        <v>0</v>
      </c>
      <c r="AL60" s="1" t="b">
        <v>0</v>
      </c>
      <c r="AM60" s="1" t="b">
        <v>0</v>
      </c>
      <c r="AN60" s="1" t="b">
        <v>0</v>
      </c>
      <c r="AQ60" s="1">
        <v>0.0</v>
      </c>
      <c r="AR60" s="1">
        <v>0.0</v>
      </c>
      <c r="AS60" s="1">
        <v>0.0</v>
      </c>
      <c r="AT60" s="1">
        <v>0.0</v>
      </c>
      <c r="AU60" s="1">
        <v>0.0</v>
      </c>
      <c r="AV60" s="1">
        <v>0.0</v>
      </c>
      <c r="AX60" s="1" t="b">
        <v>0</v>
      </c>
      <c r="AY60" s="1" t="b">
        <v>0</v>
      </c>
      <c r="AZ60" s="1">
        <v>0.0</v>
      </c>
      <c r="BA60" s="1">
        <v>0.0</v>
      </c>
      <c r="BB60" s="1">
        <v>0.0</v>
      </c>
      <c r="BC60" s="1">
        <v>0.0</v>
      </c>
      <c r="BD60" s="1">
        <v>0.0</v>
      </c>
      <c r="BE60" s="1">
        <v>0.0</v>
      </c>
      <c r="BG60" s="1" t="b">
        <v>0</v>
      </c>
      <c r="BH60" s="1" t="b">
        <v>0</v>
      </c>
      <c r="BI60" s="1">
        <v>0.0</v>
      </c>
      <c r="BJ60" s="1" t="b">
        <v>0</v>
      </c>
      <c r="BK60" s="1">
        <v>0.0</v>
      </c>
      <c r="BL60" s="1">
        <v>0.0</v>
      </c>
      <c r="BM60" s="1">
        <v>0.0</v>
      </c>
      <c r="BN60" s="1">
        <v>0.0</v>
      </c>
      <c r="BO60" s="1">
        <v>0.0</v>
      </c>
      <c r="BP60" s="1" t="b">
        <v>0</v>
      </c>
      <c r="BQ60" s="1" t="b">
        <v>0</v>
      </c>
      <c r="BR60" s="1" t="b">
        <v>0</v>
      </c>
      <c r="BS60" s="1" t="b">
        <v>0</v>
      </c>
      <c r="BT60" s="1" t="b">
        <v>0</v>
      </c>
      <c r="BU60" s="1" t="b">
        <v>0</v>
      </c>
      <c r="BW60" s="1" t="b">
        <v>0</v>
      </c>
      <c r="BX60" s="1" t="b">
        <v>0</v>
      </c>
      <c r="BY60" s="1" t="b">
        <v>0</v>
      </c>
      <c r="BZ60" s="1" t="b">
        <v>0</v>
      </c>
      <c r="CA60" s="1" t="b">
        <v>0</v>
      </c>
      <c r="CB60" s="1" t="b">
        <v>0</v>
      </c>
      <c r="CC60" s="1" t="b">
        <v>0</v>
      </c>
      <c r="CD60" s="1" t="b">
        <v>0</v>
      </c>
      <c r="CE60" s="1">
        <v>0.0</v>
      </c>
      <c r="CF60" s="1" t="b">
        <v>0</v>
      </c>
      <c r="CH60" s="1" t="b">
        <v>0</v>
      </c>
      <c r="CI60" s="1" t="b">
        <v>0</v>
      </c>
      <c r="CJ60" s="1">
        <v>0.0</v>
      </c>
      <c r="CK60" s="1">
        <v>0.0</v>
      </c>
      <c r="CL60" s="1" t="b">
        <v>0</v>
      </c>
      <c r="CM60" s="1" t="b">
        <v>0</v>
      </c>
      <c r="CN60" s="1" t="b">
        <v>0</v>
      </c>
      <c r="CO60" s="1" t="b">
        <v>0</v>
      </c>
      <c r="CQ60" s="1" t="b">
        <v>0</v>
      </c>
      <c r="CR60" s="1" t="b">
        <v>0</v>
      </c>
      <c r="CT60" s="1" t="b">
        <v>0</v>
      </c>
      <c r="CV60" s="1" t="b">
        <v>0</v>
      </c>
      <c r="CW60" s="1">
        <v>0.0</v>
      </c>
      <c r="CX60" s="1" t="b">
        <v>0</v>
      </c>
      <c r="CY60" s="1" t="b">
        <v>0</v>
      </c>
      <c r="DA60" s="1" t="b">
        <v>0</v>
      </c>
      <c r="DG60" s="1" t="s">
        <v>437</v>
      </c>
      <c r="DI60" s="4" t="s">
        <v>650</v>
      </c>
      <c r="DK60" s="1" t="s">
        <v>426</v>
      </c>
      <c r="DL60" s="1" t="s">
        <v>427</v>
      </c>
      <c r="DM60" s="1" t="s">
        <v>428</v>
      </c>
      <c r="DN60" s="1" t="s">
        <v>429</v>
      </c>
    </row>
    <row r="61">
      <c r="A61" s="1">
        <v>56.0</v>
      </c>
      <c r="B61" s="1" t="s">
        <v>119</v>
      </c>
      <c r="C61" s="1">
        <v>56.0</v>
      </c>
      <c r="D61" s="1" t="s">
        <v>119</v>
      </c>
      <c r="E61" s="1">
        <v>997.0</v>
      </c>
      <c r="F61" s="1" t="s">
        <v>144</v>
      </c>
      <c r="G61" s="1" t="s">
        <v>145</v>
      </c>
      <c r="H61" s="1">
        <v>2.0</v>
      </c>
      <c r="I61" s="1" t="s">
        <v>634</v>
      </c>
      <c r="J61" s="1" t="s">
        <v>651</v>
      </c>
      <c r="K61" s="1" t="s">
        <v>652</v>
      </c>
      <c r="M61" s="1">
        <v>0.0</v>
      </c>
      <c r="N61" s="2" t="str">
        <f>HYPERLINK("56","link to 56")</f>
        <v>link to 56</v>
      </c>
      <c r="O61" s="3">
        <v>42717.384409722225</v>
      </c>
      <c r="P61" s="3">
        <v>42761.76767361111</v>
      </c>
      <c r="Q61" s="1" t="s">
        <v>156</v>
      </c>
      <c r="R61" s="1">
        <v>0.0</v>
      </c>
      <c r="S61" s="1" t="s">
        <v>127</v>
      </c>
      <c r="T61" s="1">
        <v>71.0</v>
      </c>
      <c r="V61" s="1">
        <v>0.0</v>
      </c>
      <c r="AA61" s="1" t="b">
        <v>0</v>
      </c>
      <c r="AB61" s="1">
        <v>0.0</v>
      </c>
      <c r="AC61" s="1" t="b">
        <v>0</v>
      </c>
      <c r="AD61" s="1">
        <v>0.0</v>
      </c>
      <c r="AE61" s="1">
        <v>0.0</v>
      </c>
      <c r="AF61" s="1">
        <v>0.0</v>
      </c>
      <c r="AG61" s="1">
        <v>0.0</v>
      </c>
      <c r="AJ61" s="1" t="b">
        <v>0</v>
      </c>
      <c r="AK61" s="1" t="b">
        <v>0</v>
      </c>
      <c r="AL61" s="1" t="b">
        <v>0</v>
      </c>
      <c r="AM61" s="1" t="b">
        <v>0</v>
      </c>
      <c r="AN61" s="1" t="b">
        <v>0</v>
      </c>
      <c r="AQ61" s="1">
        <v>0.0</v>
      </c>
      <c r="AR61" s="1">
        <v>0.0</v>
      </c>
      <c r="AS61" s="1">
        <v>0.0</v>
      </c>
      <c r="AT61" s="1">
        <v>0.0</v>
      </c>
      <c r="AU61" s="1">
        <v>0.0</v>
      </c>
      <c r="AV61" s="1">
        <v>0.0</v>
      </c>
      <c r="AX61" s="1" t="b">
        <v>0</v>
      </c>
      <c r="AY61" s="1" t="b">
        <v>0</v>
      </c>
      <c r="AZ61" s="1">
        <v>0.0</v>
      </c>
      <c r="BA61" s="1">
        <v>0.0</v>
      </c>
      <c r="BB61" s="1">
        <v>0.0</v>
      </c>
      <c r="BC61" s="1">
        <v>0.0</v>
      </c>
      <c r="BD61" s="1">
        <v>0.0</v>
      </c>
      <c r="BE61" s="1">
        <v>0.0</v>
      </c>
      <c r="BG61" s="1" t="b">
        <v>0</v>
      </c>
      <c r="BH61" s="1" t="b">
        <v>0</v>
      </c>
      <c r="BI61" s="1">
        <v>0.0</v>
      </c>
      <c r="BJ61" s="1" t="b">
        <v>0</v>
      </c>
      <c r="BK61" s="1">
        <v>0.0</v>
      </c>
      <c r="BL61" s="1">
        <v>0.0</v>
      </c>
      <c r="BM61" s="1">
        <v>0.0</v>
      </c>
      <c r="BN61" s="1">
        <v>0.0</v>
      </c>
      <c r="BO61" s="1">
        <v>0.0</v>
      </c>
      <c r="BP61" s="1" t="b">
        <v>0</v>
      </c>
      <c r="BQ61" s="1" t="b">
        <v>0</v>
      </c>
      <c r="BR61" s="1" t="b">
        <v>0</v>
      </c>
      <c r="BS61" s="1" t="b">
        <v>0</v>
      </c>
      <c r="BT61" s="1" t="b">
        <v>0</v>
      </c>
      <c r="BU61" s="1" t="b">
        <v>0</v>
      </c>
      <c r="BW61" s="1" t="b">
        <v>0</v>
      </c>
      <c r="BX61" s="1" t="b">
        <v>0</v>
      </c>
      <c r="BY61" s="1" t="b">
        <v>0</v>
      </c>
      <c r="BZ61" s="1" t="b">
        <v>0</v>
      </c>
      <c r="CA61" s="1" t="b">
        <v>0</v>
      </c>
      <c r="CB61" s="1" t="b">
        <v>0</v>
      </c>
      <c r="CC61" s="1" t="b">
        <v>0</v>
      </c>
      <c r="CD61" s="1" t="b">
        <v>0</v>
      </c>
      <c r="CE61" s="1">
        <v>0.0</v>
      </c>
      <c r="CF61" s="1" t="b">
        <v>0</v>
      </c>
      <c r="CH61" s="1" t="b">
        <v>0</v>
      </c>
      <c r="CI61" s="1" t="b">
        <v>0</v>
      </c>
      <c r="CJ61" s="1">
        <v>0.0</v>
      </c>
      <c r="CK61" s="1">
        <v>0.0</v>
      </c>
      <c r="CL61" s="1" t="b">
        <v>0</v>
      </c>
      <c r="CM61" s="1" t="b">
        <v>0</v>
      </c>
      <c r="CN61" s="1" t="b">
        <v>0</v>
      </c>
      <c r="CO61" s="1" t="b">
        <v>0</v>
      </c>
      <c r="CQ61" s="1" t="b">
        <v>0</v>
      </c>
      <c r="CR61" s="1" t="b">
        <v>0</v>
      </c>
      <c r="CT61" s="1" t="b">
        <v>0</v>
      </c>
      <c r="CV61" s="1" t="b">
        <v>0</v>
      </c>
      <c r="CW61" s="1">
        <v>0.0</v>
      </c>
      <c r="CX61" s="1" t="b">
        <v>0</v>
      </c>
      <c r="CY61" s="1" t="b">
        <v>0</v>
      </c>
      <c r="DA61" s="1" t="b">
        <v>0</v>
      </c>
      <c r="DG61" s="1" t="s">
        <v>544</v>
      </c>
      <c r="DI61" s="4" t="s">
        <v>653</v>
      </c>
      <c r="DJ61" s="1" t="s">
        <v>654</v>
      </c>
      <c r="DK61" s="1" t="s">
        <v>655</v>
      </c>
      <c r="DL61" s="1" t="s">
        <v>149</v>
      </c>
      <c r="DM61" s="1" t="s">
        <v>535</v>
      </c>
      <c r="DN61" s="1" t="s">
        <v>656</v>
      </c>
      <c r="DO61" s="1" t="s">
        <v>657</v>
      </c>
    </row>
    <row r="62">
      <c r="A62" s="1">
        <v>61.0</v>
      </c>
      <c r="B62" s="1" t="s">
        <v>119</v>
      </c>
      <c r="C62" s="1">
        <v>61.0</v>
      </c>
      <c r="D62" s="1" t="s">
        <v>119</v>
      </c>
      <c r="E62" s="1">
        <v>997.0</v>
      </c>
      <c r="F62" s="1" t="s">
        <v>144</v>
      </c>
      <c r="G62" s="1" t="s">
        <v>145</v>
      </c>
      <c r="H62" s="1">
        <v>2.0</v>
      </c>
      <c r="I62" s="1" t="s">
        <v>634</v>
      </c>
      <c r="J62" s="1" t="s">
        <v>123</v>
      </c>
      <c r="K62" s="1" t="s">
        <v>658</v>
      </c>
      <c r="L62" s="1" t="s">
        <v>659</v>
      </c>
      <c r="M62" s="1">
        <v>0.0</v>
      </c>
      <c r="N62" s="2" t="str">
        <f>HYPERLINK("61","link to 61")</f>
        <v>link to 61</v>
      </c>
      <c r="O62" s="3">
        <v>42717.40966435185</v>
      </c>
      <c r="P62" s="3">
        <v>42915.95673611111</v>
      </c>
      <c r="Q62" s="1" t="s">
        <v>126</v>
      </c>
      <c r="R62" s="1">
        <v>0.0</v>
      </c>
      <c r="S62" s="1" t="s">
        <v>127</v>
      </c>
      <c r="T62" s="1">
        <v>105.0</v>
      </c>
      <c r="V62" s="1">
        <v>61.0</v>
      </c>
      <c r="AA62" s="1" t="b">
        <v>0</v>
      </c>
      <c r="AB62" s="1">
        <v>0.0</v>
      </c>
      <c r="AC62" s="1" t="b">
        <v>0</v>
      </c>
      <c r="AD62" s="1">
        <v>0.0</v>
      </c>
      <c r="AE62" s="1">
        <v>0.0</v>
      </c>
      <c r="AF62" s="1">
        <v>0.0</v>
      </c>
      <c r="AG62" s="1">
        <v>0.0</v>
      </c>
      <c r="AJ62" s="1" t="b">
        <v>0</v>
      </c>
      <c r="AK62" s="1" t="b">
        <v>0</v>
      </c>
      <c r="AL62" s="1" t="b">
        <v>0</v>
      </c>
      <c r="AM62" s="1" t="b">
        <v>0</v>
      </c>
      <c r="AN62" s="1" t="b">
        <v>0</v>
      </c>
      <c r="AQ62" s="1">
        <v>0.0</v>
      </c>
      <c r="AR62" s="1">
        <v>0.0</v>
      </c>
      <c r="AS62" s="1">
        <v>0.0</v>
      </c>
      <c r="AT62" s="1">
        <v>0.0</v>
      </c>
      <c r="AU62" s="1">
        <v>0.0</v>
      </c>
      <c r="AV62" s="1">
        <v>0.0</v>
      </c>
      <c r="AX62" s="1" t="b">
        <v>0</v>
      </c>
      <c r="AY62" s="1" t="b">
        <v>0</v>
      </c>
      <c r="AZ62" s="1">
        <v>0.0</v>
      </c>
      <c r="BA62" s="1">
        <v>0.0</v>
      </c>
      <c r="BB62" s="1">
        <v>0.0</v>
      </c>
      <c r="BC62" s="1">
        <v>0.0</v>
      </c>
      <c r="BD62" s="1">
        <v>0.0</v>
      </c>
      <c r="BE62" s="1">
        <v>0.0</v>
      </c>
      <c r="BG62" s="1" t="b">
        <v>0</v>
      </c>
      <c r="BH62" s="1" t="b">
        <v>0</v>
      </c>
      <c r="BI62" s="1">
        <v>0.0</v>
      </c>
      <c r="BJ62" s="1" t="b">
        <v>0</v>
      </c>
      <c r="BK62" s="1">
        <v>0.0</v>
      </c>
      <c r="BL62" s="1">
        <v>0.0</v>
      </c>
      <c r="BM62" s="1">
        <v>0.0</v>
      </c>
      <c r="BN62" s="1">
        <v>0.0</v>
      </c>
      <c r="BO62" s="1">
        <v>0.0</v>
      </c>
      <c r="BP62" s="1" t="b">
        <v>0</v>
      </c>
      <c r="BQ62" s="1" t="b">
        <v>0</v>
      </c>
      <c r="BR62" s="1" t="b">
        <v>0</v>
      </c>
      <c r="BS62" s="1" t="b">
        <v>0</v>
      </c>
      <c r="BT62" s="1" t="b">
        <v>0</v>
      </c>
      <c r="BU62" s="1" t="b">
        <v>0</v>
      </c>
      <c r="BW62" s="1" t="b">
        <v>0</v>
      </c>
      <c r="BX62" s="1" t="b">
        <v>0</v>
      </c>
      <c r="BY62" s="1" t="b">
        <v>0</v>
      </c>
      <c r="BZ62" s="1" t="b">
        <v>0</v>
      </c>
      <c r="CA62" s="1" t="b">
        <v>0</v>
      </c>
      <c r="CB62" s="1" t="b">
        <v>0</v>
      </c>
      <c r="CC62" s="1" t="b">
        <v>0</v>
      </c>
      <c r="CD62" s="1" t="b">
        <v>0</v>
      </c>
      <c r="CE62" s="1">
        <v>0.0</v>
      </c>
      <c r="CF62" s="1" t="b">
        <v>0</v>
      </c>
      <c r="CH62" s="1" t="b">
        <v>0</v>
      </c>
      <c r="CI62" s="1" t="b">
        <v>0</v>
      </c>
      <c r="CJ62" s="1">
        <v>0.0</v>
      </c>
      <c r="CK62" s="1">
        <v>0.0</v>
      </c>
      <c r="CL62" s="1" t="b">
        <v>0</v>
      </c>
      <c r="CM62" s="1" t="b">
        <v>0</v>
      </c>
      <c r="CN62" s="1" t="b">
        <v>0</v>
      </c>
      <c r="CO62" s="1" t="b">
        <v>0</v>
      </c>
      <c r="CQ62" s="1" t="b">
        <v>0</v>
      </c>
      <c r="CR62" s="1" t="b">
        <v>0</v>
      </c>
      <c r="CT62" s="1" t="b">
        <v>0</v>
      </c>
      <c r="CV62" s="1" t="b">
        <v>0</v>
      </c>
      <c r="CW62" s="1">
        <v>0.0</v>
      </c>
      <c r="CX62" s="1" t="b">
        <v>0</v>
      </c>
      <c r="CY62" s="1" t="b">
        <v>0</v>
      </c>
      <c r="DA62" s="1" t="b">
        <v>0</v>
      </c>
      <c r="DG62" s="1" t="s">
        <v>660</v>
      </c>
      <c r="DI62" s="4" t="s">
        <v>661</v>
      </c>
      <c r="DJ62" s="1" t="s">
        <v>662</v>
      </c>
      <c r="DO62" s="1" t="s">
        <v>663</v>
      </c>
    </row>
    <row r="63">
      <c r="A63" s="1">
        <v>62.0</v>
      </c>
      <c r="B63" s="1" t="s">
        <v>119</v>
      </c>
      <c r="C63" s="1">
        <v>62.0</v>
      </c>
      <c r="D63" s="1" t="s">
        <v>119</v>
      </c>
      <c r="E63" s="1">
        <v>1009.0</v>
      </c>
      <c r="F63" s="1" t="s">
        <v>664</v>
      </c>
      <c r="G63" s="1" t="s">
        <v>665</v>
      </c>
      <c r="H63" s="1">
        <v>2.0</v>
      </c>
      <c r="I63" s="1" t="s">
        <v>634</v>
      </c>
      <c r="J63" s="1" t="s">
        <v>666</v>
      </c>
      <c r="K63" s="1" t="s">
        <v>667</v>
      </c>
      <c r="L63" s="1" t="s">
        <v>668</v>
      </c>
      <c r="M63" s="1">
        <v>0.0</v>
      </c>
      <c r="N63" s="2" t="str">
        <f>HYPERLINK("62","link to 62")</f>
        <v>link to 62</v>
      </c>
      <c r="O63" s="3">
        <v>42717.4125</v>
      </c>
      <c r="P63" s="3">
        <v>42915.734293981484</v>
      </c>
      <c r="Q63" s="1" t="s">
        <v>126</v>
      </c>
      <c r="R63" s="1">
        <v>0.0</v>
      </c>
      <c r="S63" s="1" t="s">
        <v>127</v>
      </c>
      <c r="T63" s="1">
        <v>174.0</v>
      </c>
      <c r="V63" s="1">
        <v>0.0</v>
      </c>
      <c r="AA63" s="1" t="b">
        <v>0</v>
      </c>
      <c r="AB63" s="1">
        <v>0.0</v>
      </c>
      <c r="AC63" s="1" t="b">
        <v>0</v>
      </c>
      <c r="AD63" s="1">
        <v>0.0</v>
      </c>
      <c r="AE63" s="1">
        <v>0.0</v>
      </c>
      <c r="AF63" s="1">
        <v>0.0</v>
      </c>
      <c r="AG63" s="1">
        <v>0.0</v>
      </c>
      <c r="AJ63" s="1" t="b">
        <v>0</v>
      </c>
      <c r="AK63" s="1" t="b">
        <v>0</v>
      </c>
      <c r="AL63" s="1" t="b">
        <v>0</v>
      </c>
      <c r="AM63" s="1" t="b">
        <v>0</v>
      </c>
      <c r="AN63" s="1" t="b">
        <v>0</v>
      </c>
      <c r="AQ63" s="1">
        <v>0.0</v>
      </c>
      <c r="AR63" s="1">
        <v>0.0</v>
      </c>
      <c r="AS63" s="1">
        <v>0.0</v>
      </c>
      <c r="AT63" s="1">
        <v>0.0</v>
      </c>
      <c r="AU63" s="1">
        <v>0.0</v>
      </c>
      <c r="AV63" s="1">
        <v>0.0</v>
      </c>
      <c r="AX63" s="1" t="b">
        <v>0</v>
      </c>
      <c r="AY63" s="1" t="b">
        <v>0</v>
      </c>
      <c r="AZ63" s="1">
        <v>0.0</v>
      </c>
      <c r="BA63" s="1">
        <v>0.0</v>
      </c>
      <c r="BB63" s="1">
        <v>0.0</v>
      </c>
      <c r="BC63" s="1">
        <v>0.0</v>
      </c>
      <c r="BD63" s="1">
        <v>0.0</v>
      </c>
      <c r="BE63" s="1">
        <v>0.0</v>
      </c>
      <c r="BG63" s="1" t="b">
        <v>0</v>
      </c>
      <c r="BH63" s="1" t="b">
        <v>0</v>
      </c>
      <c r="BI63" s="1">
        <v>0.0</v>
      </c>
      <c r="BJ63" s="1" t="b">
        <v>0</v>
      </c>
      <c r="BK63" s="1">
        <v>0.0</v>
      </c>
      <c r="BL63" s="1">
        <v>0.0</v>
      </c>
      <c r="BM63" s="1">
        <v>0.0</v>
      </c>
      <c r="BN63" s="1">
        <v>0.0</v>
      </c>
      <c r="BO63" s="1">
        <v>0.0</v>
      </c>
      <c r="BP63" s="1" t="b">
        <v>0</v>
      </c>
      <c r="BQ63" s="1" t="b">
        <v>0</v>
      </c>
      <c r="BR63" s="1" t="b">
        <v>0</v>
      </c>
      <c r="BS63" s="1" t="b">
        <v>0</v>
      </c>
      <c r="BT63" s="1" t="b">
        <v>0</v>
      </c>
      <c r="BU63" s="1" t="b">
        <v>0</v>
      </c>
      <c r="BW63" s="1" t="b">
        <v>0</v>
      </c>
      <c r="BX63" s="1" t="b">
        <v>0</v>
      </c>
      <c r="BY63" s="1" t="b">
        <v>0</v>
      </c>
      <c r="BZ63" s="1" t="b">
        <v>0</v>
      </c>
      <c r="CA63" s="1" t="b">
        <v>0</v>
      </c>
      <c r="CB63" s="1" t="b">
        <v>0</v>
      </c>
      <c r="CC63" s="1" t="b">
        <v>0</v>
      </c>
      <c r="CD63" s="1" t="b">
        <v>0</v>
      </c>
      <c r="CE63" s="1">
        <v>0.0</v>
      </c>
      <c r="CF63" s="1" t="b">
        <v>0</v>
      </c>
      <c r="CH63" s="1" t="b">
        <v>0</v>
      </c>
      <c r="CI63" s="1" t="b">
        <v>0</v>
      </c>
      <c r="CJ63" s="1">
        <v>0.0</v>
      </c>
      <c r="CK63" s="1">
        <v>0.0</v>
      </c>
      <c r="CL63" s="1" t="b">
        <v>0</v>
      </c>
      <c r="CM63" s="1" t="b">
        <v>0</v>
      </c>
      <c r="CN63" s="1" t="b">
        <v>0</v>
      </c>
      <c r="CO63" s="1" t="b">
        <v>0</v>
      </c>
      <c r="CQ63" s="1" t="b">
        <v>0</v>
      </c>
      <c r="CR63" s="1" t="b">
        <v>0</v>
      </c>
      <c r="CT63" s="1" t="b">
        <v>0</v>
      </c>
      <c r="CV63" s="1" t="b">
        <v>0</v>
      </c>
      <c r="CW63" s="1">
        <v>0.0</v>
      </c>
      <c r="CX63" s="1" t="b">
        <v>0</v>
      </c>
      <c r="CY63" s="1" t="b">
        <v>0</v>
      </c>
      <c r="DA63" s="1" t="b">
        <v>0</v>
      </c>
      <c r="DI63" s="4" t="s">
        <v>669</v>
      </c>
      <c r="DJ63" s="1" t="s">
        <v>670</v>
      </c>
      <c r="DK63" s="1" t="s">
        <v>664</v>
      </c>
      <c r="DL63" s="1" t="s">
        <v>471</v>
      </c>
      <c r="DM63" s="1" t="s">
        <v>671</v>
      </c>
      <c r="DN63" s="1" t="s">
        <v>665</v>
      </c>
    </row>
    <row r="64">
      <c r="A64" s="1">
        <v>65.0</v>
      </c>
      <c r="B64" s="1" t="s">
        <v>119</v>
      </c>
      <c r="C64" s="1">
        <v>65.0</v>
      </c>
      <c r="D64" s="1" t="s">
        <v>119</v>
      </c>
      <c r="E64" s="1">
        <v>1032.0</v>
      </c>
      <c r="F64" s="1" t="s">
        <v>171</v>
      </c>
      <c r="G64" s="1" t="s">
        <v>172</v>
      </c>
      <c r="H64" s="1">
        <v>2.0</v>
      </c>
      <c r="I64" s="1" t="s">
        <v>634</v>
      </c>
      <c r="J64" s="1" t="s">
        <v>672</v>
      </c>
      <c r="K64" s="1" t="s">
        <v>174</v>
      </c>
      <c r="M64" s="1">
        <v>0.0</v>
      </c>
      <c r="N64" s="2" t="str">
        <f>HYPERLINK("65","link to 65")</f>
        <v>link to 65</v>
      </c>
      <c r="O64" s="3">
        <v>42717.416817129626</v>
      </c>
      <c r="P64" s="3">
        <v>42717.416817129626</v>
      </c>
      <c r="Q64" s="1" t="s">
        <v>171</v>
      </c>
      <c r="R64" s="1">
        <v>0.0</v>
      </c>
      <c r="S64" s="1" t="s">
        <v>127</v>
      </c>
      <c r="T64" s="1">
        <v>23.0</v>
      </c>
      <c r="V64" s="1">
        <v>0.0</v>
      </c>
      <c r="AA64" s="1" t="b">
        <v>0</v>
      </c>
      <c r="AB64" s="1">
        <v>0.0</v>
      </c>
      <c r="AC64" s="1" t="b">
        <v>0</v>
      </c>
      <c r="AD64" s="1">
        <v>0.0</v>
      </c>
      <c r="AE64" s="1">
        <v>0.0</v>
      </c>
      <c r="AF64" s="1">
        <v>0.0</v>
      </c>
      <c r="AG64" s="1">
        <v>0.0</v>
      </c>
      <c r="AJ64" s="1" t="b">
        <v>0</v>
      </c>
      <c r="AK64" s="1" t="b">
        <v>0</v>
      </c>
      <c r="AL64" s="1" t="b">
        <v>0</v>
      </c>
      <c r="AM64" s="1" t="b">
        <v>0</v>
      </c>
      <c r="AN64" s="1" t="b">
        <v>0</v>
      </c>
      <c r="AQ64" s="1">
        <v>0.0</v>
      </c>
      <c r="AR64" s="1">
        <v>0.0</v>
      </c>
      <c r="AS64" s="1">
        <v>0.0</v>
      </c>
      <c r="AT64" s="1">
        <v>0.0</v>
      </c>
      <c r="AU64" s="1">
        <v>0.0</v>
      </c>
      <c r="AV64" s="1">
        <v>0.0</v>
      </c>
      <c r="AX64" s="1" t="b">
        <v>0</v>
      </c>
      <c r="AY64" s="1" t="b">
        <v>0</v>
      </c>
      <c r="AZ64" s="1">
        <v>0.0</v>
      </c>
      <c r="BA64" s="1">
        <v>0.0</v>
      </c>
      <c r="BB64" s="1">
        <v>0.0</v>
      </c>
      <c r="BC64" s="1">
        <v>0.0</v>
      </c>
      <c r="BD64" s="1">
        <v>0.0</v>
      </c>
      <c r="BE64" s="1">
        <v>0.0</v>
      </c>
      <c r="BG64" s="1" t="b">
        <v>0</v>
      </c>
      <c r="BH64" s="1" t="b">
        <v>0</v>
      </c>
      <c r="BI64" s="1">
        <v>0.0</v>
      </c>
      <c r="BJ64" s="1" t="b">
        <v>0</v>
      </c>
      <c r="BK64" s="1">
        <v>0.0</v>
      </c>
      <c r="BL64" s="1">
        <v>0.0</v>
      </c>
      <c r="BM64" s="1">
        <v>0.0</v>
      </c>
      <c r="BN64" s="1">
        <v>0.0</v>
      </c>
      <c r="BO64" s="1">
        <v>0.0</v>
      </c>
      <c r="BP64" s="1" t="b">
        <v>0</v>
      </c>
      <c r="BQ64" s="1" t="b">
        <v>0</v>
      </c>
      <c r="BR64" s="1" t="b">
        <v>0</v>
      </c>
      <c r="BS64" s="1" t="b">
        <v>0</v>
      </c>
      <c r="BT64" s="1" t="b">
        <v>0</v>
      </c>
      <c r="BU64" s="1" t="b">
        <v>0</v>
      </c>
      <c r="BW64" s="1" t="b">
        <v>0</v>
      </c>
      <c r="BX64" s="1" t="b">
        <v>0</v>
      </c>
      <c r="BY64" s="1" t="b">
        <v>0</v>
      </c>
      <c r="BZ64" s="1" t="b">
        <v>0</v>
      </c>
      <c r="CA64" s="1" t="b">
        <v>0</v>
      </c>
      <c r="CB64" s="1" t="b">
        <v>0</v>
      </c>
      <c r="CC64" s="1" t="b">
        <v>0</v>
      </c>
      <c r="CD64" s="1" t="b">
        <v>0</v>
      </c>
      <c r="CE64" s="1">
        <v>0.0</v>
      </c>
      <c r="CF64" s="1" t="b">
        <v>0</v>
      </c>
      <c r="CH64" s="1" t="b">
        <v>0</v>
      </c>
      <c r="CI64" s="1" t="b">
        <v>0</v>
      </c>
      <c r="CJ64" s="1">
        <v>0.0</v>
      </c>
      <c r="CK64" s="1">
        <v>0.0</v>
      </c>
      <c r="CL64" s="1" t="b">
        <v>0</v>
      </c>
      <c r="CM64" s="1" t="b">
        <v>0</v>
      </c>
      <c r="CN64" s="1" t="b">
        <v>0</v>
      </c>
      <c r="CO64" s="1" t="b">
        <v>0</v>
      </c>
      <c r="CQ64" s="1" t="b">
        <v>0</v>
      </c>
      <c r="CR64" s="1" t="b">
        <v>0</v>
      </c>
      <c r="CT64" s="1" t="b">
        <v>0</v>
      </c>
      <c r="CV64" s="1" t="b">
        <v>0</v>
      </c>
      <c r="CW64" s="1">
        <v>0.0</v>
      </c>
      <c r="CX64" s="1" t="b">
        <v>0</v>
      </c>
      <c r="CY64" s="1" t="b">
        <v>0</v>
      </c>
      <c r="DA64" s="1" t="b">
        <v>0</v>
      </c>
      <c r="DI64" s="4" t="s">
        <v>673</v>
      </c>
      <c r="DK64" s="1" t="s">
        <v>171</v>
      </c>
      <c r="DL64" s="1" t="s">
        <v>177</v>
      </c>
      <c r="DM64" s="1" t="s">
        <v>178</v>
      </c>
      <c r="DN64" s="1" t="s">
        <v>172</v>
      </c>
    </row>
    <row r="65">
      <c r="A65" s="1">
        <v>66.0</v>
      </c>
      <c r="B65" s="1" t="s">
        <v>119</v>
      </c>
      <c r="C65" s="1">
        <v>66.0</v>
      </c>
      <c r="D65" s="1" t="s">
        <v>119</v>
      </c>
      <c r="E65" s="1">
        <v>1001.0</v>
      </c>
      <c r="F65" s="1" t="s">
        <v>378</v>
      </c>
      <c r="G65" s="1" t="s">
        <v>379</v>
      </c>
      <c r="H65" s="1">
        <v>2.0</v>
      </c>
      <c r="I65" s="1" t="s">
        <v>634</v>
      </c>
      <c r="J65" s="1" t="s">
        <v>674</v>
      </c>
      <c r="K65" s="1" t="s">
        <v>675</v>
      </c>
      <c r="L65" s="1" t="s">
        <v>676</v>
      </c>
      <c r="M65" s="1">
        <v>0.0</v>
      </c>
      <c r="N65" s="2" t="str">
        <f>HYPERLINK("66","link to 66")</f>
        <v>link to 66</v>
      </c>
      <c r="O65" s="3">
        <v>42717.418807870374</v>
      </c>
      <c r="P65" s="3">
        <v>42761.6946875</v>
      </c>
      <c r="Q65" s="1" t="s">
        <v>156</v>
      </c>
      <c r="R65" s="1">
        <v>0.0</v>
      </c>
      <c r="S65" s="1" t="s">
        <v>127</v>
      </c>
      <c r="T65" s="1">
        <v>415.0</v>
      </c>
      <c r="V65" s="1">
        <v>0.0</v>
      </c>
      <c r="AA65" s="1" t="b">
        <v>0</v>
      </c>
      <c r="AB65" s="1">
        <v>0.0</v>
      </c>
      <c r="AC65" s="1" t="b">
        <v>0</v>
      </c>
      <c r="AD65" s="1">
        <v>0.0</v>
      </c>
      <c r="AE65" s="1">
        <v>0.0</v>
      </c>
      <c r="AF65" s="1">
        <v>0.0</v>
      </c>
      <c r="AG65" s="1">
        <v>0.0</v>
      </c>
      <c r="AJ65" s="1" t="b">
        <v>0</v>
      </c>
      <c r="AK65" s="1" t="b">
        <v>0</v>
      </c>
      <c r="AL65" s="1" t="b">
        <v>0</v>
      </c>
      <c r="AM65" s="1" t="b">
        <v>0</v>
      </c>
      <c r="AN65" s="1" t="b">
        <v>0</v>
      </c>
      <c r="AQ65" s="1">
        <v>0.0</v>
      </c>
      <c r="AR65" s="1">
        <v>0.0</v>
      </c>
      <c r="AS65" s="1">
        <v>0.0</v>
      </c>
      <c r="AT65" s="1">
        <v>0.0</v>
      </c>
      <c r="AU65" s="1">
        <v>0.0</v>
      </c>
      <c r="AV65" s="1">
        <v>0.0</v>
      </c>
      <c r="AX65" s="1" t="b">
        <v>0</v>
      </c>
      <c r="AY65" s="1" t="b">
        <v>0</v>
      </c>
      <c r="AZ65" s="1">
        <v>0.0</v>
      </c>
      <c r="BA65" s="1">
        <v>0.0</v>
      </c>
      <c r="BB65" s="1">
        <v>0.0</v>
      </c>
      <c r="BC65" s="1">
        <v>0.0</v>
      </c>
      <c r="BD65" s="1">
        <v>0.0</v>
      </c>
      <c r="BE65" s="1">
        <v>0.0</v>
      </c>
      <c r="BG65" s="1" t="b">
        <v>0</v>
      </c>
      <c r="BH65" s="1" t="b">
        <v>0</v>
      </c>
      <c r="BI65" s="1">
        <v>0.0</v>
      </c>
      <c r="BJ65" s="1" t="b">
        <v>0</v>
      </c>
      <c r="BK65" s="1">
        <v>0.0</v>
      </c>
      <c r="BL65" s="1">
        <v>0.0</v>
      </c>
      <c r="BM65" s="1">
        <v>0.0</v>
      </c>
      <c r="BN65" s="1">
        <v>0.0</v>
      </c>
      <c r="BO65" s="1">
        <v>0.0</v>
      </c>
      <c r="BP65" s="1" t="b">
        <v>0</v>
      </c>
      <c r="BQ65" s="1" t="b">
        <v>0</v>
      </c>
      <c r="BR65" s="1" t="b">
        <v>0</v>
      </c>
      <c r="BS65" s="1" t="b">
        <v>0</v>
      </c>
      <c r="BT65" s="1" t="b">
        <v>0</v>
      </c>
      <c r="BU65" s="1" t="b">
        <v>0</v>
      </c>
      <c r="BW65" s="1" t="b">
        <v>0</v>
      </c>
      <c r="BX65" s="1" t="b">
        <v>0</v>
      </c>
      <c r="BY65" s="1" t="b">
        <v>0</v>
      </c>
      <c r="BZ65" s="1" t="b">
        <v>0</v>
      </c>
      <c r="CA65" s="1" t="b">
        <v>0</v>
      </c>
      <c r="CB65" s="1" t="b">
        <v>0</v>
      </c>
      <c r="CC65" s="1" t="b">
        <v>0</v>
      </c>
      <c r="CD65" s="1" t="b">
        <v>0</v>
      </c>
      <c r="CE65" s="1">
        <v>0.0</v>
      </c>
      <c r="CF65" s="1" t="b">
        <v>0</v>
      </c>
      <c r="CH65" s="1" t="b">
        <v>0</v>
      </c>
      <c r="CI65" s="1" t="b">
        <v>0</v>
      </c>
      <c r="CJ65" s="1">
        <v>0.0</v>
      </c>
      <c r="CK65" s="1">
        <v>0.0</v>
      </c>
      <c r="CL65" s="1" t="b">
        <v>0</v>
      </c>
      <c r="CM65" s="1" t="b">
        <v>0</v>
      </c>
      <c r="CN65" s="1" t="b">
        <v>0</v>
      </c>
      <c r="CO65" s="1" t="b">
        <v>0</v>
      </c>
      <c r="CQ65" s="1" t="b">
        <v>0</v>
      </c>
      <c r="CR65" s="1" t="b">
        <v>0</v>
      </c>
      <c r="CT65" s="1" t="b">
        <v>0</v>
      </c>
      <c r="CV65" s="1" t="b">
        <v>0</v>
      </c>
      <c r="CW65" s="1">
        <v>0.0</v>
      </c>
      <c r="CX65" s="1" t="b">
        <v>0</v>
      </c>
      <c r="CY65" s="1" t="b">
        <v>0</v>
      </c>
      <c r="DA65" s="1" t="b">
        <v>0</v>
      </c>
      <c r="DG65" s="1" t="s">
        <v>677</v>
      </c>
      <c r="DI65" s="4" t="s">
        <v>678</v>
      </c>
      <c r="DK65" s="1" t="s">
        <v>679</v>
      </c>
      <c r="DL65" s="1" t="s">
        <v>149</v>
      </c>
      <c r="DM65" s="1" t="s">
        <v>680</v>
      </c>
      <c r="DN65" s="1" t="s">
        <v>681</v>
      </c>
      <c r="DO65" s="1" t="s">
        <v>682</v>
      </c>
    </row>
    <row r="66">
      <c r="A66" s="1">
        <v>67.0</v>
      </c>
      <c r="B66" s="1" t="s">
        <v>119</v>
      </c>
      <c r="C66" s="1">
        <v>67.0</v>
      </c>
      <c r="D66" s="1" t="s">
        <v>119</v>
      </c>
      <c r="E66" s="1">
        <v>997.0</v>
      </c>
      <c r="F66" s="1" t="s">
        <v>144</v>
      </c>
      <c r="G66" s="1" t="s">
        <v>145</v>
      </c>
      <c r="H66" s="1">
        <v>2.0</v>
      </c>
      <c r="I66" s="1" t="s">
        <v>634</v>
      </c>
      <c r="J66" s="1" t="s">
        <v>199</v>
      </c>
      <c r="K66" s="1" t="s">
        <v>200</v>
      </c>
      <c r="M66" s="1">
        <v>0.0</v>
      </c>
      <c r="N66" s="2" t="str">
        <f>HYPERLINK("67","link to 67")</f>
        <v>link to 67</v>
      </c>
      <c r="O66" s="3">
        <v>42717.420115740744</v>
      </c>
      <c r="P66" s="3">
        <v>42717.420115740744</v>
      </c>
      <c r="Q66" s="1" t="s">
        <v>683</v>
      </c>
      <c r="R66" s="1">
        <v>0.0</v>
      </c>
      <c r="S66" s="1" t="s">
        <v>127</v>
      </c>
      <c r="T66" s="1">
        <v>24.0</v>
      </c>
      <c r="V66" s="1">
        <v>0.0</v>
      </c>
      <c r="AA66" s="1" t="b">
        <v>0</v>
      </c>
      <c r="AB66" s="1">
        <v>0.0</v>
      </c>
      <c r="AC66" s="1" t="b">
        <v>0</v>
      </c>
      <c r="AD66" s="1">
        <v>0.0</v>
      </c>
      <c r="AE66" s="1">
        <v>0.0</v>
      </c>
      <c r="AF66" s="1">
        <v>0.0</v>
      </c>
      <c r="AG66" s="1">
        <v>0.0</v>
      </c>
      <c r="AJ66" s="1" t="b">
        <v>0</v>
      </c>
      <c r="AK66" s="1" t="b">
        <v>0</v>
      </c>
      <c r="AL66" s="1" t="b">
        <v>0</v>
      </c>
      <c r="AM66" s="1" t="b">
        <v>0</v>
      </c>
      <c r="AN66" s="1" t="b">
        <v>0</v>
      </c>
      <c r="AQ66" s="1">
        <v>0.0</v>
      </c>
      <c r="AR66" s="1">
        <v>0.0</v>
      </c>
      <c r="AS66" s="1">
        <v>0.0</v>
      </c>
      <c r="AT66" s="1">
        <v>0.0</v>
      </c>
      <c r="AU66" s="1">
        <v>0.0</v>
      </c>
      <c r="AV66" s="1">
        <v>0.0</v>
      </c>
      <c r="AX66" s="1" t="b">
        <v>0</v>
      </c>
      <c r="AY66" s="1" t="b">
        <v>0</v>
      </c>
      <c r="AZ66" s="1">
        <v>0.0</v>
      </c>
      <c r="BA66" s="1">
        <v>0.0</v>
      </c>
      <c r="BB66" s="1">
        <v>0.0</v>
      </c>
      <c r="BC66" s="1">
        <v>0.0</v>
      </c>
      <c r="BD66" s="1">
        <v>0.0</v>
      </c>
      <c r="BE66" s="1">
        <v>0.0</v>
      </c>
      <c r="BG66" s="1" t="b">
        <v>0</v>
      </c>
      <c r="BH66" s="1" t="b">
        <v>0</v>
      </c>
      <c r="BI66" s="1">
        <v>0.0</v>
      </c>
      <c r="BJ66" s="1" t="b">
        <v>0</v>
      </c>
      <c r="BK66" s="1">
        <v>0.0</v>
      </c>
      <c r="BL66" s="1">
        <v>0.0</v>
      </c>
      <c r="BM66" s="1">
        <v>0.0</v>
      </c>
      <c r="BN66" s="1">
        <v>0.0</v>
      </c>
      <c r="BO66" s="1">
        <v>0.0</v>
      </c>
      <c r="BP66" s="1" t="b">
        <v>0</v>
      </c>
      <c r="BQ66" s="1" t="b">
        <v>0</v>
      </c>
      <c r="BR66" s="1" t="b">
        <v>0</v>
      </c>
      <c r="BS66" s="1" t="b">
        <v>0</v>
      </c>
      <c r="BT66" s="1" t="b">
        <v>0</v>
      </c>
      <c r="BU66" s="1" t="b">
        <v>0</v>
      </c>
      <c r="BW66" s="1" t="b">
        <v>0</v>
      </c>
      <c r="BX66" s="1" t="b">
        <v>0</v>
      </c>
      <c r="BY66" s="1" t="b">
        <v>0</v>
      </c>
      <c r="BZ66" s="1" t="b">
        <v>0</v>
      </c>
      <c r="CA66" s="1" t="b">
        <v>0</v>
      </c>
      <c r="CB66" s="1" t="b">
        <v>0</v>
      </c>
      <c r="CC66" s="1" t="b">
        <v>0</v>
      </c>
      <c r="CD66" s="1" t="b">
        <v>0</v>
      </c>
      <c r="CE66" s="1">
        <v>0.0</v>
      </c>
      <c r="CF66" s="1" t="b">
        <v>0</v>
      </c>
      <c r="CH66" s="1" t="b">
        <v>0</v>
      </c>
      <c r="CI66" s="1" t="b">
        <v>0</v>
      </c>
      <c r="CJ66" s="1">
        <v>0.0</v>
      </c>
      <c r="CK66" s="1">
        <v>0.0</v>
      </c>
      <c r="CL66" s="1" t="b">
        <v>0</v>
      </c>
      <c r="CM66" s="1" t="b">
        <v>0</v>
      </c>
      <c r="CN66" s="1" t="b">
        <v>0</v>
      </c>
      <c r="CO66" s="1" t="b">
        <v>0</v>
      </c>
      <c r="CQ66" s="1" t="b">
        <v>0</v>
      </c>
      <c r="CR66" s="1" t="b">
        <v>0</v>
      </c>
      <c r="CT66" s="1" t="b">
        <v>0</v>
      </c>
      <c r="CV66" s="1" t="b">
        <v>0</v>
      </c>
      <c r="CW66" s="1">
        <v>0.0</v>
      </c>
      <c r="CX66" s="1" t="b">
        <v>0</v>
      </c>
      <c r="CY66" s="1" t="b">
        <v>0</v>
      </c>
      <c r="DA66" s="1" t="b">
        <v>0</v>
      </c>
      <c r="DI66" s="4" t="s">
        <v>684</v>
      </c>
      <c r="DK66" s="1" t="s">
        <v>202</v>
      </c>
      <c r="DL66" s="1" t="s">
        <v>177</v>
      </c>
      <c r="DM66" s="1" t="s">
        <v>203</v>
      </c>
      <c r="DN66" s="1" t="s">
        <v>685</v>
      </c>
    </row>
    <row r="67">
      <c r="A67" s="1">
        <v>68.0</v>
      </c>
      <c r="B67" s="1" t="s">
        <v>119</v>
      </c>
      <c r="C67" s="1">
        <v>68.0</v>
      </c>
      <c r="D67" s="1" t="s">
        <v>119</v>
      </c>
      <c r="E67" s="1">
        <v>997.0</v>
      </c>
      <c r="F67" s="1" t="s">
        <v>144</v>
      </c>
      <c r="G67" s="1" t="s">
        <v>145</v>
      </c>
      <c r="H67" s="1">
        <v>2.0</v>
      </c>
      <c r="I67" s="1" t="s">
        <v>634</v>
      </c>
      <c r="J67" s="1" t="s">
        <v>686</v>
      </c>
      <c r="K67" s="1" t="s">
        <v>687</v>
      </c>
      <c r="L67" s="1" t="s">
        <v>688</v>
      </c>
      <c r="M67" s="1">
        <v>0.0</v>
      </c>
      <c r="N67" s="2" t="str">
        <f>HYPERLINK("68","link to 68")</f>
        <v>link to 68</v>
      </c>
      <c r="O67" s="3">
        <v>42717.42086805555</v>
      </c>
      <c r="P67" s="3">
        <v>42816.564155092594</v>
      </c>
      <c r="Q67" s="1" t="s">
        <v>156</v>
      </c>
      <c r="R67" s="1">
        <v>0.0</v>
      </c>
      <c r="S67" s="1" t="s">
        <v>127</v>
      </c>
      <c r="T67" s="1">
        <v>123.0</v>
      </c>
      <c r="V67" s="1">
        <v>0.0</v>
      </c>
      <c r="AA67" s="1" t="b">
        <v>0</v>
      </c>
      <c r="AB67" s="1">
        <v>0.0</v>
      </c>
      <c r="AC67" s="1" t="b">
        <v>0</v>
      </c>
      <c r="AD67" s="1">
        <v>0.0</v>
      </c>
      <c r="AE67" s="1">
        <v>0.0</v>
      </c>
      <c r="AF67" s="1">
        <v>0.0</v>
      </c>
      <c r="AG67" s="1">
        <v>0.0</v>
      </c>
      <c r="AJ67" s="1" t="b">
        <v>0</v>
      </c>
      <c r="AK67" s="1" t="b">
        <v>0</v>
      </c>
      <c r="AL67" s="1" t="b">
        <v>0</v>
      </c>
      <c r="AM67" s="1" t="b">
        <v>0</v>
      </c>
      <c r="AN67" s="1" t="b">
        <v>0</v>
      </c>
      <c r="AQ67" s="1">
        <v>0.0</v>
      </c>
      <c r="AR67" s="1">
        <v>0.0</v>
      </c>
      <c r="AS67" s="1">
        <v>0.0</v>
      </c>
      <c r="AT67" s="1">
        <v>0.0</v>
      </c>
      <c r="AU67" s="1">
        <v>0.0</v>
      </c>
      <c r="AV67" s="1">
        <v>0.0</v>
      </c>
      <c r="AX67" s="1" t="b">
        <v>0</v>
      </c>
      <c r="AY67" s="1" t="b">
        <v>0</v>
      </c>
      <c r="AZ67" s="1">
        <v>0.0</v>
      </c>
      <c r="BA67" s="1">
        <v>0.0</v>
      </c>
      <c r="BB67" s="1">
        <v>0.0</v>
      </c>
      <c r="BC67" s="1">
        <v>0.0</v>
      </c>
      <c r="BD67" s="1">
        <v>0.0</v>
      </c>
      <c r="BE67" s="1">
        <v>0.0</v>
      </c>
      <c r="BG67" s="1" t="b">
        <v>0</v>
      </c>
      <c r="BH67" s="1" t="b">
        <v>0</v>
      </c>
      <c r="BI67" s="1">
        <v>0.0</v>
      </c>
      <c r="BJ67" s="1" t="b">
        <v>0</v>
      </c>
      <c r="BK67" s="1">
        <v>0.0</v>
      </c>
      <c r="BL67" s="1">
        <v>0.0</v>
      </c>
      <c r="BM67" s="1">
        <v>0.0</v>
      </c>
      <c r="BN67" s="1">
        <v>0.0</v>
      </c>
      <c r="BO67" s="1">
        <v>0.0</v>
      </c>
      <c r="BP67" s="1" t="b">
        <v>0</v>
      </c>
      <c r="BQ67" s="1" t="b">
        <v>0</v>
      </c>
      <c r="BR67" s="1" t="b">
        <v>0</v>
      </c>
      <c r="BS67" s="1" t="b">
        <v>0</v>
      </c>
      <c r="BT67" s="1" t="b">
        <v>0</v>
      </c>
      <c r="BU67" s="1" t="b">
        <v>0</v>
      </c>
      <c r="BW67" s="1" t="b">
        <v>0</v>
      </c>
      <c r="BX67" s="1" t="b">
        <v>0</v>
      </c>
      <c r="BY67" s="1" t="b">
        <v>0</v>
      </c>
      <c r="BZ67" s="1" t="b">
        <v>0</v>
      </c>
      <c r="CA67" s="1" t="b">
        <v>0</v>
      </c>
      <c r="CB67" s="1" t="b">
        <v>0</v>
      </c>
      <c r="CC67" s="1" t="b">
        <v>0</v>
      </c>
      <c r="CD67" s="1" t="b">
        <v>0</v>
      </c>
      <c r="CE67" s="1">
        <v>0.0</v>
      </c>
      <c r="CF67" s="1" t="b">
        <v>0</v>
      </c>
      <c r="CH67" s="1" t="b">
        <v>0</v>
      </c>
      <c r="CI67" s="1" t="b">
        <v>0</v>
      </c>
      <c r="CJ67" s="1">
        <v>0.0</v>
      </c>
      <c r="CK67" s="1">
        <v>0.0</v>
      </c>
      <c r="CL67" s="1" t="b">
        <v>0</v>
      </c>
      <c r="CM67" s="1" t="b">
        <v>0</v>
      </c>
      <c r="CN67" s="1" t="b">
        <v>0</v>
      </c>
      <c r="CO67" s="1" t="b">
        <v>0</v>
      </c>
      <c r="CQ67" s="1" t="b">
        <v>0</v>
      </c>
      <c r="CR67" s="1" t="b">
        <v>0</v>
      </c>
      <c r="CT67" s="1" t="b">
        <v>0</v>
      </c>
      <c r="CV67" s="1" t="b">
        <v>0</v>
      </c>
      <c r="CW67" s="1">
        <v>0.0</v>
      </c>
      <c r="CX67" s="1" t="b">
        <v>0</v>
      </c>
      <c r="CY67" s="1" t="b">
        <v>0</v>
      </c>
      <c r="DA67" s="1" t="b">
        <v>0</v>
      </c>
      <c r="DG67" s="1" t="s">
        <v>689</v>
      </c>
      <c r="DI67" s="4" t="s">
        <v>690</v>
      </c>
      <c r="DJ67" s="1" t="s">
        <v>691</v>
      </c>
      <c r="DN67" s="1" t="s">
        <v>480</v>
      </c>
    </row>
    <row r="68">
      <c r="A68" s="1">
        <v>76.0</v>
      </c>
      <c r="B68" s="1" t="s">
        <v>119</v>
      </c>
      <c r="C68" s="1">
        <v>76.0</v>
      </c>
      <c r="D68" s="1" t="s">
        <v>119</v>
      </c>
      <c r="E68" s="1">
        <v>997.0</v>
      </c>
      <c r="F68" s="1" t="s">
        <v>144</v>
      </c>
      <c r="G68" s="1" t="s">
        <v>145</v>
      </c>
      <c r="H68" s="1">
        <v>2.0</v>
      </c>
      <c r="I68" s="1" t="s">
        <v>634</v>
      </c>
      <c r="J68" s="1" t="s">
        <v>692</v>
      </c>
      <c r="K68" s="1" t="s">
        <v>693</v>
      </c>
      <c r="L68" s="1" t="s">
        <v>694</v>
      </c>
      <c r="M68" s="1">
        <v>0.0</v>
      </c>
      <c r="N68" s="2" t="str">
        <f>HYPERLINK("76","link to 76")</f>
        <v>link to 76</v>
      </c>
      <c r="O68" s="3">
        <v>42755.433599537035</v>
      </c>
      <c r="P68" s="3">
        <v>42799.692708333336</v>
      </c>
      <c r="Q68" s="1" t="s">
        <v>144</v>
      </c>
      <c r="R68" s="1">
        <v>0.0</v>
      </c>
      <c r="S68" s="1" t="s">
        <v>127</v>
      </c>
      <c r="T68" s="1">
        <v>182.0</v>
      </c>
      <c r="V68" s="1">
        <v>0.0</v>
      </c>
      <c r="AA68" s="1" t="b">
        <v>0</v>
      </c>
      <c r="AB68" s="1">
        <v>0.0</v>
      </c>
      <c r="AC68" s="1" t="b">
        <v>0</v>
      </c>
      <c r="AD68" s="1">
        <v>0.0</v>
      </c>
      <c r="AE68" s="1">
        <v>0.0</v>
      </c>
      <c r="AF68" s="1">
        <v>0.0</v>
      </c>
      <c r="AG68" s="1">
        <v>0.0</v>
      </c>
      <c r="AJ68" s="1" t="b">
        <v>0</v>
      </c>
      <c r="AK68" s="1" t="b">
        <v>0</v>
      </c>
      <c r="AL68" s="1" t="b">
        <v>0</v>
      </c>
      <c r="AM68" s="1" t="b">
        <v>0</v>
      </c>
      <c r="AN68" s="1" t="b">
        <v>0</v>
      </c>
      <c r="AQ68" s="1">
        <v>0.0</v>
      </c>
      <c r="AR68" s="1">
        <v>0.0</v>
      </c>
      <c r="AS68" s="1">
        <v>0.0</v>
      </c>
      <c r="AT68" s="1">
        <v>0.0</v>
      </c>
      <c r="AU68" s="1">
        <v>0.0</v>
      </c>
      <c r="AV68" s="1">
        <v>0.0</v>
      </c>
      <c r="AX68" s="1" t="b">
        <v>0</v>
      </c>
      <c r="AY68" s="1" t="b">
        <v>0</v>
      </c>
      <c r="AZ68" s="1">
        <v>0.0</v>
      </c>
      <c r="BA68" s="1">
        <v>0.0</v>
      </c>
      <c r="BB68" s="1">
        <v>0.0</v>
      </c>
      <c r="BC68" s="1">
        <v>0.0</v>
      </c>
      <c r="BD68" s="1">
        <v>0.0</v>
      </c>
      <c r="BE68" s="1">
        <v>0.0</v>
      </c>
      <c r="BG68" s="1" t="b">
        <v>0</v>
      </c>
      <c r="BH68" s="1" t="b">
        <v>0</v>
      </c>
      <c r="BI68" s="1">
        <v>0.0</v>
      </c>
      <c r="BJ68" s="1" t="b">
        <v>0</v>
      </c>
      <c r="BK68" s="1">
        <v>0.0</v>
      </c>
      <c r="BL68" s="1">
        <v>0.0</v>
      </c>
      <c r="BM68" s="1">
        <v>0.0</v>
      </c>
      <c r="BN68" s="1">
        <v>0.0</v>
      </c>
      <c r="BO68" s="1">
        <v>0.0</v>
      </c>
      <c r="BP68" s="1" t="b">
        <v>0</v>
      </c>
      <c r="BQ68" s="1" t="b">
        <v>0</v>
      </c>
      <c r="BR68" s="1" t="b">
        <v>0</v>
      </c>
      <c r="BS68" s="1" t="b">
        <v>0</v>
      </c>
      <c r="BT68" s="1" t="b">
        <v>0</v>
      </c>
      <c r="BU68" s="1" t="b">
        <v>0</v>
      </c>
      <c r="BW68" s="1" t="b">
        <v>0</v>
      </c>
      <c r="BX68" s="1" t="b">
        <v>0</v>
      </c>
      <c r="BY68" s="1" t="b">
        <v>0</v>
      </c>
      <c r="BZ68" s="1" t="b">
        <v>0</v>
      </c>
      <c r="CA68" s="1" t="b">
        <v>0</v>
      </c>
      <c r="CB68" s="1" t="b">
        <v>0</v>
      </c>
      <c r="CC68" s="1" t="b">
        <v>0</v>
      </c>
      <c r="CD68" s="1" t="b">
        <v>0</v>
      </c>
      <c r="CE68" s="1">
        <v>0.0</v>
      </c>
      <c r="CF68" s="1" t="b">
        <v>0</v>
      </c>
      <c r="CH68" s="1" t="b">
        <v>0</v>
      </c>
      <c r="CI68" s="1" t="b">
        <v>0</v>
      </c>
      <c r="CJ68" s="1">
        <v>0.0</v>
      </c>
      <c r="CK68" s="1">
        <v>0.0</v>
      </c>
      <c r="CL68" s="1" t="b">
        <v>0</v>
      </c>
      <c r="CM68" s="1" t="b">
        <v>0</v>
      </c>
      <c r="CN68" s="1" t="b">
        <v>0</v>
      </c>
      <c r="CO68" s="1" t="b">
        <v>0</v>
      </c>
      <c r="CQ68" s="1" t="b">
        <v>0</v>
      </c>
      <c r="CR68" s="1" t="b">
        <v>0</v>
      </c>
      <c r="CT68" s="1" t="b">
        <v>0</v>
      </c>
      <c r="CV68" s="1" t="b">
        <v>0</v>
      </c>
      <c r="CW68" s="1">
        <v>0.0</v>
      </c>
      <c r="CX68" s="1" t="b">
        <v>0</v>
      </c>
      <c r="CY68" s="1" t="b">
        <v>0</v>
      </c>
      <c r="DA68" s="1" t="b">
        <v>0</v>
      </c>
      <c r="DG68" s="1" t="s">
        <v>695</v>
      </c>
      <c r="DI68" s="4" t="s">
        <v>696</v>
      </c>
      <c r="DK68" s="1" t="s">
        <v>697</v>
      </c>
      <c r="DL68" s="1" t="s">
        <v>149</v>
      </c>
      <c r="DM68" s="1" t="s">
        <v>698</v>
      </c>
      <c r="DN68" s="1" t="s">
        <v>699</v>
      </c>
      <c r="DO68" s="1" t="s">
        <v>700</v>
      </c>
    </row>
    <row r="69">
      <c r="A69" s="1">
        <v>78.0</v>
      </c>
      <c r="B69" s="1" t="s">
        <v>119</v>
      </c>
      <c r="C69" s="1">
        <v>78.0</v>
      </c>
      <c r="D69" s="1" t="s">
        <v>119</v>
      </c>
      <c r="E69" s="1">
        <v>1002.0</v>
      </c>
      <c r="F69" s="1" t="s">
        <v>490</v>
      </c>
      <c r="G69" s="1" t="s">
        <v>491</v>
      </c>
      <c r="H69" s="1">
        <v>2.0</v>
      </c>
      <c r="I69" s="1" t="s">
        <v>634</v>
      </c>
      <c r="J69" s="1" t="s">
        <v>701</v>
      </c>
      <c r="K69" s="1" t="s">
        <v>215</v>
      </c>
      <c r="M69" s="1">
        <v>0.0</v>
      </c>
      <c r="N69" s="2" t="str">
        <f>HYPERLINK("78","link to 78")</f>
        <v>link to 78</v>
      </c>
      <c r="O69" s="3">
        <v>42759.644155092596</v>
      </c>
      <c r="P69" s="3">
        <v>42759.644155092596</v>
      </c>
      <c r="Q69" s="1" t="s">
        <v>683</v>
      </c>
      <c r="R69" s="1">
        <v>0.0</v>
      </c>
      <c r="S69" s="1" t="s">
        <v>127</v>
      </c>
      <c r="T69" s="1">
        <v>220.0</v>
      </c>
      <c r="V69" s="1">
        <v>0.0</v>
      </c>
      <c r="AA69" s="1" t="b">
        <v>0</v>
      </c>
      <c r="AB69" s="1">
        <v>0.0</v>
      </c>
      <c r="AC69" s="1" t="b">
        <v>0</v>
      </c>
      <c r="AD69" s="1">
        <v>0.0</v>
      </c>
      <c r="AE69" s="1">
        <v>0.0</v>
      </c>
      <c r="AF69" s="1">
        <v>0.0</v>
      </c>
      <c r="AG69" s="1">
        <v>0.0</v>
      </c>
      <c r="AJ69" s="1" t="b">
        <v>0</v>
      </c>
      <c r="AK69" s="1" t="b">
        <v>0</v>
      </c>
      <c r="AL69" s="1" t="b">
        <v>0</v>
      </c>
      <c r="AM69" s="1" t="b">
        <v>0</v>
      </c>
      <c r="AN69" s="1" t="b">
        <v>0</v>
      </c>
      <c r="AQ69" s="1">
        <v>0.0</v>
      </c>
      <c r="AR69" s="1">
        <v>0.0</v>
      </c>
      <c r="AS69" s="1">
        <v>0.0</v>
      </c>
      <c r="AT69" s="1">
        <v>0.0</v>
      </c>
      <c r="AU69" s="1">
        <v>0.0</v>
      </c>
      <c r="AV69" s="1">
        <v>0.0</v>
      </c>
      <c r="AX69" s="1" t="b">
        <v>0</v>
      </c>
      <c r="AY69" s="1" t="b">
        <v>0</v>
      </c>
      <c r="AZ69" s="1">
        <v>0.0</v>
      </c>
      <c r="BA69" s="1">
        <v>0.0</v>
      </c>
      <c r="BB69" s="1">
        <v>0.0</v>
      </c>
      <c r="BC69" s="1">
        <v>0.0</v>
      </c>
      <c r="BD69" s="1">
        <v>0.0</v>
      </c>
      <c r="BE69" s="1">
        <v>0.0</v>
      </c>
      <c r="BG69" s="1" t="b">
        <v>0</v>
      </c>
      <c r="BH69" s="1" t="b">
        <v>0</v>
      </c>
      <c r="BI69" s="1">
        <v>0.0</v>
      </c>
      <c r="BJ69" s="1" t="b">
        <v>0</v>
      </c>
      <c r="BK69" s="1">
        <v>0.0</v>
      </c>
      <c r="BL69" s="1">
        <v>0.0</v>
      </c>
      <c r="BM69" s="1">
        <v>0.0</v>
      </c>
      <c r="BN69" s="1">
        <v>0.0</v>
      </c>
      <c r="BO69" s="1">
        <v>0.0</v>
      </c>
      <c r="BP69" s="1" t="b">
        <v>0</v>
      </c>
      <c r="BQ69" s="1" t="b">
        <v>0</v>
      </c>
      <c r="BR69" s="1" t="b">
        <v>0</v>
      </c>
      <c r="BS69" s="1" t="b">
        <v>0</v>
      </c>
      <c r="BT69" s="1" t="b">
        <v>0</v>
      </c>
      <c r="BU69" s="1" t="b">
        <v>0</v>
      </c>
      <c r="BW69" s="1" t="b">
        <v>0</v>
      </c>
      <c r="BX69" s="1" t="b">
        <v>0</v>
      </c>
      <c r="BY69" s="1" t="b">
        <v>0</v>
      </c>
      <c r="BZ69" s="1" t="b">
        <v>0</v>
      </c>
      <c r="CA69" s="1" t="b">
        <v>0</v>
      </c>
      <c r="CB69" s="1" t="b">
        <v>0</v>
      </c>
      <c r="CC69" s="1" t="b">
        <v>0</v>
      </c>
      <c r="CD69" s="1" t="b">
        <v>0</v>
      </c>
      <c r="CE69" s="1">
        <v>0.0</v>
      </c>
      <c r="CF69" s="1" t="b">
        <v>0</v>
      </c>
      <c r="CH69" s="1" t="b">
        <v>0</v>
      </c>
      <c r="CI69" s="1" t="b">
        <v>0</v>
      </c>
      <c r="CJ69" s="1">
        <v>0.0</v>
      </c>
      <c r="CK69" s="1">
        <v>0.0</v>
      </c>
      <c r="CL69" s="1" t="b">
        <v>0</v>
      </c>
      <c r="CM69" s="1" t="b">
        <v>0</v>
      </c>
      <c r="CN69" s="1" t="b">
        <v>0</v>
      </c>
      <c r="CO69" s="1" t="b">
        <v>0</v>
      </c>
      <c r="CQ69" s="1" t="b">
        <v>0</v>
      </c>
      <c r="CR69" s="1" t="b">
        <v>0</v>
      </c>
      <c r="CT69" s="1" t="b">
        <v>0</v>
      </c>
      <c r="CV69" s="1" t="b">
        <v>0</v>
      </c>
      <c r="CW69" s="1">
        <v>0.0</v>
      </c>
      <c r="CX69" s="1" t="b">
        <v>0</v>
      </c>
      <c r="CY69" s="1" t="b">
        <v>0</v>
      </c>
      <c r="DA69" s="1" t="b">
        <v>0</v>
      </c>
      <c r="DI69" s="4" t="s">
        <v>702</v>
      </c>
      <c r="DJ69" s="1" t="s">
        <v>703</v>
      </c>
      <c r="DK69" s="1" t="s">
        <v>704</v>
      </c>
      <c r="DL69" s="1" t="s">
        <v>149</v>
      </c>
      <c r="DM69" s="1" t="s">
        <v>705</v>
      </c>
      <c r="DN69" s="1" t="s">
        <v>491</v>
      </c>
      <c r="DO69" s="1" t="s">
        <v>706</v>
      </c>
    </row>
    <row r="70">
      <c r="A70" s="1">
        <v>84.0</v>
      </c>
      <c r="B70" s="1" t="s">
        <v>119</v>
      </c>
      <c r="C70" s="1">
        <v>84.0</v>
      </c>
      <c r="D70" s="1" t="s">
        <v>119</v>
      </c>
      <c r="E70" s="1">
        <v>996.0</v>
      </c>
      <c r="F70" s="1" t="s">
        <v>156</v>
      </c>
      <c r="G70" s="1" t="s">
        <v>157</v>
      </c>
      <c r="H70" s="1">
        <v>2.0</v>
      </c>
      <c r="I70" s="1" t="s">
        <v>634</v>
      </c>
      <c r="J70" s="1" t="s">
        <v>569</v>
      </c>
      <c r="K70" s="1" t="s">
        <v>707</v>
      </c>
      <c r="L70" s="1" t="s">
        <v>708</v>
      </c>
      <c r="M70" s="1">
        <v>0.0</v>
      </c>
      <c r="N70" s="2" t="str">
        <f>HYPERLINK("84","link to 84")</f>
        <v>link to 84</v>
      </c>
      <c r="O70" s="3">
        <v>42761.651458333334</v>
      </c>
      <c r="P70" s="3">
        <v>42762.50231481482</v>
      </c>
      <c r="Q70" s="1" t="s">
        <v>144</v>
      </c>
      <c r="R70" s="1">
        <v>0.0</v>
      </c>
      <c r="S70" s="1" t="s">
        <v>127</v>
      </c>
      <c r="T70" s="1">
        <v>26.0</v>
      </c>
      <c r="DG70" s="1" t="s">
        <v>709</v>
      </c>
      <c r="DI70" s="4" t="s">
        <v>710</v>
      </c>
      <c r="DK70" s="1" t="s">
        <v>571</v>
      </c>
      <c r="DL70" s="1" t="s">
        <v>572</v>
      </c>
      <c r="DM70" s="1" t="s">
        <v>572</v>
      </c>
      <c r="DN70" s="1" t="s">
        <v>573</v>
      </c>
    </row>
    <row r="71">
      <c r="A71" s="1">
        <v>86.0</v>
      </c>
      <c r="B71" s="1" t="s">
        <v>119</v>
      </c>
      <c r="C71" s="1">
        <v>86.0</v>
      </c>
      <c r="D71" s="1" t="s">
        <v>119</v>
      </c>
      <c r="E71" s="1">
        <v>996.0</v>
      </c>
      <c r="F71" s="1" t="s">
        <v>156</v>
      </c>
      <c r="G71" s="1" t="s">
        <v>157</v>
      </c>
      <c r="H71" s="1">
        <v>2.0</v>
      </c>
      <c r="I71" s="1" t="s">
        <v>634</v>
      </c>
      <c r="J71" s="1" t="s">
        <v>711</v>
      </c>
      <c r="K71" s="1" t="s">
        <v>712</v>
      </c>
      <c r="M71" s="1">
        <v>0.0</v>
      </c>
      <c r="N71" s="2" t="str">
        <f>HYPERLINK("86","link to 86")</f>
        <v>link to 86</v>
      </c>
      <c r="O71" s="3">
        <v>42761.67738425926</v>
      </c>
      <c r="P71" s="3">
        <v>42761.67738425926</v>
      </c>
      <c r="Q71" s="1" t="s">
        <v>683</v>
      </c>
      <c r="R71" s="1">
        <v>0.0</v>
      </c>
      <c r="S71" s="1" t="s">
        <v>127</v>
      </c>
      <c r="T71" s="1">
        <v>33.0</v>
      </c>
    </row>
    <row r="72">
      <c r="A72" s="1">
        <v>87.0</v>
      </c>
      <c r="B72" s="1" t="s">
        <v>119</v>
      </c>
      <c r="C72" s="1">
        <v>87.0</v>
      </c>
      <c r="D72" s="1" t="s">
        <v>119</v>
      </c>
      <c r="E72" s="1">
        <v>1018.0</v>
      </c>
      <c r="F72" s="1" t="s">
        <v>267</v>
      </c>
      <c r="G72" s="1" t="s">
        <v>268</v>
      </c>
      <c r="H72" s="1">
        <v>2.0</v>
      </c>
      <c r="I72" s="1" t="s">
        <v>634</v>
      </c>
      <c r="J72" s="1" t="s">
        <v>713</v>
      </c>
      <c r="K72" s="1" t="s">
        <v>714</v>
      </c>
      <c r="L72" s="1" t="s">
        <v>715</v>
      </c>
      <c r="M72" s="1">
        <v>0.0</v>
      </c>
      <c r="N72" s="2" t="str">
        <f>HYPERLINK("87","link to 87")</f>
        <v>link to 87</v>
      </c>
      <c r="O72" s="3">
        <v>42761.68849537037</v>
      </c>
      <c r="P72" s="3">
        <v>42761.74434027778</v>
      </c>
      <c r="Q72" s="1" t="s">
        <v>267</v>
      </c>
      <c r="R72" s="1">
        <v>0.0</v>
      </c>
      <c r="S72" s="1" t="s">
        <v>127</v>
      </c>
      <c r="T72" s="1">
        <v>39.0</v>
      </c>
      <c r="DG72" s="1" t="s">
        <v>280</v>
      </c>
      <c r="DI72" s="4" t="s">
        <v>716</v>
      </c>
      <c r="DJ72" s="1" t="s">
        <v>717</v>
      </c>
      <c r="DK72" s="1" t="s">
        <v>267</v>
      </c>
      <c r="DL72" s="1" t="s">
        <v>284</v>
      </c>
      <c r="DM72" s="1" t="s">
        <v>718</v>
      </c>
      <c r="DN72" s="1" t="s">
        <v>268</v>
      </c>
      <c r="DO72" s="1" t="s">
        <v>719</v>
      </c>
    </row>
    <row r="73">
      <c r="A73" s="1">
        <v>91.0</v>
      </c>
      <c r="B73" s="1" t="s">
        <v>119</v>
      </c>
      <c r="C73" s="1">
        <v>91.0</v>
      </c>
      <c r="D73" s="1" t="s">
        <v>119</v>
      </c>
      <c r="E73" s="1">
        <v>1068.0</v>
      </c>
      <c r="F73" s="1" t="s">
        <v>515</v>
      </c>
      <c r="G73" s="1" t="s">
        <v>516</v>
      </c>
      <c r="H73" s="1">
        <v>2.0</v>
      </c>
      <c r="I73" s="1" t="s">
        <v>634</v>
      </c>
      <c r="J73" s="1" t="s">
        <v>720</v>
      </c>
      <c r="K73" s="1" t="s">
        <v>721</v>
      </c>
      <c r="L73" s="1" t="s">
        <v>722</v>
      </c>
      <c r="M73" s="1">
        <v>0.0</v>
      </c>
      <c r="N73" s="2" t="str">
        <f>HYPERLINK("91","link to 91")</f>
        <v>link to 91</v>
      </c>
      <c r="O73" s="3">
        <v>42761.77887731481</v>
      </c>
      <c r="P73" s="3">
        <v>42929.67835648148</v>
      </c>
      <c r="Q73" s="1" t="s">
        <v>515</v>
      </c>
      <c r="R73" s="1">
        <v>0.0</v>
      </c>
      <c r="S73" s="1" t="s">
        <v>127</v>
      </c>
      <c r="T73" s="1">
        <v>284.0</v>
      </c>
      <c r="DG73" s="1" t="s">
        <v>723</v>
      </c>
      <c r="DI73" s="4" t="s">
        <v>724</v>
      </c>
      <c r="DK73" s="1" t="s">
        <v>521</v>
      </c>
      <c r="DL73" s="1" t="s">
        <v>191</v>
      </c>
      <c r="DM73" s="1" t="s">
        <v>725</v>
      </c>
      <c r="DN73" s="1" t="s">
        <v>516</v>
      </c>
      <c r="DO73" s="1" t="s">
        <v>726</v>
      </c>
    </row>
    <row r="74">
      <c r="A74" s="1">
        <v>97.0</v>
      </c>
      <c r="B74" s="1" t="s">
        <v>119</v>
      </c>
      <c r="C74" s="1">
        <v>97.0</v>
      </c>
      <c r="D74" s="1" t="s">
        <v>119</v>
      </c>
      <c r="E74" s="1">
        <v>997.0</v>
      </c>
      <c r="F74" s="1" t="s">
        <v>144</v>
      </c>
      <c r="G74" s="1" t="s">
        <v>145</v>
      </c>
      <c r="H74" s="1">
        <v>2.0</v>
      </c>
      <c r="I74" s="1" t="s">
        <v>634</v>
      </c>
      <c r="J74" s="1" t="s">
        <v>727</v>
      </c>
      <c r="K74" s="1" t="s">
        <v>728</v>
      </c>
      <c r="M74" s="1">
        <v>0.0</v>
      </c>
      <c r="N74" s="2" t="str">
        <f>HYPERLINK("97","link to 97")</f>
        <v>link to 97</v>
      </c>
      <c r="O74" s="3">
        <v>42762.524305555555</v>
      </c>
      <c r="P74" s="3">
        <v>42762.52756944444</v>
      </c>
      <c r="Q74" s="1" t="s">
        <v>144</v>
      </c>
      <c r="R74" s="1">
        <v>0.0</v>
      </c>
      <c r="S74" s="1" t="s">
        <v>127</v>
      </c>
      <c r="T74" s="1">
        <v>29.0</v>
      </c>
      <c r="DI74" s="4" t="s">
        <v>729</v>
      </c>
      <c r="DK74" s="1" t="s">
        <v>730</v>
      </c>
      <c r="DL74" s="1" t="s">
        <v>149</v>
      </c>
      <c r="DM74" s="1" t="s">
        <v>731</v>
      </c>
      <c r="DN74" s="1" t="s">
        <v>732</v>
      </c>
    </row>
    <row r="75">
      <c r="A75" s="1">
        <v>149.0</v>
      </c>
      <c r="B75" s="1" t="s">
        <v>119</v>
      </c>
      <c r="C75" s="1">
        <v>149.0</v>
      </c>
      <c r="D75" s="1" t="s">
        <v>119</v>
      </c>
      <c r="E75" s="1">
        <v>997.0</v>
      </c>
      <c r="F75" s="1" t="s">
        <v>144</v>
      </c>
      <c r="G75" s="1" t="s">
        <v>145</v>
      </c>
      <c r="H75" s="1">
        <v>2.0</v>
      </c>
      <c r="I75" s="1" t="s">
        <v>634</v>
      </c>
      <c r="J75" s="1" t="s">
        <v>733</v>
      </c>
      <c r="K75" s="1" t="s">
        <v>188</v>
      </c>
      <c r="L75" s="1" t="s">
        <v>734</v>
      </c>
      <c r="M75" s="1">
        <v>0.0</v>
      </c>
      <c r="N75" s="2" t="str">
        <f>HYPERLINK("149","link to 149")</f>
        <v>link to 149</v>
      </c>
      <c r="O75" s="3">
        <v>42814.65760416666</v>
      </c>
      <c r="P75" s="3">
        <v>42920.76055555556</v>
      </c>
      <c r="Q75" s="1" t="s">
        <v>212</v>
      </c>
      <c r="R75" s="1">
        <v>0.0</v>
      </c>
      <c r="S75" s="1" t="s">
        <v>127</v>
      </c>
      <c r="T75" s="1">
        <v>53.0</v>
      </c>
      <c r="DI75" s="4" t="s">
        <v>735</v>
      </c>
      <c r="DK75" s="1" t="s">
        <v>736</v>
      </c>
      <c r="DL75" s="1" t="s">
        <v>737</v>
      </c>
      <c r="DM75" s="1" t="s">
        <v>738</v>
      </c>
      <c r="DN75" s="1" t="s">
        <v>739</v>
      </c>
    </row>
    <row r="76">
      <c r="A76" s="1">
        <v>150.0</v>
      </c>
      <c r="B76" s="1" t="s">
        <v>119</v>
      </c>
      <c r="C76" s="1">
        <v>150.0</v>
      </c>
      <c r="D76" s="1" t="s">
        <v>119</v>
      </c>
      <c r="E76" s="1">
        <v>997.0</v>
      </c>
      <c r="F76" s="1" t="s">
        <v>144</v>
      </c>
      <c r="G76" s="1" t="s">
        <v>145</v>
      </c>
      <c r="H76" s="1">
        <v>2.0</v>
      </c>
      <c r="I76" s="1" t="s">
        <v>634</v>
      </c>
      <c r="J76" s="1" t="s">
        <v>158</v>
      </c>
      <c r="K76" s="1" t="s">
        <v>740</v>
      </c>
      <c r="M76" s="1">
        <v>0.0</v>
      </c>
      <c r="N76" s="2" t="str">
        <f>HYPERLINK("150","link to 150")</f>
        <v>link to 150</v>
      </c>
      <c r="O76" s="3">
        <v>42814.65960648148</v>
      </c>
      <c r="P76" s="3">
        <v>42814.65960648148</v>
      </c>
      <c r="Q76" s="1" t="s">
        <v>683</v>
      </c>
      <c r="R76" s="1">
        <v>0.0</v>
      </c>
      <c r="S76" s="1" t="s">
        <v>127</v>
      </c>
      <c r="T76" s="1">
        <v>44.0</v>
      </c>
      <c r="DI76" s="4" t="s">
        <v>741</v>
      </c>
      <c r="DK76" s="1" t="s">
        <v>162</v>
      </c>
      <c r="DL76" s="1" t="s">
        <v>742</v>
      </c>
      <c r="DM76" s="1" t="s">
        <v>743</v>
      </c>
      <c r="DN76" s="1" t="s">
        <v>164</v>
      </c>
      <c r="DO76" s="1" t="s">
        <v>744</v>
      </c>
    </row>
    <row r="77">
      <c r="A77" s="1">
        <v>152.0</v>
      </c>
      <c r="B77" s="1" t="s">
        <v>119</v>
      </c>
      <c r="C77" s="1">
        <v>152.0</v>
      </c>
      <c r="D77" s="1" t="s">
        <v>119</v>
      </c>
      <c r="E77" s="1">
        <v>997.0</v>
      </c>
      <c r="F77" s="1" t="s">
        <v>144</v>
      </c>
      <c r="G77" s="1" t="s">
        <v>145</v>
      </c>
      <c r="H77" s="1">
        <v>2.0</v>
      </c>
      <c r="I77" s="1" t="s">
        <v>634</v>
      </c>
      <c r="J77" s="1" t="s">
        <v>317</v>
      </c>
      <c r="K77" s="1" t="s">
        <v>318</v>
      </c>
      <c r="M77" s="1">
        <v>0.0</v>
      </c>
      <c r="N77" s="2" t="str">
        <f>HYPERLINK("152","link to 152")</f>
        <v>link to 152</v>
      </c>
      <c r="O77" s="3">
        <v>42814.66873842593</v>
      </c>
      <c r="P77" s="3">
        <v>42816.64295138889</v>
      </c>
      <c r="Q77" s="1" t="s">
        <v>156</v>
      </c>
      <c r="R77" s="1">
        <v>0.0</v>
      </c>
      <c r="S77" s="1" t="s">
        <v>127</v>
      </c>
      <c r="T77" s="1">
        <v>44.0</v>
      </c>
      <c r="DI77" s="4" t="s">
        <v>745</v>
      </c>
      <c r="DK77" s="1" t="s">
        <v>320</v>
      </c>
      <c r="DL77" s="1" t="s">
        <v>321</v>
      </c>
      <c r="DM77" s="1" t="s">
        <v>746</v>
      </c>
      <c r="DN77" s="1" t="s">
        <v>323</v>
      </c>
      <c r="DO77" s="1" t="s">
        <v>747</v>
      </c>
    </row>
    <row r="78">
      <c r="A78" s="1">
        <v>153.0</v>
      </c>
      <c r="B78" s="1" t="s">
        <v>119</v>
      </c>
      <c r="C78" s="1">
        <v>153.0</v>
      </c>
      <c r="D78" s="1" t="s">
        <v>119</v>
      </c>
      <c r="E78" s="1">
        <v>997.0</v>
      </c>
      <c r="F78" s="1" t="s">
        <v>144</v>
      </c>
      <c r="G78" s="1" t="s">
        <v>145</v>
      </c>
      <c r="H78" s="1">
        <v>2.0</v>
      </c>
      <c r="I78" s="1" t="s">
        <v>634</v>
      </c>
      <c r="J78" s="1" t="s">
        <v>305</v>
      </c>
      <c r="K78" s="1" t="s">
        <v>748</v>
      </c>
      <c r="M78" s="1">
        <v>0.0</v>
      </c>
      <c r="N78" s="2" t="str">
        <f>HYPERLINK("153","link to 153")</f>
        <v>link to 153</v>
      </c>
      <c r="O78" s="3">
        <v>42814.67103009259</v>
      </c>
      <c r="P78" s="3">
        <v>42814.67103009259</v>
      </c>
      <c r="Q78" s="1" t="s">
        <v>683</v>
      </c>
      <c r="R78" s="1">
        <v>0.0</v>
      </c>
      <c r="S78" s="1" t="s">
        <v>127</v>
      </c>
      <c r="T78" s="1">
        <v>39.0</v>
      </c>
      <c r="DI78" s="4" t="s">
        <v>749</v>
      </c>
      <c r="DK78" s="1" t="s">
        <v>308</v>
      </c>
      <c r="DL78" s="1" t="s">
        <v>750</v>
      </c>
      <c r="DM78" s="1" t="s">
        <v>751</v>
      </c>
      <c r="DN78" s="1" t="s">
        <v>752</v>
      </c>
      <c r="DO78" s="1" t="s">
        <v>753</v>
      </c>
    </row>
    <row r="79">
      <c r="A79" s="1">
        <v>154.0</v>
      </c>
      <c r="B79" s="1" t="s">
        <v>119</v>
      </c>
      <c r="C79" s="1">
        <v>154.0</v>
      </c>
      <c r="D79" s="1" t="s">
        <v>119</v>
      </c>
      <c r="E79" s="1">
        <v>997.0</v>
      </c>
      <c r="F79" s="1" t="s">
        <v>144</v>
      </c>
      <c r="G79" s="1" t="s">
        <v>145</v>
      </c>
      <c r="H79" s="1">
        <v>2.0</v>
      </c>
      <c r="I79" s="1" t="s">
        <v>634</v>
      </c>
      <c r="J79" s="1" t="s">
        <v>241</v>
      </c>
      <c r="K79" s="1" t="s">
        <v>754</v>
      </c>
      <c r="M79" s="1">
        <v>0.0</v>
      </c>
      <c r="N79" s="2" t="str">
        <f>HYPERLINK("154","link to 154")</f>
        <v>link to 154</v>
      </c>
      <c r="O79" s="3">
        <v>42814.67313657407</v>
      </c>
      <c r="P79" s="3">
        <v>42814.67359953704</v>
      </c>
      <c r="Q79" s="1" t="s">
        <v>144</v>
      </c>
      <c r="R79" s="1">
        <v>0.0</v>
      </c>
      <c r="S79" s="1" t="s">
        <v>127</v>
      </c>
      <c r="T79" s="1">
        <v>47.0</v>
      </c>
      <c r="DI79" s="4" t="s">
        <v>755</v>
      </c>
      <c r="DK79" s="1" t="s">
        <v>244</v>
      </c>
      <c r="DL79" s="1" t="s">
        <v>756</v>
      </c>
      <c r="DM79" s="1" t="s">
        <v>757</v>
      </c>
      <c r="DN79" s="1" t="s">
        <v>247</v>
      </c>
    </row>
    <row r="80">
      <c r="A80" s="1">
        <v>155.0</v>
      </c>
      <c r="B80" s="1" t="s">
        <v>119</v>
      </c>
      <c r="C80" s="1">
        <v>155.0</v>
      </c>
      <c r="D80" s="1" t="s">
        <v>119</v>
      </c>
      <c r="E80" s="1">
        <v>1020.0</v>
      </c>
      <c r="F80" s="1" t="s">
        <v>294</v>
      </c>
      <c r="G80" s="1" t="s">
        <v>295</v>
      </c>
      <c r="H80" s="1">
        <v>2.0</v>
      </c>
      <c r="I80" s="1" t="s">
        <v>634</v>
      </c>
      <c r="J80" s="1" t="s">
        <v>296</v>
      </c>
      <c r="K80" s="1" t="s">
        <v>758</v>
      </c>
      <c r="M80" s="1">
        <v>0.0</v>
      </c>
      <c r="N80" s="2" t="str">
        <f>HYPERLINK("155","link to 155")</f>
        <v>link to 155</v>
      </c>
      <c r="O80" s="3">
        <v>42814.67733796296</v>
      </c>
      <c r="P80" s="3">
        <v>42814.67733796296</v>
      </c>
      <c r="Q80" s="1" t="s">
        <v>294</v>
      </c>
      <c r="R80" s="1">
        <v>0.0</v>
      </c>
      <c r="S80" s="1" t="s">
        <v>127</v>
      </c>
      <c r="T80" s="1">
        <v>25.0</v>
      </c>
      <c r="DK80" s="1" t="s">
        <v>294</v>
      </c>
      <c r="DL80" s="1" t="s">
        <v>299</v>
      </c>
      <c r="DM80" s="1" t="s">
        <v>759</v>
      </c>
      <c r="DN80" s="1" t="s">
        <v>295</v>
      </c>
    </row>
    <row r="81">
      <c r="A81" s="1">
        <v>156.0</v>
      </c>
      <c r="B81" s="1" t="s">
        <v>119</v>
      </c>
      <c r="C81" s="1">
        <v>156.0</v>
      </c>
      <c r="D81" s="1" t="s">
        <v>119</v>
      </c>
      <c r="E81" s="1">
        <v>997.0</v>
      </c>
      <c r="F81" s="1" t="s">
        <v>144</v>
      </c>
      <c r="G81" s="1" t="s">
        <v>145</v>
      </c>
      <c r="H81" s="1">
        <v>2.0</v>
      </c>
      <c r="I81" s="1" t="s">
        <v>634</v>
      </c>
      <c r="J81" s="1" t="s">
        <v>760</v>
      </c>
      <c r="K81" s="1" t="s">
        <v>257</v>
      </c>
      <c r="M81" s="1">
        <v>0.0</v>
      </c>
      <c r="N81" s="2" t="str">
        <f>HYPERLINK("156","link to 156")</f>
        <v>link to 156</v>
      </c>
      <c r="O81" s="3">
        <v>42814.679664351854</v>
      </c>
      <c r="P81" s="3">
        <v>42814.679664351854</v>
      </c>
      <c r="Q81" s="1" t="s">
        <v>683</v>
      </c>
      <c r="R81" s="1">
        <v>0.0</v>
      </c>
      <c r="S81" s="1" t="s">
        <v>127</v>
      </c>
      <c r="T81" s="1">
        <v>47.0</v>
      </c>
      <c r="DI81" s="4" t="s">
        <v>761</v>
      </c>
      <c r="DK81" s="1" t="s">
        <v>259</v>
      </c>
      <c r="DL81" s="1" t="s">
        <v>260</v>
      </c>
      <c r="DM81" s="1" t="s">
        <v>762</v>
      </c>
      <c r="DN81" s="1" t="s">
        <v>262</v>
      </c>
    </row>
    <row r="82">
      <c r="A82" s="1">
        <v>160.0</v>
      </c>
      <c r="B82" s="1" t="s">
        <v>119</v>
      </c>
      <c r="C82" s="1">
        <v>160.0</v>
      </c>
      <c r="D82" s="1" t="s">
        <v>119</v>
      </c>
      <c r="E82" s="1">
        <v>1028.0</v>
      </c>
      <c r="F82" s="1" t="s">
        <v>545</v>
      </c>
      <c r="G82" s="1" t="s">
        <v>546</v>
      </c>
      <c r="H82" s="1">
        <v>2.0</v>
      </c>
      <c r="I82" s="1" t="s">
        <v>634</v>
      </c>
      <c r="J82" s="1" t="s">
        <v>763</v>
      </c>
      <c r="K82" s="1" t="s">
        <v>548</v>
      </c>
      <c r="M82" s="1">
        <v>0.0</v>
      </c>
      <c r="N82" s="2" t="str">
        <f>HYPERLINK("160","link to 160")</f>
        <v>link to 160</v>
      </c>
      <c r="O82" s="3">
        <v>42816.60128472222</v>
      </c>
      <c r="P82" s="3">
        <v>42816.601851851854</v>
      </c>
      <c r="Q82" s="1" t="s">
        <v>545</v>
      </c>
      <c r="R82" s="1">
        <v>0.0</v>
      </c>
      <c r="S82" s="1" t="s">
        <v>127</v>
      </c>
      <c r="T82" s="1">
        <v>191.0</v>
      </c>
      <c r="DK82" s="1" t="s">
        <v>545</v>
      </c>
      <c r="DL82" s="1" t="s">
        <v>191</v>
      </c>
      <c r="DM82" s="1" t="s">
        <v>550</v>
      </c>
      <c r="DN82" s="1" t="s">
        <v>546</v>
      </c>
      <c r="DO82" s="1" t="s">
        <v>764</v>
      </c>
    </row>
    <row r="83">
      <c r="A83" s="1">
        <v>168.0</v>
      </c>
      <c r="B83" s="1" t="s">
        <v>119</v>
      </c>
      <c r="C83" s="1">
        <v>168.0</v>
      </c>
      <c r="D83" s="1" t="s">
        <v>119</v>
      </c>
      <c r="E83" s="1">
        <v>999.0</v>
      </c>
      <c r="F83" s="1" t="s">
        <v>765</v>
      </c>
      <c r="G83" s="1" t="s">
        <v>766</v>
      </c>
      <c r="H83" s="1">
        <v>2.0</v>
      </c>
      <c r="I83" s="1" t="s">
        <v>634</v>
      </c>
      <c r="J83" s="1" t="s">
        <v>767</v>
      </c>
      <c r="K83" s="1" t="s">
        <v>768</v>
      </c>
      <c r="L83" s="1" t="s">
        <v>769</v>
      </c>
      <c r="M83" s="1">
        <v>0.0</v>
      </c>
      <c r="N83" s="2" t="str">
        <f>HYPERLINK("168","link to 168")</f>
        <v>link to 168</v>
      </c>
      <c r="O83" s="3">
        <v>42822.65017361111</v>
      </c>
      <c r="P83" s="3">
        <v>42915.94719907407</v>
      </c>
      <c r="Q83" s="1" t="s">
        <v>120</v>
      </c>
      <c r="R83" s="1">
        <v>0.0</v>
      </c>
      <c r="S83" s="1" t="s">
        <v>127</v>
      </c>
      <c r="T83" s="1">
        <v>101.0</v>
      </c>
      <c r="V83" s="1">
        <v>170.0</v>
      </c>
      <c r="DG83" s="1" t="s">
        <v>770</v>
      </c>
      <c r="DI83" s="4" t="s">
        <v>771</v>
      </c>
      <c r="DM83" s="1" t="s">
        <v>772</v>
      </c>
      <c r="DN83" s="4" t="s">
        <v>773</v>
      </c>
    </row>
    <row r="84">
      <c r="A84" s="1">
        <v>170.0</v>
      </c>
      <c r="B84" s="1" t="s">
        <v>119</v>
      </c>
      <c r="C84" s="1">
        <v>170.0</v>
      </c>
      <c r="D84" s="1" t="s">
        <v>119</v>
      </c>
      <c r="E84" s="1">
        <v>995.0</v>
      </c>
      <c r="F84" s="1" t="s">
        <v>126</v>
      </c>
      <c r="G84" s="1" t="s">
        <v>774</v>
      </c>
      <c r="H84" s="1">
        <v>2.0</v>
      </c>
      <c r="I84" s="1" t="s">
        <v>634</v>
      </c>
      <c r="J84" s="1" t="s">
        <v>440</v>
      </c>
      <c r="K84" s="1" t="s">
        <v>775</v>
      </c>
      <c r="L84" s="1" t="s">
        <v>776</v>
      </c>
      <c r="M84" s="1">
        <v>0.0</v>
      </c>
      <c r="N84" s="2" t="str">
        <f>HYPERLINK("170","link to 170")</f>
        <v>link to 170</v>
      </c>
      <c r="O84" s="3">
        <v>42915.704363425924</v>
      </c>
      <c r="P84" s="3">
        <v>42915.704363425924</v>
      </c>
      <c r="Q84" s="1" t="s">
        <v>683</v>
      </c>
      <c r="R84" s="1">
        <v>0.0</v>
      </c>
      <c r="S84" s="1" t="s">
        <v>127</v>
      </c>
      <c r="T84" s="1">
        <v>22.0</v>
      </c>
      <c r="DI84" s="4" t="s">
        <v>777</v>
      </c>
      <c r="DK84" s="1" t="s">
        <v>443</v>
      </c>
      <c r="DL84" s="1" t="s">
        <v>444</v>
      </c>
      <c r="DM84" s="1" t="s">
        <v>778</v>
      </c>
      <c r="DN84" s="1" t="s">
        <v>446</v>
      </c>
    </row>
    <row r="85">
      <c r="A85" s="1">
        <v>174.0</v>
      </c>
      <c r="B85" s="1" t="s">
        <v>119</v>
      </c>
      <c r="C85" s="1">
        <v>174.0</v>
      </c>
      <c r="D85" s="1" t="s">
        <v>119</v>
      </c>
      <c r="E85" s="1">
        <v>999.0</v>
      </c>
      <c r="F85" s="1" t="s">
        <v>765</v>
      </c>
      <c r="G85" s="1" t="s">
        <v>766</v>
      </c>
      <c r="H85" s="1">
        <v>2.0</v>
      </c>
      <c r="I85" s="1" t="s">
        <v>634</v>
      </c>
      <c r="J85" s="1" t="s">
        <v>779</v>
      </c>
      <c r="K85" s="1" t="s">
        <v>780</v>
      </c>
      <c r="M85" s="1">
        <v>0.0</v>
      </c>
      <c r="N85" s="2" t="str">
        <f>HYPERLINK("174","link to 174")</f>
        <v>link to 174</v>
      </c>
      <c r="O85" s="3">
        <v>42915.74984953704</v>
      </c>
      <c r="P85" s="3">
        <v>42915.75005787037</v>
      </c>
      <c r="Q85" s="1" t="s">
        <v>765</v>
      </c>
      <c r="R85" s="1">
        <v>0.0</v>
      </c>
      <c r="S85" s="1" t="s">
        <v>127</v>
      </c>
      <c r="T85" s="1">
        <v>22.0</v>
      </c>
    </row>
    <row r="86">
      <c r="A86" s="1">
        <v>175.0</v>
      </c>
      <c r="B86" s="1" t="s">
        <v>119</v>
      </c>
      <c r="C86" s="1">
        <v>175.0</v>
      </c>
      <c r="D86" s="1" t="s">
        <v>119</v>
      </c>
      <c r="E86" s="1">
        <v>995.0</v>
      </c>
      <c r="F86" s="1" t="s">
        <v>126</v>
      </c>
      <c r="G86" s="1" t="s">
        <v>774</v>
      </c>
      <c r="H86" s="1">
        <v>2.0</v>
      </c>
      <c r="I86" s="1" t="s">
        <v>634</v>
      </c>
      <c r="J86" s="1" t="s">
        <v>781</v>
      </c>
      <c r="K86" s="1" t="s">
        <v>782</v>
      </c>
      <c r="L86" s="1" t="s">
        <v>783</v>
      </c>
      <c r="M86" s="1">
        <v>0.0</v>
      </c>
      <c r="N86" s="2" t="str">
        <f>HYPERLINK("175","link to 175")</f>
        <v>link to 175</v>
      </c>
      <c r="O86" s="3">
        <v>42915.85344907407</v>
      </c>
      <c r="P86" s="3">
        <v>42915.86019675926</v>
      </c>
      <c r="Q86" s="1" t="s">
        <v>126</v>
      </c>
      <c r="R86" s="1">
        <v>0.0</v>
      </c>
      <c r="S86" s="1" t="s">
        <v>127</v>
      </c>
      <c r="T86" s="1">
        <v>60.0</v>
      </c>
      <c r="DI86" s="4" t="s">
        <v>784</v>
      </c>
      <c r="DM86" s="1" t="s">
        <v>785</v>
      </c>
      <c r="DN86" s="1" t="s">
        <v>786</v>
      </c>
      <c r="DO86" s="1" t="s">
        <v>787</v>
      </c>
    </row>
    <row r="87">
      <c r="A87" s="1">
        <v>179.0</v>
      </c>
      <c r="B87" s="1" t="s">
        <v>119</v>
      </c>
      <c r="C87" s="1">
        <v>179.0</v>
      </c>
      <c r="D87" s="1" t="s">
        <v>119</v>
      </c>
      <c r="E87" s="1">
        <v>995.0</v>
      </c>
      <c r="F87" s="1" t="s">
        <v>126</v>
      </c>
      <c r="G87" s="1" t="s">
        <v>774</v>
      </c>
      <c r="H87" s="1">
        <v>2.0</v>
      </c>
      <c r="I87" s="1" t="s">
        <v>634</v>
      </c>
      <c r="J87" s="1" t="s">
        <v>788</v>
      </c>
      <c r="K87" s="1" t="s">
        <v>789</v>
      </c>
      <c r="L87" s="1" t="s">
        <v>790</v>
      </c>
      <c r="M87" s="1">
        <v>0.0</v>
      </c>
      <c r="N87" s="2" t="str">
        <f>HYPERLINK("179","link to 179")</f>
        <v>link to 179</v>
      </c>
      <c r="O87" s="3">
        <v>42915.95337962963</v>
      </c>
      <c r="P87" s="3">
        <v>42915.954618055555</v>
      </c>
      <c r="Q87" s="1" t="s">
        <v>126</v>
      </c>
      <c r="R87" s="1">
        <v>0.0</v>
      </c>
      <c r="S87" s="1" t="s">
        <v>127</v>
      </c>
      <c r="T87" s="1">
        <v>26.0</v>
      </c>
      <c r="DG87" s="1" t="s">
        <v>791</v>
      </c>
      <c r="DI87" s="4" t="s">
        <v>792</v>
      </c>
      <c r="DM87" s="1" t="s">
        <v>793</v>
      </c>
      <c r="DO87" s="1" t="s">
        <v>794</v>
      </c>
    </row>
    <row r="88">
      <c r="A88" s="1">
        <v>180.0</v>
      </c>
      <c r="B88" s="1" t="s">
        <v>119</v>
      </c>
      <c r="C88" s="1">
        <v>180.0</v>
      </c>
      <c r="D88" s="1" t="s">
        <v>119</v>
      </c>
      <c r="E88" s="1">
        <v>995.0</v>
      </c>
      <c r="F88" s="1" t="s">
        <v>126</v>
      </c>
      <c r="G88" s="1" t="s">
        <v>774</v>
      </c>
      <c r="H88" s="1">
        <v>2.0</v>
      </c>
      <c r="I88" s="1" t="s">
        <v>634</v>
      </c>
      <c r="J88" s="1" t="s">
        <v>795</v>
      </c>
      <c r="K88" s="1" t="s">
        <v>796</v>
      </c>
      <c r="L88" s="1" t="s">
        <v>797</v>
      </c>
      <c r="M88" s="1">
        <v>0.0</v>
      </c>
      <c r="N88" s="2" t="str">
        <f>HYPERLINK("180","link to 180")</f>
        <v>link to 180</v>
      </c>
      <c r="O88" s="3">
        <v>42915.959814814814</v>
      </c>
      <c r="P88" s="3">
        <v>42915.96047453704</v>
      </c>
      <c r="Q88" s="1" t="s">
        <v>126</v>
      </c>
      <c r="R88" s="1">
        <v>0.0</v>
      </c>
      <c r="S88" s="1" t="s">
        <v>127</v>
      </c>
      <c r="T88" s="1">
        <v>7.0</v>
      </c>
      <c r="DI88" s="4" t="s">
        <v>798</v>
      </c>
      <c r="DK88" s="1" t="s">
        <v>799</v>
      </c>
      <c r="DL88" s="1" t="s">
        <v>149</v>
      </c>
      <c r="DM88" s="1" t="s">
        <v>800</v>
      </c>
      <c r="DN88" s="1" t="s">
        <v>801</v>
      </c>
      <c r="DO88" s="1" t="s">
        <v>802</v>
      </c>
    </row>
    <row r="89">
      <c r="A89" s="1">
        <v>112.0</v>
      </c>
      <c r="B89" s="1" t="s">
        <v>119</v>
      </c>
      <c r="C89" s="1">
        <v>112.0</v>
      </c>
      <c r="D89" s="1" t="s">
        <v>119</v>
      </c>
      <c r="E89" s="1">
        <v>996.0</v>
      </c>
      <c r="F89" s="1" t="s">
        <v>156</v>
      </c>
      <c r="G89" s="1" t="s">
        <v>157</v>
      </c>
      <c r="H89" s="1">
        <v>5.0</v>
      </c>
      <c r="I89" s="1" t="s">
        <v>803</v>
      </c>
      <c r="J89" s="1" t="s">
        <v>804</v>
      </c>
      <c r="K89" s="1" t="s">
        <v>805</v>
      </c>
      <c r="L89" s="1" t="s">
        <v>806</v>
      </c>
      <c r="M89" s="1">
        <v>0.0</v>
      </c>
      <c r="N89" s="2" t="str">
        <f>HYPERLINK("112","link to 112")</f>
        <v>link to 112</v>
      </c>
      <c r="O89" s="3">
        <v>42765.7446412037</v>
      </c>
      <c r="P89" s="3">
        <v>42765.74518518519</v>
      </c>
      <c r="Q89" s="1" t="s">
        <v>156</v>
      </c>
      <c r="R89" s="1">
        <v>0.0</v>
      </c>
      <c r="S89" s="1" t="s">
        <v>127</v>
      </c>
      <c r="T89" s="1">
        <v>28.0</v>
      </c>
      <c r="Y89" s="1" t="s">
        <v>807</v>
      </c>
      <c r="Z89" s="1" t="s">
        <v>808</v>
      </c>
      <c r="AH89" s="1" t="s">
        <v>809</v>
      </c>
      <c r="DG89" s="1" t="s">
        <v>810</v>
      </c>
    </row>
    <row r="90">
      <c r="A90" s="1">
        <v>114.0</v>
      </c>
      <c r="B90" s="1" t="s">
        <v>119</v>
      </c>
      <c r="C90" s="1">
        <v>114.0</v>
      </c>
      <c r="D90" s="1" t="s">
        <v>119</v>
      </c>
      <c r="E90" s="1">
        <v>996.0</v>
      </c>
      <c r="F90" s="1" t="s">
        <v>156</v>
      </c>
      <c r="G90" s="1" t="s">
        <v>157</v>
      </c>
      <c r="H90" s="1">
        <v>5.0</v>
      </c>
      <c r="I90" s="1" t="s">
        <v>803</v>
      </c>
      <c r="J90" s="1" t="s">
        <v>804</v>
      </c>
      <c r="K90" s="1" t="s">
        <v>811</v>
      </c>
      <c r="L90" s="1" t="s">
        <v>812</v>
      </c>
      <c r="M90" s="1">
        <v>0.0</v>
      </c>
      <c r="N90" s="2" t="str">
        <f>HYPERLINK("114","link to 114")</f>
        <v>link to 114</v>
      </c>
      <c r="O90" s="3">
        <v>42765.74784722222</v>
      </c>
      <c r="P90" s="3">
        <v>42765.74884259259</v>
      </c>
      <c r="Q90" s="1" t="s">
        <v>156</v>
      </c>
      <c r="R90" s="1">
        <v>0.0</v>
      </c>
      <c r="S90" s="1" t="s">
        <v>127</v>
      </c>
      <c r="T90" s="1">
        <v>26.0</v>
      </c>
      <c r="Y90" s="1" t="s">
        <v>813</v>
      </c>
      <c r="Z90" s="1" t="s">
        <v>814</v>
      </c>
      <c r="AH90" s="1" t="s">
        <v>809</v>
      </c>
      <c r="DG90" s="1" t="s">
        <v>810</v>
      </c>
    </row>
    <row r="91">
      <c r="A91" s="1">
        <v>115.0</v>
      </c>
      <c r="B91" s="1" t="s">
        <v>119</v>
      </c>
      <c r="C91" s="1">
        <v>115.0</v>
      </c>
      <c r="D91" s="1" t="s">
        <v>119</v>
      </c>
      <c r="E91" s="1">
        <v>996.0</v>
      </c>
      <c r="F91" s="1" t="s">
        <v>156</v>
      </c>
      <c r="G91" s="1" t="s">
        <v>157</v>
      </c>
      <c r="H91" s="1">
        <v>5.0</v>
      </c>
      <c r="I91" s="1" t="s">
        <v>803</v>
      </c>
      <c r="J91" s="1" t="s">
        <v>815</v>
      </c>
      <c r="K91" s="1" t="s">
        <v>816</v>
      </c>
      <c r="L91" s="1" t="s">
        <v>817</v>
      </c>
      <c r="M91" s="1">
        <v>0.0</v>
      </c>
      <c r="N91" s="2" t="str">
        <f>HYPERLINK("115","link to 115")</f>
        <v>link to 115</v>
      </c>
      <c r="O91" s="3">
        <v>42765.75524305556</v>
      </c>
      <c r="P91" s="3">
        <v>42765.75524305556</v>
      </c>
      <c r="Q91" s="1" t="s">
        <v>683</v>
      </c>
      <c r="R91" s="1">
        <v>0.0</v>
      </c>
      <c r="S91" s="1" t="s">
        <v>127</v>
      </c>
      <c r="T91" s="1">
        <v>20.0</v>
      </c>
      <c r="Y91" s="1" t="s">
        <v>818</v>
      </c>
      <c r="AH91" s="1" t="s">
        <v>809</v>
      </c>
      <c r="DG91" s="1" t="s">
        <v>819</v>
      </c>
    </row>
    <row r="92">
      <c r="A92" s="1">
        <v>116.0</v>
      </c>
      <c r="B92" s="1" t="s">
        <v>119</v>
      </c>
      <c r="C92" s="1">
        <v>116.0</v>
      </c>
      <c r="D92" s="1" t="s">
        <v>119</v>
      </c>
      <c r="E92" s="1">
        <v>996.0</v>
      </c>
      <c r="F92" s="1" t="s">
        <v>156</v>
      </c>
      <c r="G92" s="1" t="s">
        <v>157</v>
      </c>
      <c r="H92" s="1">
        <v>5.0</v>
      </c>
      <c r="I92" s="1" t="s">
        <v>803</v>
      </c>
      <c r="J92" s="1" t="s">
        <v>820</v>
      </c>
      <c r="K92" s="1" t="s">
        <v>821</v>
      </c>
      <c r="L92" s="1" t="s">
        <v>822</v>
      </c>
      <c r="M92" s="1">
        <v>1.0</v>
      </c>
      <c r="N92" s="2" t="str">
        <f>HYPERLINK("116","link to 116")</f>
        <v>link to 116</v>
      </c>
      <c r="O92" s="3">
        <v>42765.75916666666</v>
      </c>
      <c r="P92" s="3">
        <v>42765.75959490741</v>
      </c>
      <c r="Q92" s="1" t="s">
        <v>156</v>
      </c>
      <c r="R92" s="1">
        <v>0.0</v>
      </c>
      <c r="S92" s="1" t="s">
        <v>127</v>
      </c>
      <c r="T92" s="1">
        <v>27.0</v>
      </c>
      <c r="Y92" s="1" t="s">
        <v>823</v>
      </c>
      <c r="Z92" s="1" t="s">
        <v>824</v>
      </c>
      <c r="AH92" s="1" t="s">
        <v>809</v>
      </c>
      <c r="DG92" s="1" t="s">
        <v>825</v>
      </c>
    </row>
    <row r="93">
      <c r="A93" s="1">
        <v>117.0</v>
      </c>
      <c r="B93" s="1" t="s">
        <v>119</v>
      </c>
      <c r="C93" s="1">
        <v>117.0</v>
      </c>
      <c r="D93" s="1" t="s">
        <v>119</v>
      </c>
      <c r="E93" s="1">
        <v>996.0</v>
      </c>
      <c r="F93" s="1" t="s">
        <v>156</v>
      </c>
      <c r="G93" s="1" t="s">
        <v>157</v>
      </c>
      <c r="H93" s="1">
        <v>5.0</v>
      </c>
      <c r="I93" s="1" t="s">
        <v>803</v>
      </c>
      <c r="J93" s="1" t="s">
        <v>826</v>
      </c>
      <c r="K93" s="1" t="s">
        <v>827</v>
      </c>
      <c r="L93" s="1" t="s">
        <v>828</v>
      </c>
      <c r="M93" s="1">
        <v>0.0</v>
      </c>
      <c r="N93" s="2" t="str">
        <f>HYPERLINK("117","link to 117")</f>
        <v>link to 117</v>
      </c>
      <c r="O93" s="3">
        <v>42765.76363425926</v>
      </c>
      <c r="P93" s="3">
        <v>42765.76363425926</v>
      </c>
      <c r="Q93" s="1" t="s">
        <v>683</v>
      </c>
      <c r="R93" s="1">
        <v>0.0</v>
      </c>
      <c r="S93" s="1" t="s">
        <v>127</v>
      </c>
      <c r="T93" s="1">
        <v>61.0</v>
      </c>
      <c r="Y93" s="1" t="s">
        <v>829</v>
      </c>
      <c r="AH93" s="1" t="s">
        <v>809</v>
      </c>
      <c r="DG93" s="1" t="s">
        <v>830</v>
      </c>
    </row>
    <row r="94">
      <c r="A94" s="1">
        <v>118.0</v>
      </c>
      <c r="B94" s="1" t="s">
        <v>119</v>
      </c>
      <c r="C94" s="1">
        <v>118.0</v>
      </c>
      <c r="D94" s="1" t="s">
        <v>119</v>
      </c>
      <c r="E94" s="1">
        <v>996.0</v>
      </c>
      <c r="F94" s="1" t="s">
        <v>156</v>
      </c>
      <c r="G94" s="1" t="s">
        <v>157</v>
      </c>
      <c r="H94" s="1">
        <v>5.0</v>
      </c>
      <c r="I94" s="1" t="s">
        <v>803</v>
      </c>
      <c r="J94" s="1" t="s">
        <v>831</v>
      </c>
      <c r="K94" s="1" t="s">
        <v>832</v>
      </c>
      <c r="L94" s="1" t="s">
        <v>833</v>
      </c>
      <c r="M94" s="1">
        <v>0.0</v>
      </c>
      <c r="N94" s="2" t="str">
        <f>HYPERLINK("118","link to 118")</f>
        <v>link to 118</v>
      </c>
      <c r="O94" s="3">
        <v>42765.76689814815</v>
      </c>
      <c r="P94" s="3">
        <v>42765.76689814815</v>
      </c>
      <c r="Q94" s="1" t="s">
        <v>683</v>
      </c>
      <c r="R94" s="1">
        <v>0.0</v>
      </c>
      <c r="S94" s="1" t="s">
        <v>127</v>
      </c>
      <c r="T94" s="1">
        <v>35.0</v>
      </c>
      <c r="Y94" s="1" t="s">
        <v>834</v>
      </c>
      <c r="AH94" s="1" t="s">
        <v>809</v>
      </c>
      <c r="DG94" s="1" t="s">
        <v>835</v>
      </c>
    </row>
    <row r="95">
      <c r="A95" s="1">
        <v>119.0</v>
      </c>
      <c r="B95" s="1" t="s">
        <v>119</v>
      </c>
      <c r="C95" s="1">
        <v>119.0</v>
      </c>
      <c r="D95" s="1" t="s">
        <v>119</v>
      </c>
      <c r="E95" s="1">
        <v>996.0</v>
      </c>
      <c r="F95" s="1" t="s">
        <v>156</v>
      </c>
      <c r="G95" s="1" t="s">
        <v>157</v>
      </c>
      <c r="H95" s="1">
        <v>5.0</v>
      </c>
      <c r="I95" s="1" t="s">
        <v>803</v>
      </c>
      <c r="J95" s="1" t="s">
        <v>836</v>
      </c>
      <c r="K95" s="1" t="s">
        <v>837</v>
      </c>
      <c r="L95" s="1" t="s">
        <v>838</v>
      </c>
      <c r="M95" s="1">
        <v>0.0</v>
      </c>
      <c r="N95" s="2" t="str">
        <f>HYPERLINK("119","link to 119")</f>
        <v>link to 119</v>
      </c>
      <c r="O95" s="3">
        <v>42765.77318287037</v>
      </c>
      <c r="P95" s="3">
        <v>42915.9484375</v>
      </c>
      <c r="Q95" s="1" t="s">
        <v>126</v>
      </c>
      <c r="R95" s="1">
        <v>0.0</v>
      </c>
      <c r="S95" s="1" t="s">
        <v>127</v>
      </c>
      <c r="T95" s="1">
        <v>145.0</v>
      </c>
      <c r="V95" s="1">
        <v>61.0</v>
      </c>
      <c r="Y95" s="1" t="s">
        <v>839</v>
      </c>
      <c r="AH95" s="1" t="s">
        <v>840</v>
      </c>
      <c r="DG95" s="1" t="s">
        <v>841</v>
      </c>
    </row>
    <row r="96">
      <c r="A96" s="1">
        <v>120.0</v>
      </c>
      <c r="B96" s="1" t="s">
        <v>119</v>
      </c>
      <c r="C96" s="1">
        <v>120.0</v>
      </c>
      <c r="D96" s="1" t="s">
        <v>119</v>
      </c>
      <c r="E96" s="1">
        <v>996.0</v>
      </c>
      <c r="F96" s="1" t="s">
        <v>156</v>
      </c>
      <c r="G96" s="1" t="s">
        <v>157</v>
      </c>
      <c r="H96" s="1">
        <v>5.0</v>
      </c>
      <c r="I96" s="1" t="s">
        <v>803</v>
      </c>
      <c r="J96" s="1" t="s">
        <v>842</v>
      </c>
      <c r="K96" s="1" t="s">
        <v>843</v>
      </c>
      <c r="L96" s="1" t="s">
        <v>844</v>
      </c>
      <c r="M96" s="1">
        <v>0.0</v>
      </c>
      <c r="N96" s="2" t="str">
        <f>HYPERLINK("120","link to 120")</f>
        <v>link to 120</v>
      </c>
      <c r="O96" s="3">
        <v>42765.779652777775</v>
      </c>
      <c r="P96" s="3">
        <v>42765.78057870371</v>
      </c>
      <c r="Q96" s="1" t="s">
        <v>156</v>
      </c>
      <c r="R96" s="1">
        <v>0.0</v>
      </c>
      <c r="S96" s="1" t="s">
        <v>127</v>
      </c>
      <c r="T96" s="1">
        <v>17.0</v>
      </c>
      <c r="Y96" s="1" t="s">
        <v>845</v>
      </c>
      <c r="AH96" s="1" t="s">
        <v>809</v>
      </c>
      <c r="DG96" s="1" t="s">
        <v>846</v>
      </c>
    </row>
    <row r="97">
      <c r="A97" s="1">
        <v>123.0</v>
      </c>
      <c r="B97" s="1" t="s">
        <v>119</v>
      </c>
      <c r="C97" s="1">
        <v>123.0</v>
      </c>
      <c r="D97" s="1" t="s">
        <v>119</v>
      </c>
      <c r="E97" s="1">
        <v>996.0</v>
      </c>
      <c r="F97" s="1" t="s">
        <v>156</v>
      </c>
      <c r="G97" s="1" t="s">
        <v>157</v>
      </c>
      <c r="H97" s="1">
        <v>5.0</v>
      </c>
      <c r="I97" s="1" t="s">
        <v>803</v>
      </c>
      <c r="J97" s="1" t="s">
        <v>847</v>
      </c>
      <c r="K97" s="1" t="s">
        <v>848</v>
      </c>
      <c r="L97" s="1" t="s">
        <v>849</v>
      </c>
      <c r="M97" s="1">
        <v>0.0</v>
      </c>
      <c r="N97" s="2" t="str">
        <f>HYPERLINK("123","link to 123")</f>
        <v>link to 123</v>
      </c>
      <c r="O97" s="3">
        <v>42765.79164351852</v>
      </c>
      <c r="P97" s="3">
        <v>42915.9562037037</v>
      </c>
      <c r="Q97" s="1" t="s">
        <v>126</v>
      </c>
      <c r="R97" s="1">
        <v>0.0</v>
      </c>
      <c r="S97" s="1" t="s">
        <v>127</v>
      </c>
      <c r="T97" s="1">
        <v>115.0</v>
      </c>
      <c r="V97" s="1">
        <v>179.0</v>
      </c>
      <c r="Y97" s="1" t="s">
        <v>850</v>
      </c>
      <c r="AH97" s="1" t="s">
        <v>851</v>
      </c>
      <c r="DG97" s="1" t="s">
        <v>852</v>
      </c>
    </row>
    <row r="98">
      <c r="A98" s="1">
        <v>124.0</v>
      </c>
      <c r="B98" s="1" t="s">
        <v>119</v>
      </c>
      <c r="C98" s="1">
        <v>124.0</v>
      </c>
      <c r="D98" s="1" t="s">
        <v>119</v>
      </c>
      <c r="E98" s="1">
        <v>996.0</v>
      </c>
      <c r="F98" s="1" t="s">
        <v>156</v>
      </c>
      <c r="G98" s="1" t="s">
        <v>157</v>
      </c>
      <c r="H98" s="1">
        <v>5.0</v>
      </c>
      <c r="I98" s="1" t="s">
        <v>803</v>
      </c>
      <c r="J98" s="1" t="s">
        <v>853</v>
      </c>
      <c r="K98" s="1" t="s">
        <v>854</v>
      </c>
      <c r="L98" s="1" t="s">
        <v>855</v>
      </c>
      <c r="M98" s="1">
        <v>0.0</v>
      </c>
      <c r="N98" s="2" t="str">
        <f>HYPERLINK("124","link to 124")</f>
        <v>link to 124</v>
      </c>
      <c r="O98" s="3">
        <v>42765.797627314816</v>
      </c>
      <c r="P98" s="3">
        <v>42765.797627314816</v>
      </c>
      <c r="Q98" s="1" t="s">
        <v>683</v>
      </c>
      <c r="R98" s="1">
        <v>0.0</v>
      </c>
      <c r="S98" s="1" t="s">
        <v>127</v>
      </c>
      <c r="T98" s="1">
        <v>38.0</v>
      </c>
      <c r="W98" s="1" t="s">
        <v>856</v>
      </c>
      <c r="X98" s="1" t="s">
        <v>149</v>
      </c>
      <c r="Y98" s="1" t="s">
        <v>857</v>
      </c>
      <c r="Z98" s="1" t="s">
        <v>858</v>
      </c>
      <c r="AH98" s="1" t="s">
        <v>859</v>
      </c>
      <c r="DG98" s="1" t="s">
        <v>860</v>
      </c>
    </row>
    <row r="99">
      <c r="A99" s="1">
        <v>125.0</v>
      </c>
      <c r="B99" s="1" t="s">
        <v>119</v>
      </c>
      <c r="C99" s="1">
        <v>125.0</v>
      </c>
      <c r="D99" s="1" t="s">
        <v>119</v>
      </c>
      <c r="E99" s="1">
        <v>997.0</v>
      </c>
      <c r="F99" s="1" t="s">
        <v>144</v>
      </c>
      <c r="G99" s="1" t="s">
        <v>145</v>
      </c>
      <c r="H99" s="1">
        <v>5.0</v>
      </c>
      <c r="I99" s="1" t="s">
        <v>803</v>
      </c>
      <c r="J99" s="1" t="s">
        <v>861</v>
      </c>
      <c r="K99" s="1" t="s">
        <v>862</v>
      </c>
      <c r="M99" s="1">
        <v>0.0</v>
      </c>
      <c r="N99" s="2" t="str">
        <f>HYPERLINK("125","link to 125")</f>
        <v>link to 125</v>
      </c>
      <c r="O99" s="3">
        <v>42767.456770833334</v>
      </c>
      <c r="P99" s="3">
        <v>42767.456770833334</v>
      </c>
      <c r="Q99" s="1" t="s">
        <v>683</v>
      </c>
      <c r="R99" s="1">
        <v>0.0</v>
      </c>
      <c r="S99" s="1" t="s">
        <v>127</v>
      </c>
      <c r="T99" s="1">
        <v>41.0</v>
      </c>
    </row>
    <row r="100">
      <c r="A100" s="1">
        <v>126.0</v>
      </c>
      <c r="B100" s="1" t="s">
        <v>119</v>
      </c>
      <c r="C100" s="1">
        <v>126.0</v>
      </c>
      <c r="D100" s="1" t="s">
        <v>119</v>
      </c>
      <c r="E100" s="1">
        <v>997.0</v>
      </c>
      <c r="F100" s="1" t="s">
        <v>144</v>
      </c>
      <c r="G100" s="1" t="s">
        <v>145</v>
      </c>
      <c r="H100" s="1">
        <v>5.0</v>
      </c>
      <c r="I100" s="1" t="s">
        <v>803</v>
      </c>
      <c r="J100" s="1" t="s">
        <v>861</v>
      </c>
      <c r="K100" s="1" t="s">
        <v>863</v>
      </c>
      <c r="M100" s="1">
        <v>0.0</v>
      </c>
      <c r="N100" s="2" t="str">
        <f>HYPERLINK("126","link to 126")</f>
        <v>link to 126</v>
      </c>
      <c r="O100" s="3">
        <v>42767.45719907407</v>
      </c>
      <c r="P100" s="3">
        <v>42822.615590277775</v>
      </c>
      <c r="Q100" s="1" t="s">
        <v>765</v>
      </c>
      <c r="R100" s="1">
        <v>0.0</v>
      </c>
      <c r="S100" s="1" t="s">
        <v>127</v>
      </c>
      <c r="T100" s="1">
        <v>6.0</v>
      </c>
      <c r="AH100" s="1" t="s">
        <v>864</v>
      </c>
    </row>
    <row r="101">
      <c r="A101" s="1">
        <v>127.0</v>
      </c>
      <c r="B101" s="1" t="s">
        <v>119</v>
      </c>
      <c r="C101" s="1">
        <v>127.0</v>
      </c>
      <c r="D101" s="1" t="s">
        <v>119</v>
      </c>
      <c r="E101" s="1">
        <v>997.0</v>
      </c>
      <c r="F101" s="1" t="s">
        <v>144</v>
      </c>
      <c r="G101" s="1" t="s">
        <v>145</v>
      </c>
      <c r="H101" s="1">
        <v>5.0</v>
      </c>
      <c r="I101" s="1" t="s">
        <v>803</v>
      </c>
      <c r="J101" s="1" t="s">
        <v>861</v>
      </c>
      <c r="K101" s="1" t="s">
        <v>865</v>
      </c>
      <c r="M101" s="1">
        <v>0.0</v>
      </c>
      <c r="N101" s="2" t="str">
        <f>HYPERLINK("127","link to 127")</f>
        <v>link to 127</v>
      </c>
      <c r="O101" s="3">
        <v>42767.458032407405</v>
      </c>
      <c r="P101" s="3">
        <v>42915.96128472222</v>
      </c>
      <c r="Q101" s="1" t="s">
        <v>126</v>
      </c>
      <c r="R101" s="1">
        <v>0.0</v>
      </c>
      <c r="S101" s="1" t="s">
        <v>127</v>
      </c>
      <c r="T101" s="1">
        <v>23.0</v>
      </c>
      <c r="V101" s="1">
        <v>175.0</v>
      </c>
      <c r="AH101" s="1" t="s">
        <v>864</v>
      </c>
    </row>
    <row r="102">
      <c r="A102" s="1">
        <v>128.0</v>
      </c>
      <c r="B102" s="1" t="s">
        <v>119</v>
      </c>
      <c r="C102" s="1">
        <v>128.0</v>
      </c>
      <c r="D102" s="1" t="s">
        <v>119</v>
      </c>
      <c r="E102" s="1">
        <v>997.0</v>
      </c>
      <c r="F102" s="1" t="s">
        <v>144</v>
      </c>
      <c r="G102" s="1" t="s">
        <v>145</v>
      </c>
      <c r="H102" s="1">
        <v>5.0</v>
      </c>
      <c r="I102" s="1" t="s">
        <v>803</v>
      </c>
      <c r="J102" s="1" t="s">
        <v>861</v>
      </c>
      <c r="K102" s="1" t="s">
        <v>866</v>
      </c>
      <c r="M102" s="1">
        <v>0.0</v>
      </c>
      <c r="N102" s="2" t="str">
        <f>HYPERLINK("128","link to 128")</f>
        <v>link to 128</v>
      </c>
      <c r="O102" s="3">
        <v>42767.45862268518</v>
      </c>
      <c r="P102" s="3">
        <v>42915.964895833335</v>
      </c>
      <c r="Q102" s="1" t="s">
        <v>126</v>
      </c>
      <c r="R102" s="1">
        <v>0.0</v>
      </c>
      <c r="S102" s="1" t="s">
        <v>127</v>
      </c>
      <c r="T102" s="1">
        <v>139.0</v>
      </c>
      <c r="V102" s="1">
        <v>175.0</v>
      </c>
      <c r="AH102" s="1" t="s">
        <v>864</v>
      </c>
    </row>
    <row r="103">
      <c r="A103" s="1">
        <v>129.0</v>
      </c>
      <c r="B103" s="1" t="s">
        <v>119</v>
      </c>
      <c r="C103" s="1">
        <v>129.0</v>
      </c>
      <c r="D103" s="1" t="s">
        <v>119</v>
      </c>
      <c r="E103" s="1">
        <v>997.0</v>
      </c>
      <c r="F103" s="1" t="s">
        <v>144</v>
      </c>
      <c r="G103" s="1" t="s">
        <v>145</v>
      </c>
      <c r="H103" s="1">
        <v>5.0</v>
      </c>
      <c r="I103" s="1" t="s">
        <v>803</v>
      </c>
      <c r="J103" s="1" t="s">
        <v>861</v>
      </c>
      <c r="K103" s="1" t="s">
        <v>867</v>
      </c>
      <c r="M103" s="1">
        <v>0.0</v>
      </c>
      <c r="N103" s="2" t="str">
        <f>HYPERLINK("129","link to 129")</f>
        <v>link to 129</v>
      </c>
      <c r="O103" s="3">
        <v>42767.45892361111</v>
      </c>
      <c r="P103" s="3">
        <v>42915.96530092593</v>
      </c>
      <c r="Q103" s="1" t="s">
        <v>126</v>
      </c>
      <c r="R103" s="1">
        <v>0.0</v>
      </c>
      <c r="S103" s="1" t="s">
        <v>127</v>
      </c>
      <c r="T103" s="1">
        <v>39.0</v>
      </c>
      <c r="V103" s="1">
        <v>175.0</v>
      </c>
      <c r="AH103" s="1" t="s">
        <v>864</v>
      </c>
    </row>
    <row r="104">
      <c r="A104" s="1">
        <v>130.0</v>
      </c>
      <c r="B104" s="1" t="s">
        <v>119</v>
      </c>
      <c r="C104" s="1">
        <v>130.0</v>
      </c>
      <c r="D104" s="1" t="s">
        <v>119</v>
      </c>
      <c r="E104" s="1">
        <v>997.0</v>
      </c>
      <c r="F104" s="1" t="s">
        <v>144</v>
      </c>
      <c r="G104" s="1" t="s">
        <v>145</v>
      </c>
      <c r="H104" s="1">
        <v>5.0</v>
      </c>
      <c r="I104" s="1" t="s">
        <v>803</v>
      </c>
      <c r="J104" s="1" t="s">
        <v>861</v>
      </c>
      <c r="K104" s="1" t="s">
        <v>868</v>
      </c>
      <c r="M104" s="1">
        <v>0.0</v>
      </c>
      <c r="N104" s="2" t="str">
        <f>HYPERLINK("130","link to 130")</f>
        <v>link to 130</v>
      </c>
      <c r="O104" s="3">
        <v>42767.459328703706</v>
      </c>
      <c r="P104" s="3">
        <v>42915.96619212963</v>
      </c>
      <c r="Q104" s="1" t="s">
        <v>126</v>
      </c>
      <c r="R104" s="1">
        <v>0.0</v>
      </c>
      <c r="S104" s="1" t="s">
        <v>127</v>
      </c>
      <c r="T104" s="1">
        <v>52.0</v>
      </c>
      <c r="V104" s="1">
        <v>175.0</v>
      </c>
      <c r="AH104" s="1" t="s">
        <v>864</v>
      </c>
    </row>
    <row r="105">
      <c r="A105" s="1">
        <v>131.0</v>
      </c>
      <c r="B105" s="1" t="s">
        <v>119</v>
      </c>
      <c r="C105" s="1">
        <v>131.0</v>
      </c>
      <c r="D105" s="1" t="s">
        <v>119</v>
      </c>
      <c r="E105" s="1">
        <v>997.0</v>
      </c>
      <c r="F105" s="1" t="s">
        <v>144</v>
      </c>
      <c r="G105" s="1" t="s">
        <v>145</v>
      </c>
      <c r="H105" s="1">
        <v>5.0</v>
      </c>
      <c r="I105" s="1" t="s">
        <v>803</v>
      </c>
      <c r="J105" s="1" t="s">
        <v>861</v>
      </c>
      <c r="K105" s="1" t="s">
        <v>461</v>
      </c>
      <c r="M105" s="1">
        <v>0.0</v>
      </c>
      <c r="N105" s="2" t="str">
        <f>HYPERLINK("131","link to 131")</f>
        <v>link to 131</v>
      </c>
      <c r="O105" s="3">
        <v>42767.45998842592</v>
      </c>
      <c r="P105" s="3">
        <v>42915.99921296296</v>
      </c>
      <c r="Q105" s="1" t="s">
        <v>120</v>
      </c>
      <c r="R105" s="1">
        <v>0.0</v>
      </c>
      <c r="S105" s="1" t="s">
        <v>127</v>
      </c>
      <c r="T105" s="1">
        <v>108.0</v>
      </c>
      <c r="V105" s="1">
        <v>62.0</v>
      </c>
      <c r="AH105" s="1" t="s">
        <v>864</v>
      </c>
    </row>
    <row r="106">
      <c r="A106" s="1">
        <v>132.0</v>
      </c>
      <c r="B106" s="1" t="s">
        <v>119</v>
      </c>
      <c r="C106" s="1">
        <v>132.0</v>
      </c>
      <c r="D106" s="1" t="s">
        <v>119</v>
      </c>
      <c r="E106" s="1">
        <v>997.0</v>
      </c>
      <c r="F106" s="1" t="s">
        <v>144</v>
      </c>
      <c r="G106" s="1" t="s">
        <v>145</v>
      </c>
      <c r="H106" s="1">
        <v>5.0</v>
      </c>
      <c r="I106" s="1" t="s">
        <v>803</v>
      </c>
      <c r="J106" s="1" t="s">
        <v>861</v>
      </c>
      <c r="K106" s="1" t="s">
        <v>869</v>
      </c>
      <c r="M106" s="1">
        <v>0.0</v>
      </c>
      <c r="N106" s="2" t="str">
        <f>HYPERLINK("132","link to 132")</f>
        <v>link to 132</v>
      </c>
      <c r="O106" s="3">
        <v>42767.460914351854</v>
      </c>
      <c r="P106" s="3">
        <v>42915.962372685186</v>
      </c>
      <c r="Q106" s="1" t="s">
        <v>126</v>
      </c>
      <c r="R106" s="1">
        <v>0.0</v>
      </c>
      <c r="S106" s="1" t="s">
        <v>127</v>
      </c>
      <c r="T106" s="1">
        <v>51.0</v>
      </c>
      <c r="V106" s="1">
        <v>175.0</v>
      </c>
      <c r="AH106" s="1" t="s">
        <v>864</v>
      </c>
    </row>
    <row r="107">
      <c r="A107" s="1">
        <v>133.0</v>
      </c>
      <c r="B107" s="1" t="s">
        <v>119</v>
      </c>
      <c r="C107" s="1">
        <v>133.0</v>
      </c>
      <c r="D107" s="1" t="s">
        <v>119</v>
      </c>
      <c r="E107" s="1">
        <v>997.0</v>
      </c>
      <c r="F107" s="1" t="s">
        <v>144</v>
      </c>
      <c r="G107" s="1" t="s">
        <v>145</v>
      </c>
      <c r="H107" s="1">
        <v>5.0</v>
      </c>
      <c r="I107" s="1" t="s">
        <v>803</v>
      </c>
      <c r="J107" s="1" t="s">
        <v>861</v>
      </c>
      <c r="K107" s="1" t="s">
        <v>870</v>
      </c>
      <c r="M107" s="1">
        <v>0.0</v>
      </c>
      <c r="N107" s="2" t="str">
        <f>HYPERLINK("133","link to 133")</f>
        <v>link to 133</v>
      </c>
      <c r="O107" s="3">
        <v>42767.4774537037</v>
      </c>
      <c r="P107" s="3">
        <v>42915.96603009259</v>
      </c>
      <c r="Q107" s="1" t="s">
        <v>126</v>
      </c>
      <c r="R107" s="1">
        <v>0.0</v>
      </c>
      <c r="S107" s="1" t="s">
        <v>127</v>
      </c>
      <c r="T107" s="1">
        <v>8.0</v>
      </c>
      <c r="V107" s="1">
        <v>175.0</v>
      </c>
      <c r="AH107" s="1" t="s">
        <v>864</v>
      </c>
    </row>
    <row r="108">
      <c r="A108" s="1">
        <v>134.0</v>
      </c>
      <c r="B108" s="1" t="s">
        <v>119</v>
      </c>
      <c r="C108" s="1">
        <v>134.0</v>
      </c>
      <c r="D108" s="1" t="s">
        <v>119</v>
      </c>
      <c r="E108" s="1">
        <v>997.0</v>
      </c>
      <c r="F108" s="1" t="s">
        <v>144</v>
      </c>
      <c r="G108" s="1" t="s">
        <v>145</v>
      </c>
      <c r="H108" s="1">
        <v>5.0</v>
      </c>
      <c r="I108" s="1" t="s">
        <v>803</v>
      </c>
      <c r="J108" s="1" t="s">
        <v>861</v>
      </c>
      <c r="K108" s="1" t="s">
        <v>871</v>
      </c>
      <c r="M108" s="1">
        <v>0.0</v>
      </c>
      <c r="N108" s="2" t="str">
        <f>HYPERLINK("134","link to 134")</f>
        <v>link to 134</v>
      </c>
      <c r="O108" s="3">
        <v>42767.4780787037</v>
      </c>
      <c r="P108" s="3">
        <v>42915.96611111111</v>
      </c>
      <c r="Q108" s="1" t="s">
        <v>126</v>
      </c>
      <c r="R108" s="1">
        <v>0.0</v>
      </c>
      <c r="S108" s="1" t="s">
        <v>127</v>
      </c>
      <c r="T108" s="1">
        <v>44.0</v>
      </c>
      <c r="V108" s="1">
        <v>175.0</v>
      </c>
      <c r="AH108" s="1" t="s">
        <v>864</v>
      </c>
    </row>
    <row r="109">
      <c r="A109" s="1">
        <v>135.0</v>
      </c>
      <c r="B109" s="1" t="s">
        <v>119</v>
      </c>
      <c r="C109" s="1">
        <v>135.0</v>
      </c>
      <c r="D109" s="1" t="s">
        <v>119</v>
      </c>
      <c r="E109" s="1">
        <v>997.0</v>
      </c>
      <c r="F109" s="1" t="s">
        <v>144</v>
      </c>
      <c r="G109" s="1" t="s">
        <v>145</v>
      </c>
      <c r="H109" s="1">
        <v>5.0</v>
      </c>
      <c r="I109" s="1" t="s">
        <v>803</v>
      </c>
      <c r="J109" s="1" t="s">
        <v>861</v>
      </c>
      <c r="K109" s="1" t="s">
        <v>872</v>
      </c>
      <c r="M109" s="1">
        <v>0.0</v>
      </c>
      <c r="N109" s="2" t="str">
        <f>HYPERLINK("135","link to 135")</f>
        <v>link to 135</v>
      </c>
      <c r="O109" s="3">
        <v>42767.478530092594</v>
      </c>
      <c r="P109" s="3">
        <v>42822.61519675926</v>
      </c>
      <c r="Q109" s="1" t="s">
        <v>765</v>
      </c>
      <c r="R109" s="1">
        <v>0.0</v>
      </c>
      <c r="S109" s="1" t="s">
        <v>127</v>
      </c>
      <c r="T109" s="1">
        <v>24.0</v>
      </c>
      <c r="AH109" s="1" t="s">
        <v>864</v>
      </c>
    </row>
    <row r="110">
      <c r="A110" s="1">
        <v>136.0</v>
      </c>
      <c r="B110" s="1" t="s">
        <v>119</v>
      </c>
      <c r="C110" s="1">
        <v>136.0</v>
      </c>
      <c r="D110" s="1" t="s">
        <v>119</v>
      </c>
      <c r="E110" s="1">
        <v>997.0</v>
      </c>
      <c r="F110" s="1" t="s">
        <v>144</v>
      </c>
      <c r="G110" s="1" t="s">
        <v>145</v>
      </c>
      <c r="H110" s="1">
        <v>5.0</v>
      </c>
      <c r="I110" s="1" t="s">
        <v>803</v>
      </c>
      <c r="J110" s="1" t="s">
        <v>861</v>
      </c>
      <c r="K110" s="1" t="s">
        <v>873</v>
      </c>
      <c r="M110" s="1">
        <v>0.0</v>
      </c>
      <c r="N110" s="2" t="str">
        <f>HYPERLINK("136","link to 136")</f>
        <v>link to 136</v>
      </c>
      <c r="O110" s="3">
        <v>42767.47893518519</v>
      </c>
      <c r="P110" s="3">
        <v>42915.961689814816</v>
      </c>
      <c r="Q110" s="1" t="s">
        <v>126</v>
      </c>
      <c r="R110" s="1">
        <v>0.0</v>
      </c>
      <c r="S110" s="1" t="s">
        <v>127</v>
      </c>
      <c r="T110" s="1">
        <v>25.0</v>
      </c>
      <c r="V110" s="1">
        <v>175.0</v>
      </c>
      <c r="AH110" s="1" t="s">
        <v>864</v>
      </c>
    </row>
    <row r="111">
      <c r="A111" s="1">
        <v>137.0</v>
      </c>
      <c r="B111" s="1" t="s">
        <v>119</v>
      </c>
      <c r="C111" s="1">
        <v>137.0</v>
      </c>
      <c r="D111" s="1" t="s">
        <v>119</v>
      </c>
      <c r="E111" s="1">
        <v>997.0</v>
      </c>
      <c r="F111" s="1" t="s">
        <v>144</v>
      </c>
      <c r="G111" s="1" t="s">
        <v>145</v>
      </c>
      <c r="H111" s="1">
        <v>5.0</v>
      </c>
      <c r="I111" s="1" t="s">
        <v>803</v>
      </c>
      <c r="J111" s="1" t="s">
        <v>861</v>
      </c>
      <c r="K111" s="1" t="s">
        <v>874</v>
      </c>
      <c r="M111" s="1">
        <v>0.0</v>
      </c>
      <c r="N111" s="2" t="str">
        <f>HYPERLINK("137","link to 137")</f>
        <v>link to 137</v>
      </c>
      <c r="O111" s="3">
        <v>42767.47939814815</v>
      </c>
      <c r="P111" s="3">
        <v>42915.96282407407</v>
      </c>
      <c r="Q111" s="1" t="s">
        <v>126</v>
      </c>
      <c r="R111" s="1">
        <v>0.0</v>
      </c>
      <c r="S111" s="1" t="s">
        <v>127</v>
      </c>
      <c r="T111" s="1">
        <v>20.0</v>
      </c>
      <c r="V111" s="1">
        <v>175.0</v>
      </c>
      <c r="AH111" s="1" t="s">
        <v>864</v>
      </c>
    </row>
    <row r="112">
      <c r="A112" s="1">
        <v>138.0</v>
      </c>
      <c r="B112" s="1" t="s">
        <v>119</v>
      </c>
      <c r="C112" s="1">
        <v>138.0</v>
      </c>
      <c r="D112" s="1" t="s">
        <v>119</v>
      </c>
      <c r="E112" s="1">
        <v>997.0</v>
      </c>
      <c r="F112" s="1" t="s">
        <v>144</v>
      </c>
      <c r="G112" s="1" t="s">
        <v>145</v>
      </c>
      <c r="H112" s="1">
        <v>5.0</v>
      </c>
      <c r="I112" s="1" t="s">
        <v>803</v>
      </c>
      <c r="J112" s="1" t="s">
        <v>861</v>
      </c>
      <c r="K112" s="1" t="s">
        <v>875</v>
      </c>
      <c r="M112" s="1">
        <v>0.0</v>
      </c>
      <c r="N112" s="2" t="str">
        <f>HYPERLINK("138","link to 138")</f>
        <v>link to 138</v>
      </c>
      <c r="O112" s="3">
        <v>42767.48002314815</v>
      </c>
      <c r="P112" s="3">
        <v>42915.96189814815</v>
      </c>
      <c r="Q112" s="1" t="s">
        <v>126</v>
      </c>
      <c r="R112" s="1">
        <v>0.0</v>
      </c>
      <c r="S112" s="1" t="s">
        <v>127</v>
      </c>
      <c r="T112" s="1">
        <v>15.0</v>
      </c>
      <c r="V112" s="1">
        <v>175.0</v>
      </c>
      <c r="AH112" s="1" t="s">
        <v>864</v>
      </c>
    </row>
    <row r="113">
      <c r="A113" s="1">
        <v>165.0</v>
      </c>
      <c r="B113" s="1" t="s">
        <v>119</v>
      </c>
      <c r="C113" s="1">
        <v>165.0</v>
      </c>
      <c r="D113" s="1" t="s">
        <v>119</v>
      </c>
      <c r="E113" s="1">
        <v>994.0</v>
      </c>
      <c r="F113" s="1" t="s">
        <v>120</v>
      </c>
      <c r="G113" s="1" t="s">
        <v>121</v>
      </c>
      <c r="H113" s="1">
        <v>5.0</v>
      </c>
      <c r="I113" s="1" t="s">
        <v>803</v>
      </c>
      <c r="J113" s="1" t="s">
        <v>876</v>
      </c>
      <c r="K113" s="1" t="s">
        <v>877</v>
      </c>
      <c r="L113" s="1" t="s">
        <v>878</v>
      </c>
      <c r="M113" s="1">
        <v>0.0</v>
      </c>
      <c r="N113" s="2" t="str">
        <f>HYPERLINK("165","link to 165")</f>
        <v>link to 165</v>
      </c>
      <c r="O113" s="3">
        <v>42821.6802662037</v>
      </c>
      <c r="P113" s="3">
        <v>42822.64240740741</v>
      </c>
      <c r="Q113" s="1" t="s">
        <v>765</v>
      </c>
      <c r="R113" s="1">
        <v>0.0</v>
      </c>
      <c r="S113" s="1" t="s">
        <v>127</v>
      </c>
      <c r="T113" s="1">
        <v>41.0</v>
      </c>
      <c r="AH113" s="1" t="s">
        <v>809</v>
      </c>
    </row>
    <row r="114">
      <c r="A114" s="1">
        <v>176.0</v>
      </c>
      <c r="B114" s="1" t="s">
        <v>119</v>
      </c>
      <c r="C114" s="1">
        <v>176.0</v>
      </c>
      <c r="D114" s="1" t="s">
        <v>119</v>
      </c>
      <c r="E114" s="1">
        <v>995.0</v>
      </c>
      <c r="F114" s="1" t="s">
        <v>126</v>
      </c>
      <c r="G114" s="1" t="s">
        <v>774</v>
      </c>
      <c r="H114" s="1">
        <v>5.0</v>
      </c>
      <c r="I114" s="1" t="s">
        <v>803</v>
      </c>
      <c r="J114" s="1" t="s">
        <v>879</v>
      </c>
      <c r="K114" s="1" t="s">
        <v>880</v>
      </c>
      <c r="L114" s="1" t="s">
        <v>881</v>
      </c>
      <c r="M114" s="1">
        <v>0.0</v>
      </c>
      <c r="N114" s="2" t="str">
        <f>HYPERLINK("176","link to 176")</f>
        <v>link to 176</v>
      </c>
      <c r="O114" s="3">
        <v>42915.87273148148</v>
      </c>
      <c r="P114" s="3">
        <v>42915.87440972222</v>
      </c>
      <c r="Q114" s="1" t="s">
        <v>126</v>
      </c>
      <c r="R114" s="1">
        <v>0.0</v>
      </c>
      <c r="S114" s="1" t="s">
        <v>127</v>
      </c>
      <c r="T114" s="1">
        <v>5.0</v>
      </c>
      <c r="Y114" s="1" t="s">
        <v>882</v>
      </c>
      <c r="Z114" s="1" t="s">
        <v>883</v>
      </c>
      <c r="AH114" s="1" t="s">
        <v>809</v>
      </c>
      <c r="DG114" s="1" t="s">
        <v>884</v>
      </c>
    </row>
    <row r="115">
      <c r="A115" s="1">
        <v>177.0</v>
      </c>
      <c r="B115" s="1" t="s">
        <v>119</v>
      </c>
      <c r="C115" s="1">
        <v>177.0</v>
      </c>
      <c r="D115" s="1" t="s">
        <v>119</v>
      </c>
      <c r="E115" s="1">
        <v>995.0</v>
      </c>
      <c r="F115" s="1" t="s">
        <v>126</v>
      </c>
      <c r="G115" s="1" t="s">
        <v>774</v>
      </c>
      <c r="H115" s="1">
        <v>5.0</v>
      </c>
      <c r="I115" s="1" t="s">
        <v>803</v>
      </c>
      <c r="J115" s="1" t="s">
        <v>795</v>
      </c>
      <c r="K115" s="1" t="s">
        <v>885</v>
      </c>
      <c r="L115" s="1" t="s">
        <v>886</v>
      </c>
      <c r="M115" s="1">
        <v>0.0</v>
      </c>
      <c r="N115" s="2" t="str">
        <f>HYPERLINK("177","link to 177")</f>
        <v>link to 177</v>
      </c>
      <c r="O115" s="3">
        <v>42915.88451388889</v>
      </c>
      <c r="P115" s="3">
        <v>42915.960127314815</v>
      </c>
      <c r="Q115" s="1" t="s">
        <v>126</v>
      </c>
      <c r="R115" s="1">
        <v>0.0</v>
      </c>
      <c r="S115" s="1" t="s">
        <v>127</v>
      </c>
      <c r="T115" s="1">
        <v>17.0</v>
      </c>
      <c r="V115" s="1">
        <v>180.0</v>
      </c>
      <c r="W115" s="1" t="s">
        <v>887</v>
      </c>
      <c r="X115" s="1" t="s">
        <v>888</v>
      </c>
      <c r="Y115" s="1" t="s">
        <v>800</v>
      </c>
      <c r="Z115" s="1" t="s">
        <v>889</v>
      </c>
      <c r="AH115" s="1" t="s">
        <v>890</v>
      </c>
      <c r="DG115" s="1" t="s">
        <v>891</v>
      </c>
    </row>
  </sheetData>
  <hyperlinks>
    <hyperlink r:id="rId1" ref="DB14"/>
    <hyperlink r:id="rId2" ref="DB23"/>
    <hyperlink r:id="rId3" ref="Y25"/>
    <hyperlink r:id="rId4" ref="DB25"/>
    <hyperlink r:id="rId5" ref="DB41"/>
    <hyperlink r:id="rId6" ref="Z48"/>
    <hyperlink r:id="rId7" ref="DB48"/>
    <hyperlink r:id="rId8" ref="DB49"/>
    <hyperlink r:id="rId9" ref="DI56"/>
    <hyperlink r:id="rId10" ref="DI58"/>
    <hyperlink r:id="rId11" ref="DI60"/>
    <hyperlink r:id="rId12" ref="DI61"/>
    <hyperlink r:id="rId13" ref="DI62"/>
    <hyperlink r:id="rId14" ref="DI63"/>
    <hyperlink r:id="rId15" ref="DI64"/>
    <hyperlink r:id="rId16" ref="DI65"/>
    <hyperlink r:id="rId17" ref="DI66"/>
    <hyperlink r:id="rId18" ref="DI67"/>
    <hyperlink r:id="rId19" ref="DI68"/>
    <hyperlink r:id="rId20" ref="DI69"/>
    <hyperlink r:id="rId21" ref="DI70"/>
    <hyperlink r:id="rId22" ref="DI72"/>
    <hyperlink r:id="rId23" ref="DI73"/>
    <hyperlink r:id="rId24" ref="DI74"/>
    <hyperlink r:id="rId25" ref="DI75"/>
    <hyperlink r:id="rId26" ref="DI76"/>
    <hyperlink r:id="rId27" ref="DI77"/>
    <hyperlink r:id="rId28" ref="DI78"/>
    <hyperlink r:id="rId29" ref="DI79"/>
    <hyperlink r:id="rId30" ref="DI81"/>
    <hyperlink r:id="rId31" ref="DI83"/>
    <hyperlink r:id="rId32" ref="DN83"/>
    <hyperlink r:id="rId33" ref="DI84"/>
    <hyperlink r:id="rId34" ref="DI86"/>
    <hyperlink r:id="rId35" ref="DI87"/>
    <hyperlink r:id="rId36" ref="DI88"/>
  </hyperlinks>
  <drawing r:id="rId37"/>
</worksheet>
</file>