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dacity scholarship\Data analysis\Challenger_track\"/>
    </mc:Choice>
  </mc:AlternateContent>
  <xr:revisionPtr revIDLastSave="0" documentId="13_ncr:1_{F06CEBA8-A6E5-4549-B571-F6B25BE1E07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1- Raw_data" sheetId="1" r:id="rId1"/>
    <sheet name="2- Process1" sheetId="2" r:id="rId2"/>
    <sheet name="3-Index &amp; Match with multiple" sheetId="5" r:id="rId3"/>
  </sheets>
  <definedNames>
    <definedName name="Company_list">'2- Process1'!$C$3:$C$6</definedName>
    <definedName name="company_lista">#REF!</definedName>
    <definedName name="Company_Name">'2- Process1'!$C$3:$C$6</definedName>
    <definedName name="Cost_of_Revenue">'1- Raw_data'!$F$2:$F$13</definedName>
    <definedName name="Gross_margin">'1- Raw_data'!$K$2:$K$13</definedName>
    <definedName name="Operating_margin">'1- Raw_data'!$L$2:$L$13</definedName>
    <definedName name="Other_operating_expenses">'1- Raw_data'!$H$2:$H$13</definedName>
    <definedName name="Scenarios">'3-Index &amp; Match with multiple'!$M$23:$M$25</definedName>
    <definedName name="SGAs">'1- Raw_data'!$G$2:$G$13</definedName>
    <definedName name="Ticker_symbol">'1- Raw_data'!$B$2:$B$13</definedName>
    <definedName name="Total_Revenue">'1- Raw_data'!$E$2:$E$13</definedName>
    <definedName name="year">'1- Raw_data'!$C$2:$C$13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 a="1"/>
  <c r="C9" i="5" s="1"/>
  <c r="C8" i="5" a="1"/>
  <c r="C8" i="5" s="1"/>
  <c r="F19" i="5" l="1"/>
  <c r="G21" i="5" l="1"/>
  <c r="F21" i="5"/>
  <c r="G20" i="5"/>
  <c r="F20" i="5"/>
  <c r="G19" i="5"/>
  <c r="J3" i="1"/>
  <c r="L3" i="1" s="1"/>
  <c r="D21" i="5" s="1" a="1"/>
  <c r="D21" i="5" s="1"/>
  <c r="J4" i="1"/>
  <c r="L4" i="1" s="1"/>
  <c r="E21" i="5" s="1" a="1"/>
  <c r="E21" i="5" s="1"/>
  <c r="J6" i="1"/>
  <c r="L6" i="1" s="1"/>
  <c r="J9" i="1"/>
  <c r="L9" i="1" s="1"/>
  <c r="J11" i="1"/>
  <c r="L11" i="1" s="1"/>
  <c r="J12" i="1"/>
  <c r="L12" i="1" s="1"/>
  <c r="J2" i="1"/>
  <c r="L2" i="1" s="1"/>
  <c r="C21" i="5" s="1" a="1"/>
  <c r="C21" i="5" s="1"/>
  <c r="I3" i="1"/>
  <c r="I4" i="1"/>
  <c r="I5" i="1"/>
  <c r="J5" i="1" s="1"/>
  <c r="L5" i="1" s="1"/>
  <c r="I6" i="1"/>
  <c r="I7" i="1"/>
  <c r="J7" i="1" s="1"/>
  <c r="L7" i="1" s="1"/>
  <c r="I8" i="1"/>
  <c r="J8" i="1" s="1"/>
  <c r="L8" i="1" s="1"/>
  <c r="I9" i="1"/>
  <c r="I10" i="1"/>
  <c r="J10" i="1" s="1"/>
  <c r="L10" i="1" s="1"/>
  <c r="I11" i="1"/>
  <c r="I12" i="1"/>
  <c r="I13" i="1"/>
  <c r="J13" i="1" s="1"/>
  <c r="L13" i="1" s="1"/>
  <c r="I2" i="1"/>
  <c r="K3" i="1"/>
  <c r="D20" i="5" s="1" a="1"/>
  <c r="D20" i="5" s="1"/>
  <c r="K4" i="1"/>
  <c r="E20" i="5" s="1" a="1"/>
  <c r="E20" i="5" s="1"/>
  <c r="K5" i="1"/>
  <c r="K6" i="1"/>
  <c r="K7" i="1"/>
  <c r="K8" i="1"/>
  <c r="K9" i="1"/>
  <c r="K10" i="1"/>
  <c r="K11" i="1"/>
  <c r="K12" i="1"/>
  <c r="K13" i="1"/>
  <c r="K2" i="1"/>
  <c r="C20" i="5" s="1" a="1"/>
  <c r="C20" i="5" s="1"/>
  <c r="E12" i="5" a="1"/>
  <c r="E12" i="5" s="1"/>
  <c r="E11" i="5" a="1"/>
  <c r="E11" i="5" s="1"/>
  <c r="E9" i="5" a="1"/>
  <c r="E9" i="5" s="1"/>
  <c r="E8" i="5" a="1"/>
  <c r="E8" i="5" s="1"/>
  <c r="F8" i="5" l="1"/>
  <c r="F10" i="5" s="1"/>
  <c r="E13" i="5"/>
  <c r="E10" i="5"/>
  <c r="D12" i="5" a="1"/>
  <c r="D12" i="5" s="1"/>
  <c r="D11" i="5" a="1"/>
  <c r="D11" i="5" s="1"/>
  <c r="D9" i="5" a="1"/>
  <c r="D9" i="5" s="1"/>
  <c r="D8" i="5" a="1"/>
  <c r="D8" i="5" s="1"/>
  <c r="E19" i="5" s="1"/>
  <c r="C10" i="5"/>
  <c r="C12" i="5" a="1"/>
  <c r="C12" i="5" s="1"/>
  <c r="C11" i="5" a="1"/>
  <c r="C11" i="5" s="1"/>
  <c r="C13" i="5" s="1"/>
  <c r="F14" i="5" l="1"/>
  <c r="G8" i="5"/>
  <c r="G14" i="5" s="1"/>
  <c r="D19" i="5"/>
  <c r="E14" i="5"/>
  <c r="D13" i="5"/>
  <c r="D10" i="5"/>
  <c r="C14" i="5"/>
  <c r="G10" i="5" l="1"/>
  <c r="D14" i="5"/>
</calcChain>
</file>

<file path=xl/sharedStrings.xml><?xml version="1.0" encoding="utf-8"?>
<sst xmlns="http://schemas.openxmlformats.org/spreadsheetml/2006/main" count="87" uniqueCount="44">
  <si>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</si>
  <si>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</si>
  <si>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</si>
  <si>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</si>
  <si>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</si>
  <si>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</si>
  <si>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</si>
  <si>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</si>
  <si>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</si>
  <si>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</si>
  <si>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</si>
  <si>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</si>
  <si>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</si>
  <si>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</si>
  <si>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Row Labels</t>
  </si>
  <si>
    <t>Grand Total</t>
  </si>
  <si>
    <t>Ticker_symbol</t>
  </si>
  <si>
    <t>Income statement</t>
  </si>
  <si>
    <t>Revenue</t>
  </si>
  <si>
    <t>COGS</t>
  </si>
  <si>
    <t>Gross Profit</t>
  </si>
  <si>
    <t>Sales, General, Admin.</t>
  </si>
  <si>
    <t>Other Operating expenses</t>
  </si>
  <si>
    <t>Total operating expenses</t>
  </si>
  <si>
    <t>Operating Income/EBIT</t>
  </si>
  <si>
    <t>Historical</t>
  </si>
  <si>
    <t>Forecast</t>
  </si>
  <si>
    <t>Year 4</t>
  </si>
  <si>
    <t>year 5</t>
  </si>
  <si>
    <t>Operating statistics</t>
  </si>
  <si>
    <t>Assumptions</t>
  </si>
  <si>
    <t>Revenue Growth (%)</t>
  </si>
  <si>
    <t>Gross margin</t>
  </si>
  <si>
    <t>Operating margin</t>
  </si>
  <si>
    <t>Scenario</t>
  </si>
  <si>
    <t>Operating scenarios- Sensitivity analysis</t>
  </si>
  <si>
    <t>Strong case</t>
  </si>
  <si>
    <t>Base case</t>
  </si>
  <si>
    <t>Weak case</t>
  </si>
  <si>
    <t>Operating marging</t>
  </si>
  <si>
    <t>Operating margin
[Operating
Income/Total
Revenue]</t>
  </si>
  <si>
    <t>Operating profit</t>
  </si>
  <si>
    <t>Gross profit</t>
  </si>
  <si>
    <t>Gross margin
1-(Cost of 
Revenue/Total 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</si>
</sst>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&quot;$&quot;#,##0"/>
    <numFmt numFmtId="168" formatCode="_(&quot;$&quot;* #,##0.000_);_(&quot;$&quot;* \(#,##0.000\);_(&quot;$&quot;* &quot;-&quot;?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9" fontId="1" fillId="0" borderId="0" applyFont="0" applyFill="0" applyBorder="0" applyAlignment="0" applyProtection="0"/>
    <xf numFmtId="0" fontId="7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68">
    <xf numFmtId="0" fontId="0" fillId="0" borderId="0" xfId="0"/>
    <xf numFmtId="14" fontId="0" fillId="0" borderId="0" xfId="1" applyNumberFormat="1" applyFont="1"/>
    <xf numFmtId="0" fontId="3" fillId="0" borderId="0" xfId="0" applyFont="1" applyAlignment="1">
      <alignment wrapText="1"/>
    </xf>
    <xf numFmtId="14" fontId="3" fillId="0" borderId="0" xfId="1" applyNumberFormat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164" fontId="0" fillId="0" borderId="0" xfId="1" applyNumberFormat="1" applyFont="1" applyAlignment="1">
      <alignment horizontal="left" vertical="top"/>
    </xf>
    <xf numFmtId="164" fontId="2" fillId="0" borderId="0" xfId="1" applyNumberFormat="1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164" fontId="0" fillId="0" borderId="0" xfId="1" applyNumberFormat="1" applyFont="1"/>
    <xf numFmtId="0" fontId="4" fillId="3" borderId="1" xfId="3" applyBorder="1"/>
    <xf numFmtId="164" fontId="4" fillId="3" borderId="1" xfId="3" applyNumberFormat="1" applyBorder="1"/>
    <xf numFmtId="164" fontId="6" fillId="0" borderId="0" xfId="1" applyNumberFormat="1" applyFont="1"/>
    <xf numFmtId="164" fontId="9" fillId="0" borderId="0" xfId="1" applyNumberFormat="1" applyFont="1"/>
    <xf numFmtId="164" fontId="4" fillId="3" borderId="4" xfId="3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44" fontId="0" fillId="0" borderId="0" xfId="0" applyNumberFormat="1"/>
    <xf numFmtId="165" fontId="0" fillId="0" borderId="0" xfId="4" applyNumberFormat="1" applyFont="1"/>
    <xf numFmtId="0" fontId="3" fillId="6" borderId="0" xfId="7" applyFont="1" applyAlignment="1">
      <alignment wrapText="1"/>
    </xf>
    <xf numFmtId="164" fontId="8" fillId="0" borderId="0" xfId="1" applyNumberFormat="1" applyFont="1" applyAlignment="1">
      <alignment horizontal="left" vertical="top"/>
    </xf>
    <xf numFmtId="166" fontId="8" fillId="0" borderId="0" xfId="0" applyNumberFormat="1" applyFont="1"/>
    <xf numFmtId="9" fontId="0" fillId="0" borderId="0" xfId="0" applyNumberFormat="1"/>
    <xf numFmtId="2" fontId="0" fillId="0" borderId="0" xfId="0" applyNumberFormat="1"/>
    <xf numFmtId="2" fontId="0" fillId="0" borderId="11" xfId="0" applyNumberFormat="1" applyBorder="1"/>
    <xf numFmtId="0" fontId="0" fillId="0" borderId="0" xfId="4" applyNumberFormat="1" applyFont="1" applyFill="1" applyBorder="1"/>
    <xf numFmtId="9" fontId="0" fillId="0" borderId="8" xfId="0" applyNumberForma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7" fontId="10" fillId="0" borderId="8" xfId="0" applyNumberFormat="1" applyFont="1" applyBorder="1"/>
    <xf numFmtId="167" fontId="10" fillId="0" borderId="9" xfId="0" applyNumberFormat="1" applyFont="1" applyBorder="1"/>
    <xf numFmtId="167" fontId="0" fillId="0" borderId="8" xfId="0" applyNumberFormat="1" applyBorder="1"/>
    <xf numFmtId="167" fontId="0" fillId="0" borderId="9" xfId="0" applyNumberFormat="1" applyBorder="1"/>
    <xf numFmtId="167" fontId="10" fillId="5" borderId="10" xfId="6" applyNumberFormat="1" applyFont="1" applyBorder="1"/>
    <xf numFmtId="167" fontId="10" fillId="5" borderId="12" xfId="6" applyNumberFormat="1" applyFont="1" applyBorder="1"/>
    <xf numFmtId="9" fontId="6" fillId="0" borderId="0" xfId="4" applyFont="1" applyBorder="1"/>
    <xf numFmtId="0" fontId="7" fillId="4" borderId="1" xfId="5"/>
    <xf numFmtId="164" fontId="0" fillId="0" borderId="0" xfId="0" applyNumberFormat="1"/>
    <xf numFmtId="9" fontId="0" fillId="0" borderId="0" xfId="4" applyFont="1"/>
    <xf numFmtId="168" fontId="0" fillId="0" borderId="0" xfId="0" applyNumberFormat="1"/>
    <xf numFmtId="0" fontId="3" fillId="2" borderId="8" xfId="2" applyFont="1" applyBorder="1" applyAlignment="1">
      <alignment horizontal="left"/>
    </xf>
    <xf numFmtId="0" fontId="3" fillId="2" borderId="0" xfId="2" applyFont="1" applyBorder="1" applyAlignment="1">
      <alignment horizontal="left"/>
    </xf>
    <xf numFmtId="0" fontId="3" fillId="2" borderId="9" xfId="2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2" borderId="0" xfId="2" applyFont="1" applyAlignment="1">
      <alignment horizontal="left"/>
    </xf>
    <xf numFmtId="0" fontId="4" fillId="2" borderId="5" xfId="2" applyBorder="1" applyAlignment="1">
      <alignment horizontal="center"/>
    </xf>
    <xf numFmtId="0" fontId="4" fillId="2" borderId="6" xfId="2" applyBorder="1" applyAlignment="1">
      <alignment horizontal="center"/>
    </xf>
    <xf numFmtId="0" fontId="4" fillId="2" borderId="7" xfId="2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2" borderId="5" xfId="2" applyFont="1" applyBorder="1" applyAlignment="1">
      <alignment horizontal="left"/>
    </xf>
    <xf numFmtId="0" fontId="3" fillId="2" borderId="6" xfId="2" applyFont="1" applyBorder="1" applyAlignment="1">
      <alignment horizontal="left"/>
    </xf>
  </cellXfs>
  <cellStyles count="8">
    <cellStyle name="60% - Accent2" xfId="6" builtinId="36"/>
    <cellStyle name="Accent1" xfId="2" builtinId="29"/>
    <cellStyle name="Accent2" xfId="3" builtinId="33"/>
    <cellStyle name="Accent6" xfId="7" builtinId="49"/>
    <cellStyle name="Currency" xfId="1" builtinId="4"/>
    <cellStyle name="Input" xfId="5" builtinId="20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hani" refreshedDate="44085.734041782409" createdVersion="5" refreshedVersion="5" minRefreshableVersion="3" recordCount="12" xr:uid="{00000000-000A-0000-FFFF-FFFF00000000}">
  <cacheSource type="worksheet">
    <worksheetSource ref="B1:B13" sheet="1- Raw_data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L18"/>
  <sheetViews>
    <sheetView topLeftCell="B1" workbookViewId="0">
      <selection activeCell="J17" sqref="J17"/>
    </sheetView>
  </sheetViews>
  <sheetFormatPr defaultRowHeight="14.5" x14ac:dyDescent="0.35"/>
  <cols>
    <col min="4" max="4" width="15.7265625" customWidth="1"/>
    <col min="5" max="5" width="20.1796875" customWidth="1"/>
    <col min="6" max="6" width="17.453125" customWidth="1"/>
    <col min="7" max="7" width="21.90625" customWidth="1"/>
    <col min="8" max="8" width="19.36328125" customWidth="1"/>
    <col min="9" max="9" width="18.1796875" bestFit="1" customWidth="1"/>
    <col min="10" max="10" width="17" customWidth="1"/>
    <col min="11" max="11" width="13.453125" customWidth="1"/>
    <col min="12" max="12" width="17" customWidth="1"/>
  </cols>
  <sheetData>
    <row r="1" spans="1:12" ht="58" x14ac:dyDescent="0.35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42</v>
      </c>
      <c r="J1" s="4" t="s">
        <v>41</v>
      </c>
      <c r="K1" s="30" t="s">
        <v>43</v>
      </c>
      <c r="L1" s="30" t="s">
        <v>40</v>
      </c>
    </row>
    <row r="2" spans="1:12" x14ac:dyDescent="0.35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  <c r="I2" s="31">
        <f>E2-F2</f>
        <v>3171000000</v>
      </c>
      <c r="J2" s="31">
        <f>I2-SUM(G2:H2)</f>
        <v>2621000000</v>
      </c>
      <c r="K2" s="32">
        <f>1-F2/E2</f>
        <v>0.63230309072781654</v>
      </c>
      <c r="L2" s="32">
        <f>J2/E2</f>
        <v>0.5226321036889332</v>
      </c>
    </row>
    <row r="3" spans="1:12" x14ac:dyDescent="0.35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  <c r="I3" s="31">
        <f t="shared" ref="I3:I13" si="0">E3-F3</f>
        <v>3170000000</v>
      </c>
      <c r="J3" s="31">
        <f t="shared" ref="J3:J13" si="1">I3-SUM(G3:H3)</f>
        <v>2553000000</v>
      </c>
      <c r="K3" s="32">
        <f t="shared" ref="K3:K13" si="2">1-F3/E3</f>
        <v>0.61974584555229717</v>
      </c>
      <c r="L3" s="32">
        <f t="shared" ref="L3:L13" si="3">J3/E3</f>
        <v>0.49912023460410559</v>
      </c>
    </row>
    <row r="4" spans="1:12" x14ac:dyDescent="0.35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  <c r="I4" s="31">
        <f t="shared" si="0"/>
        <v>2704000000</v>
      </c>
      <c r="J4" s="31">
        <f t="shared" si="1"/>
        <v>2022000000</v>
      </c>
      <c r="K4" s="32">
        <f t="shared" si="2"/>
        <v>0.64642601004064071</v>
      </c>
      <c r="L4" s="32">
        <f t="shared" si="3"/>
        <v>0.48338513028926605</v>
      </c>
    </row>
    <row r="5" spans="1:12" x14ac:dyDescent="0.35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  <c r="I5" s="31">
        <f t="shared" si="0"/>
        <v>7278000000</v>
      </c>
      <c r="J5" s="31">
        <f t="shared" si="1"/>
        <v>1268000000</v>
      </c>
      <c r="K5" s="32">
        <f t="shared" si="2"/>
        <v>0.90691588785046728</v>
      </c>
      <c r="L5" s="32">
        <f t="shared" si="3"/>
        <v>0.158006230529595</v>
      </c>
    </row>
    <row r="6" spans="1:12" x14ac:dyDescent="0.35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  <c r="I6" s="31">
        <f t="shared" si="0"/>
        <v>8456000000</v>
      </c>
      <c r="J6" s="31">
        <f t="shared" si="1"/>
        <v>1509000000</v>
      </c>
      <c r="K6" s="32">
        <f t="shared" si="2"/>
        <v>0.91435986159169547</v>
      </c>
      <c r="L6" s="32">
        <f t="shared" si="3"/>
        <v>0.16317041522491349</v>
      </c>
    </row>
    <row r="7" spans="1:12" x14ac:dyDescent="0.35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  <c r="I7" s="31">
        <f t="shared" si="0"/>
        <v>10008000000</v>
      </c>
      <c r="J7" s="31">
        <f t="shared" si="1"/>
        <v>1586000000</v>
      </c>
      <c r="K7" s="32">
        <f t="shared" si="2"/>
        <v>0.92307692307692313</v>
      </c>
      <c r="L7" s="32">
        <f t="shared" si="3"/>
        <v>0.14628297362110312</v>
      </c>
    </row>
    <row r="8" spans="1:12" x14ac:dyDescent="0.35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  <c r="I8" s="31">
        <f t="shared" si="0"/>
        <v>207658000</v>
      </c>
      <c r="J8" s="31">
        <f t="shared" si="1"/>
        <v>27341000</v>
      </c>
      <c r="K8" s="32">
        <f t="shared" si="2"/>
        <v>0.18085036895885931</v>
      </c>
      <c r="L8" s="32">
        <f t="shared" si="3"/>
        <v>2.3811410770132491E-2</v>
      </c>
    </row>
    <row r="9" spans="1:12" x14ac:dyDescent="0.35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  <c r="I9" s="31">
        <f t="shared" si="0"/>
        <v>431814000</v>
      </c>
      <c r="J9" s="31">
        <f t="shared" si="1"/>
        <v>122466000</v>
      </c>
      <c r="K9" s="32">
        <f t="shared" si="2"/>
        <v>0.25238023432376799</v>
      </c>
      <c r="L9" s="32">
        <f t="shared" si="3"/>
        <v>7.1577109071717382E-2</v>
      </c>
    </row>
    <row r="10" spans="1:12" x14ac:dyDescent="0.35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  <c r="I10" s="31">
        <f t="shared" si="0"/>
        <v>600790000</v>
      </c>
      <c r="J10" s="31">
        <f t="shared" si="1"/>
        <v>11968000</v>
      </c>
      <c r="K10" s="32">
        <f t="shared" si="2"/>
        <v>0.23012372803580305</v>
      </c>
      <c r="L10" s="32">
        <f t="shared" si="3"/>
        <v>4.5841654773423179E-3</v>
      </c>
    </row>
    <row r="11" spans="1:12" x14ac:dyDescent="0.35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  <c r="I11" s="31">
        <f t="shared" si="0"/>
        <v>1933600000</v>
      </c>
      <c r="J11" s="31">
        <f t="shared" si="1"/>
        <v>910000000</v>
      </c>
      <c r="K11" s="32">
        <f t="shared" si="2"/>
        <v>0.19540984931936012</v>
      </c>
      <c r="L11" s="32">
        <f t="shared" si="3"/>
        <v>9.1964709805863507E-2</v>
      </c>
    </row>
    <row r="12" spans="1:12" x14ac:dyDescent="0.35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  <c r="I12" s="31">
        <f t="shared" si="0"/>
        <v>2138300000</v>
      </c>
      <c r="J12" s="31">
        <f t="shared" si="1"/>
        <v>993300000</v>
      </c>
      <c r="K12" s="32">
        <f t="shared" si="2"/>
        <v>0.19221019703725006</v>
      </c>
      <c r="L12" s="32">
        <f t="shared" si="3"/>
        <v>8.9286998417949084E-2</v>
      </c>
    </row>
    <row r="13" spans="1:12" x14ac:dyDescent="0.35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  <c r="I13" s="31">
        <f t="shared" si="0"/>
        <v>2758600000</v>
      </c>
      <c r="J13" s="31">
        <f t="shared" si="1"/>
        <v>796700000</v>
      </c>
      <c r="K13" s="32">
        <f t="shared" si="2"/>
        <v>0.19465417237048221</v>
      </c>
      <c r="L13" s="32">
        <f t="shared" si="3"/>
        <v>5.6217276563315884E-2</v>
      </c>
    </row>
    <row r="17" spans="6:9" x14ac:dyDescent="0.35">
      <c r="I17" s="50"/>
    </row>
    <row r="18" spans="6:9" x14ac:dyDescent="0.35">
      <c r="F18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3:C8"/>
  <sheetViews>
    <sheetView workbookViewId="0">
      <selection activeCell="C3" sqref="C3:C6"/>
    </sheetView>
  </sheetViews>
  <sheetFormatPr defaultRowHeight="14.5" x14ac:dyDescent="0.35"/>
  <cols>
    <col min="1" max="1" width="12.36328125" bestFit="1" customWidth="1"/>
  </cols>
  <sheetData>
    <row r="3" spans="1:3" x14ac:dyDescent="0.35">
      <c r="A3" s="8" t="s">
        <v>14</v>
      </c>
      <c r="C3" s="9" t="s">
        <v>7</v>
      </c>
    </row>
    <row r="4" spans="1:3" x14ac:dyDescent="0.35">
      <c r="A4" s="9" t="s">
        <v>7</v>
      </c>
      <c r="C4" s="9" t="s">
        <v>11</v>
      </c>
    </row>
    <row r="5" spans="1:3" x14ac:dyDescent="0.35">
      <c r="A5" s="9" t="s">
        <v>11</v>
      </c>
      <c r="C5" s="9" t="s">
        <v>12</v>
      </c>
    </row>
    <row r="6" spans="1:3" x14ac:dyDescent="0.35">
      <c r="A6" s="9" t="s">
        <v>12</v>
      </c>
      <c r="C6" s="9" t="s">
        <v>13</v>
      </c>
    </row>
    <row r="7" spans="1:3" x14ac:dyDescent="0.35">
      <c r="A7" s="9" t="s">
        <v>13</v>
      </c>
    </row>
    <row r="8" spans="1:3" x14ac:dyDescent="0.35">
      <c r="A8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2:O39"/>
  <sheetViews>
    <sheetView showGridLines="0" tabSelected="1" topLeftCell="A10" workbookViewId="0">
      <selection activeCell="F19" sqref="F19"/>
    </sheetView>
  </sheetViews>
  <sheetFormatPr defaultRowHeight="14.5" x14ac:dyDescent="0.35"/>
  <cols>
    <col min="2" max="2" width="23.1796875" bestFit="1" customWidth="1"/>
    <col min="3" max="3" width="15.1796875" bestFit="1" customWidth="1"/>
    <col min="4" max="5" width="15.54296875" bestFit="1" customWidth="1"/>
    <col min="6" max="7" width="15.81640625" bestFit="1" customWidth="1"/>
    <col min="13" max="13" width="10.26953125" bestFit="1" customWidth="1"/>
  </cols>
  <sheetData>
    <row r="2" spans="2:12" x14ac:dyDescent="0.35">
      <c r="B2" t="s">
        <v>16</v>
      </c>
      <c r="C2" s="47" t="s">
        <v>7</v>
      </c>
    </row>
    <row r="5" spans="2:12" ht="15" thickBot="1" x14ac:dyDescent="0.4">
      <c r="B5" s="56" t="s">
        <v>17</v>
      </c>
      <c r="C5" s="56"/>
      <c r="D5" s="56"/>
      <c r="E5" s="56"/>
      <c r="F5" s="56"/>
      <c r="G5" s="56"/>
      <c r="H5" s="56"/>
      <c r="I5" s="56"/>
    </row>
    <row r="6" spans="2:12" x14ac:dyDescent="0.35">
      <c r="C6" s="63" t="s">
        <v>25</v>
      </c>
      <c r="D6" s="63"/>
      <c r="E6" s="63"/>
      <c r="F6" s="64" t="s">
        <v>26</v>
      </c>
      <c r="G6" s="65"/>
    </row>
    <row r="7" spans="2:12" x14ac:dyDescent="0.35">
      <c r="C7" s="26" t="s">
        <v>8</v>
      </c>
      <c r="D7" s="26" t="s">
        <v>9</v>
      </c>
      <c r="E7" s="27" t="s">
        <v>10</v>
      </c>
      <c r="F7" s="38" t="s">
        <v>27</v>
      </c>
      <c r="G7" s="39" t="s">
        <v>28</v>
      </c>
    </row>
    <row r="8" spans="2:12" x14ac:dyDescent="0.35">
      <c r="B8" s="10" t="s">
        <v>18</v>
      </c>
      <c r="C8" s="12">
        <f t="array" ref="C8">INDEX(Total_Revenue,MATCH(1,(C2=Ticker_symbol)*(C7=year),0))</f>
        <v>5015000000</v>
      </c>
      <c r="D8" s="12">
        <f t="array" ref="D8">INDEX(Total_Revenue,MATCH(1,(C2=Ticker_symbol)*(D7=year),0))</f>
        <v>5115000000</v>
      </c>
      <c r="E8" s="12">
        <f t="array" ref="E8">INDEX(Total_Revenue,MATCH(1,(C2=Ticker_symbol)*(E7=year),0))</f>
        <v>4183000000</v>
      </c>
      <c r="F8" s="40">
        <f ca="1">E8*(1+F19)</f>
        <v>4852280000</v>
      </c>
      <c r="G8" s="41">
        <f ca="1">F8*(1+G19)</f>
        <v>5677167600</v>
      </c>
      <c r="L8" s="28"/>
    </row>
    <row r="9" spans="2:12" x14ac:dyDescent="0.35">
      <c r="B9" t="s">
        <v>19</v>
      </c>
      <c r="C9" s="12">
        <f t="array" ref="C9">INDEX(Cost_of_Revenue,MATCH(1,(C2=Ticker_symbol)*(C7=year),0))</f>
        <v>1844000000</v>
      </c>
      <c r="D9" s="12">
        <f t="array" ref="D9">INDEX(Cost_of_Revenue,MATCH(1,(C2=Ticker_symbol)*(D7=year),0))</f>
        <v>1945000000</v>
      </c>
      <c r="E9" s="12">
        <f t="array" ref="E9">INDEX(Cost_of_Revenue,MATCH(1,(C2=Ticker_symbol)*(E7=year),0))</f>
        <v>1479000000</v>
      </c>
      <c r="F9" s="21"/>
      <c r="G9" s="22"/>
    </row>
    <row r="10" spans="2:12" x14ac:dyDescent="0.35">
      <c r="B10" s="10" t="s">
        <v>20</v>
      </c>
      <c r="C10" s="15">
        <f>C8-C9</f>
        <v>3171000000</v>
      </c>
      <c r="D10" s="16">
        <f>D8-D9</f>
        <v>3170000000</v>
      </c>
      <c r="E10" s="16">
        <f>E8-E9</f>
        <v>2704000000</v>
      </c>
      <c r="F10" s="40">
        <f ca="1">F8*F20</f>
        <v>4512620400</v>
      </c>
      <c r="G10" s="41">
        <f ca="1">G8*G20</f>
        <v>5279765868</v>
      </c>
    </row>
    <row r="11" spans="2:12" x14ac:dyDescent="0.35">
      <c r="B11" t="s">
        <v>21</v>
      </c>
      <c r="C11" s="12">
        <f t="array" ref="C11">INDEX(SGAs,1)</f>
        <v>446000000</v>
      </c>
      <c r="D11" s="12">
        <f t="array" ref="D11">INDEX(SGAs,MATCH(1,(C2=Ticker_symbol)*(D7=year)),0)</f>
        <v>1750100000</v>
      </c>
      <c r="E11" s="12">
        <f t="array" ref="E11">INDEX(SGAs,MATCH(1,(C2=Ticker_symbol)*(E7=year),0))</f>
        <v>545000000</v>
      </c>
      <c r="F11" s="21"/>
      <c r="G11" s="22"/>
      <c r="L11" s="49"/>
    </row>
    <row r="12" spans="2:12" x14ac:dyDescent="0.35">
      <c r="B12" t="s">
        <v>22</v>
      </c>
      <c r="C12" s="12">
        <f t="array" ref="C12">INDEX(Other_operating_expenses,1)</f>
        <v>104000000</v>
      </c>
      <c r="D12" s="12">
        <f t="array" ref="D12">INDEX(Other_operating_expenses,MATCH(1,(C2=Ticker_symbol)*(D7=year),0))</f>
        <v>122000000</v>
      </c>
      <c r="E12" s="12">
        <f t="array" ref="E12">INDEX(Other_operating_expenses,MATCH(1,(C2=Ticker_symbol)*(E7=year),0))</f>
        <v>137000000</v>
      </c>
      <c r="F12" s="21"/>
      <c r="G12" s="22"/>
    </row>
    <row r="13" spans="2:12" x14ac:dyDescent="0.35">
      <c r="B13" s="11" t="s">
        <v>23</v>
      </c>
      <c r="C13" s="15">
        <f>SUM(C11:C12)</f>
        <v>550000000</v>
      </c>
      <c r="D13" s="16">
        <f>SUM(D11:D12)</f>
        <v>1872100000</v>
      </c>
      <c r="E13" s="16">
        <f>SUM(E11:E12)</f>
        <v>682000000</v>
      </c>
      <c r="F13" s="42"/>
      <c r="G13" s="43"/>
    </row>
    <row r="14" spans="2:12" ht="15" thickBot="1" x14ac:dyDescent="0.4">
      <c r="B14" s="13" t="s">
        <v>24</v>
      </c>
      <c r="C14" s="14">
        <f>C10-C13</f>
        <v>2621000000</v>
      </c>
      <c r="D14" s="14">
        <f>D10-D13</f>
        <v>1297900000</v>
      </c>
      <c r="E14" s="17">
        <f>E10-E13</f>
        <v>2022000000</v>
      </c>
      <c r="F14" s="44">
        <f ca="1">F8*F21</f>
        <v>824887600</v>
      </c>
      <c r="G14" s="45">
        <f ca="1">G8*G21</f>
        <v>965118492.00000012</v>
      </c>
    </row>
    <row r="16" spans="2:12" ht="15" thickBot="1" x14ac:dyDescent="0.4"/>
    <row r="17" spans="1:15" x14ac:dyDescent="0.35">
      <c r="B17" s="66" t="s">
        <v>29</v>
      </c>
      <c r="C17" s="67"/>
      <c r="D17" s="67"/>
      <c r="E17" s="67"/>
      <c r="F17" s="57"/>
      <c r="G17" s="58"/>
      <c r="H17" s="58"/>
      <c r="I17" s="59"/>
    </row>
    <row r="18" spans="1:15" x14ac:dyDescent="0.35">
      <c r="B18" s="21"/>
      <c r="C18" s="60" t="s">
        <v>25</v>
      </c>
      <c r="D18" s="60"/>
      <c r="E18" s="61"/>
      <c r="F18" s="62" t="s">
        <v>30</v>
      </c>
      <c r="G18" s="60"/>
      <c r="H18" s="60"/>
      <c r="I18" s="61"/>
    </row>
    <row r="19" spans="1:15" x14ac:dyDescent="0.35">
      <c r="B19" s="21" t="s">
        <v>31</v>
      </c>
      <c r="D19" s="46">
        <f>$D$8/$C$8-1</f>
        <v>1.9940179461615193E-2</v>
      </c>
      <c r="E19" s="46">
        <f>$E$8/$D$8-1</f>
        <v>-0.1822091886608016</v>
      </c>
      <c r="F19" s="37">
        <f ca="1">OFFSET($F$28,MATCH($C$24,$B$29:$B$31,0),0)</f>
        <v>0.16</v>
      </c>
      <c r="G19" s="33">
        <f ca="1">OFFSET($F$28,MATCH($C$24,$B$29:$B$31,0),1)</f>
        <v>0.17</v>
      </c>
      <c r="I19" s="22"/>
    </row>
    <row r="20" spans="1:15" x14ac:dyDescent="0.35">
      <c r="B20" s="21" t="s">
        <v>32</v>
      </c>
      <c r="C20" s="34">
        <f t="array" ref="C20">INDEX(Gross_margin,MATCH(1,(C2=Ticker_symbol)*(C7=year),0))</f>
        <v>0.63230309072781654</v>
      </c>
      <c r="D20" s="34">
        <f t="array" ref="D20">INDEX(Gross_margin,MATCH(1,(C2=Ticker_symbol)*(D7=year),0))</f>
        <v>0.61974584555229717</v>
      </c>
      <c r="E20" s="34">
        <f t="array" ref="E20">INDEX(Gross_margin,MATCH(1,(C2=Ticker_symbol)*(E7=year),0))</f>
        <v>0.64642601004064071</v>
      </c>
      <c r="F20" s="21">
        <f ca="1">OFFSET($F$32,MATCH($C$24,$B$33:$B$35,0),0)</f>
        <v>0.93</v>
      </c>
      <c r="G20">
        <f ca="1">OFFSET($F$32,MATCH($C$24,$B$33:$B$35,0),1)</f>
        <v>0.93</v>
      </c>
      <c r="I20" s="22"/>
    </row>
    <row r="21" spans="1:15" ht="15" thickBot="1" x14ac:dyDescent="0.4">
      <c r="B21" s="23" t="s">
        <v>33</v>
      </c>
      <c r="C21" s="35">
        <f t="array" ref="C21">INDEX(Operating_margin,MATCH(1,(C2=Ticker_symbol)*(C7=year),0))</f>
        <v>0.5226321036889332</v>
      </c>
      <c r="D21" s="35">
        <f t="array" ref="D21">INDEX(Operating_margin,MATCH(1,(C2=Ticker_symbol)*(D7=year),0))</f>
        <v>0.49912023460410559</v>
      </c>
      <c r="E21" s="35">
        <f t="array" ref="E21">INDEX(Operating_margin,MATCH(1,(C2=Ticker_symbol)*(E7=year),0))</f>
        <v>0.48338513028926605</v>
      </c>
      <c r="F21" s="23">
        <f ca="1">OFFSET($F$36,MATCH($C$24,$B$37:$B$39,0),0)</f>
        <v>0.17</v>
      </c>
      <c r="G21" s="24">
        <f ca="1">OFFSET($F$36,MATCH($C$24,$B$37:$B$39,0),1)</f>
        <v>0.17</v>
      </c>
      <c r="H21" s="24"/>
      <c r="I21" s="25"/>
    </row>
    <row r="22" spans="1:15" x14ac:dyDescent="0.35">
      <c r="M22" s="29"/>
    </row>
    <row r="23" spans="1:15" ht="15" thickBot="1" x14ac:dyDescent="0.4">
      <c r="M23" t="s">
        <v>36</v>
      </c>
      <c r="O23" t="s">
        <v>36</v>
      </c>
    </row>
    <row r="24" spans="1:15" x14ac:dyDescent="0.35">
      <c r="B24" s="18" t="s">
        <v>34</v>
      </c>
      <c r="C24" s="47" t="s">
        <v>36</v>
      </c>
      <c r="D24" s="19"/>
      <c r="E24" s="19"/>
      <c r="F24" s="19"/>
      <c r="G24" s="19"/>
      <c r="H24" s="19"/>
      <c r="I24" s="20"/>
      <c r="M24" t="s">
        <v>37</v>
      </c>
    </row>
    <row r="25" spans="1:15" x14ac:dyDescent="0.35">
      <c r="B25" s="21"/>
      <c r="I25" s="22"/>
      <c r="M25" t="s">
        <v>38</v>
      </c>
    </row>
    <row r="26" spans="1:15" x14ac:dyDescent="0.35">
      <c r="B26" s="51" t="s">
        <v>35</v>
      </c>
      <c r="C26" s="52"/>
      <c r="D26" s="52"/>
      <c r="E26" s="52"/>
      <c r="F26" s="52"/>
      <c r="G26" s="52"/>
      <c r="H26" s="52"/>
      <c r="I26" s="53"/>
    </row>
    <row r="27" spans="1:15" x14ac:dyDescent="0.35">
      <c r="B27" s="21"/>
      <c r="I27" s="22"/>
    </row>
    <row r="28" spans="1:15" ht="15" thickBot="1" x14ac:dyDescent="0.4">
      <c r="B28" s="54" t="s">
        <v>31</v>
      </c>
      <c r="C28" s="55"/>
      <c r="D28" s="24"/>
      <c r="E28" s="24"/>
      <c r="F28" s="24"/>
      <c r="G28" s="24"/>
      <c r="H28" s="24"/>
      <c r="I28" s="25"/>
    </row>
    <row r="29" spans="1:15" x14ac:dyDescent="0.35">
      <c r="A29">
        <v>1</v>
      </c>
      <c r="B29" s="21" t="s">
        <v>36</v>
      </c>
      <c r="C29">
        <v>1</v>
      </c>
      <c r="F29" s="33">
        <v>0.16</v>
      </c>
      <c r="G29" s="33">
        <v>0.17</v>
      </c>
      <c r="I29" s="22"/>
    </row>
    <row r="30" spans="1:15" x14ac:dyDescent="0.35">
      <c r="A30">
        <v>2</v>
      </c>
      <c r="B30" s="21" t="s">
        <v>37</v>
      </c>
      <c r="C30">
        <v>2</v>
      </c>
      <c r="F30" s="33">
        <v>0.155</v>
      </c>
      <c r="G30" s="33">
        <v>0.155</v>
      </c>
      <c r="I30" s="22"/>
    </row>
    <row r="31" spans="1:15" x14ac:dyDescent="0.35">
      <c r="A31">
        <v>3</v>
      </c>
      <c r="B31" s="21" t="s">
        <v>38</v>
      </c>
      <c r="C31">
        <v>3</v>
      </c>
      <c r="F31" s="33">
        <v>0.14000000000000001</v>
      </c>
      <c r="G31" s="33">
        <v>0.14000000000000001</v>
      </c>
      <c r="I31" s="22"/>
    </row>
    <row r="32" spans="1:15" ht="15" thickBot="1" x14ac:dyDescent="0.4">
      <c r="B32" s="54" t="s">
        <v>32</v>
      </c>
      <c r="C32" s="55"/>
      <c r="D32" s="24"/>
      <c r="E32" s="24"/>
      <c r="F32" s="24"/>
      <c r="G32" s="24"/>
      <c r="H32" s="24"/>
      <c r="I32" s="25"/>
    </row>
    <row r="33" spans="1:9" x14ac:dyDescent="0.35">
      <c r="A33">
        <v>1</v>
      </c>
      <c r="B33" s="21" t="s">
        <v>36</v>
      </c>
      <c r="C33">
        <v>1</v>
      </c>
      <c r="F33" s="36">
        <v>0.93</v>
      </c>
      <c r="G33">
        <v>0.93</v>
      </c>
      <c r="I33" s="22"/>
    </row>
    <row r="34" spans="1:9" x14ac:dyDescent="0.35">
      <c r="A34">
        <v>2</v>
      </c>
      <c r="B34" s="21" t="s">
        <v>37</v>
      </c>
      <c r="C34">
        <v>2</v>
      </c>
      <c r="F34">
        <v>0.92</v>
      </c>
      <c r="G34">
        <v>0.92</v>
      </c>
      <c r="I34" s="22"/>
    </row>
    <row r="35" spans="1:9" x14ac:dyDescent="0.35">
      <c r="A35">
        <v>3</v>
      </c>
      <c r="B35" s="21" t="s">
        <v>38</v>
      </c>
      <c r="C35">
        <v>3</v>
      </c>
      <c r="F35">
        <v>0.9</v>
      </c>
      <c r="G35">
        <v>0.9</v>
      </c>
      <c r="I35" s="22"/>
    </row>
    <row r="36" spans="1:9" ht="15" thickBot="1" x14ac:dyDescent="0.4">
      <c r="B36" s="54" t="s">
        <v>39</v>
      </c>
      <c r="C36" s="55"/>
      <c r="D36" s="24"/>
      <c r="E36" s="24"/>
      <c r="F36" s="24"/>
      <c r="G36" s="24"/>
      <c r="H36" s="24"/>
      <c r="I36" s="25"/>
    </row>
    <row r="37" spans="1:9" x14ac:dyDescent="0.35">
      <c r="A37">
        <v>1</v>
      </c>
      <c r="B37" s="21" t="s">
        <v>36</v>
      </c>
      <c r="C37">
        <v>1</v>
      </c>
      <c r="F37">
        <v>0.17</v>
      </c>
      <c r="G37">
        <v>0.17</v>
      </c>
      <c r="I37" s="22"/>
    </row>
    <row r="38" spans="1:9" x14ac:dyDescent="0.35">
      <c r="A38">
        <v>2</v>
      </c>
      <c r="B38" s="21" t="s">
        <v>37</v>
      </c>
      <c r="C38">
        <v>2</v>
      </c>
      <c r="F38">
        <v>0.15</v>
      </c>
      <c r="G38">
        <v>0.15</v>
      </c>
      <c r="I38" s="22"/>
    </row>
    <row r="39" spans="1:9" ht="15" thickBot="1" x14ac:dyDescent="0.4">
      <c r="A39">
        <v>3</v>
      </c>
      <c r="B39" s="23" t="s">
        <v>38</v>
      </c>
      <c r="C39" s="24">
        <v>3</v>
      </c>
      <c r="D39" s="24"/>
      <c r="E39" s="24"/>
      <c r="F39" s="24">
        <v>0.14000000000000001</v>
      </c>
      <c r="G39" s="24">
        <v>0.14000000000000001</v>
      </c>
      <c r="H39" s="24"/>
      <c r="I39" s="25"/>
    </row>
  </sheetData>
  <mergeCells count="11">
    <mergeCell ref="B26:I26"/>
    <mergeCell ref="B28:C28"/>
    <mergeCell ref="B32:C32"/>
    <mergeCell ref="B36:C36"/>
    <mergeCell ref="B5:I5"/>
    <mergeCell ref="F17:I17"/>
    <mergeCell ref="C18:E18"/>
    <mergeCell ref="F18:I18"/>
    <mergeCell ref="C6:E6"/>
    <mergeCell ref="F6:G6"/>
    <mergeCell ref="B17:E17"/>
  </mergeCells>
  <dataValidations count="3">
    <dataValidation type="list" allowBlank="1" showInputMessage="1" showErrorMessage="1" sqref="C2" xr:uid="{00000000-0002-0000-0200-000000000000}">
      <formula1>Company_list</formula1>
    </dataValidation>
    <dataValidation type="list" allowBlank="1" showInputMessage="1" showErrorMessage="1" sqref="O23" xr:uid="{00000000-0002-0000-0200-000001000000}">
      <formula1>$M$23:$M$25</formula1>
    </dataValidation>
    <dataValidation type="list" allowBlank="1" showInputMessage="1" showErrorMessage="1" sqref="C24" xr:uid="{00000000-0002-0000-0200-000002000000}">
      <formula1>Scenarios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1- Raw_data</vt:lpstr>
      <vt:lpstr>2- Process1</vt:lpstr>
      <vt:lpstr>3-Index &amp; Match with multiple</vt:lpstr>
      <vt:lpstr>Company_list</vt:lpstr>
      <vt:lpstr>Company_Name</vt:lpstr>
      <vt:lpstr>Cost_of_Revenue</vt:lpstr>
      <vt:lpstr>Gross_margin</vt:lpstr>
      <vt:lpstr>Operating_margin</vt:lpstr>
      <vt:lpstr>Other_operating_expenses</vt:lpstr>
      <vt:lpstr>Scenarios</vt:lpstr>
      <vt:lpstr>SGAs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MohammedHani Mahmoud Mohammed Ahmed</cp:lastModifiedBy>
  <dcterms:created xsi:type="dcterms:W3CDTF">2018-11-12T02:46:02Z</dcterms:created>
  <dcterms:modified xsi:type="dcterms:W3CDTF">2024-03-10T08:56:56Z</dcterms:modified>
</cp:coreProperties>
</file>