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slicers/slicer2.xml" ContentType="application/vnd.ms-excel.slicer+xml"/>
  <Override PartName="/xl/drawings/drawing5.xml" ContentType="application/vnd.openxmlformats-officedocument.drawing+xml"/>
  <Override PartName="/xl/pivotTables/pivotTable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Mohanraj\Downloads\"/>
    </mc:Choice>
  </mc:AlternateContent>
  <xr:revisionPtr revIDLastSave="0" documentId="13_ncr:1_{C5E7BBA8-7CE7-4F77-B180-EADA802C8A0F}" xr6:coauthVersionLast="47" xr6:coauthVersionMax="47" xr10:uidLastSave="{00000000-0000-0000-0000-000000000000}"/>
  <bookViews>
    <workbookView xWindow="-108" yWindow="-108" windowWidth="23256" windowHeight="12456" activeTab="10" xr2:uid="{26D4546B-D2A1-4444-8EAF-A6228F96F0C1}"/>
  </bookViews>
  <sheets>
    <sheet name="Data" sheetId="1" r:id="rId1"/>
    <sheet name="Q1" sheetId="2" r:id="rId2"/>
    <sheet name="Q2" sheetId="3" r:id="rId3"/>
    <sheet name="Q3" sheetId="4" r:id="rId4"/>
    <sheet name="Q4" sheetId="5" r:id="rId5"/>
    <sheet name="Q5" sheetId="6" r:id="rId6"/>
    <sheet name="Q6" sheetId="8" r:id="rId7"/>
    <sheet name="Q7" sheetId="9" r:id="rId8"/>
    <sheet name="Q8" sheetId="10" r:id="rId9"/>
    <sheet name="Q9" sheetId="12" r:id="rId10"/>
    <sheet name="Q10" sheetId="13" r:id="rId11"/>
  </sheets>
  <definedNames>
    <definedName name="_xlnm._FilterDatabase" localSheetId="0" hidden="1">Data!$C$11:$G$11</definedName>
    <definedName name="_xlnm._FilterDatabase" localSheetId="3" hidden="1">'Q3'!$C$3:$F$9</definedName>
    <definedName name="_xlnm._FilterDatabase" localSheetId="7" hidden="1">'Q7'!$C$19:$E$29</definedName>
    <definedName name="_xlnm._FilterDatabase" localSheetId="9" hidden="1">'Q9'!$J$8:$M$18</definedName>
    <definedName name="_xlchart.v1.0" hidden="1">Data!$F$12:$F$311</definedName>
    <definedName name="_xlchart.v1.1" hidden="1">Data!$F$12:$F$311</definedName>
    <definedName name="_xlchart.v1.10" hidden="1">'Q6'!$R$3</definedName>
    <definedName name="_xlchart.v1.11" hidden="1">'Q6'!$R$4:$R$303</definedName>
    <definedName name="_xlchart.v1.2" hidden="1">Data!$F$12:$F$311</definedName>
    <definedName name="_xlchart.v1.3" hidden="1">Data!$F$12:$F$311</definedName>
    <definedName name="_xlchart.v1.4" hidden="1">Data!$G$12:$G$311</definedName>
    <definedName name="_xlchart.v1.5" hidden="1">Data!$F$12:$F$311</definedName>
    <definedName name="_xlchart.v1.6" hidden="1">'Q6'!$P$4:$P$303</definedName>
    <definedName name="_xlchart.v1.7" hidden="1">'Q6'!$R$4:$R$303</definedName>
    <definedName name="_xlchart.v1.8" hidden="1">'Q6'!$P$4:$P$303</definedName>
    <definedName name="_xlchart.v1.9" hidden="1">'Q6'!$R$4:$R$303</definedName>
    <definedName name="Slicer_Geography">#N/A</definedName>
    <definedName name="Slicer_Geography1">#N/A</definedName>
    <definedName name="Slicer_Sales_Person">#N/A</definedName>
  </definedNames>
  <calcPr calcId="191029"/>
  <pivotCaches>
    <pivotCache cacheId="9" r:id="rId12"/>
    <pivotCache cacheId="2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2" i="12" l="1"/>
  <c r="L16" i="12"/>
  <c r="L10" i="12"/>
  <c r="L18" i="12"/>
  <c r="L14" i="12"/>
  <c r="L15" i="12"/>
  <c r="L11" i="12"/>
  <c r="L17" i="12"/>
  <c r="L9" i="12"/>
  <c r="L13" i="12"/>
  <c r="K12" i="12"/>
  <c r="M12" i="12" s="1"/>
  <c r="K16" i="12"/>
  <c r="M16" i="12" s="1"/>
  <c r="K10" i="12"/>
  <c r="M10" i="12" s="1"/>
  <c r="K18" i="12"/>
  <c r="M18" i="12" s="1"/>
  <c r="K14" i="12"/>
  <c r="M14" i="12" s="1"/>
  <c r="K15" i="12"/>
  <c r="M15" i="12" s="1"/>
  <c r="K11" i="12"/>
  <c r="M11" i="12" s="1"/>
  <c r="K17" i="12"/>
  <c r="M17" i="12" s="1"/>
  <c r="K9" i="12"/>
  <c r="M9" i="12" s="1"/>
  <c r="K13" i="12"/>
  <c r="M13" i="12" s="1"/>
  <c r="G14" i="12"/>
  <c r="G12" i="12"/>
  <c r="G11" i="12"/>
  <c r="F14" i="12"/>
  <c r="F12" i="12"/>
  <c r="F11" i="12"/>
  <c r="G8" i="12"/>
  <c r="AD3" i="12" a="1"/>
  <c r="AD3" i="12" s="1"/>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S5" i="10"/>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S102" i="10"/>
  <c r="S103" i="10"/>
  <c r="S104" i="10"/>
  <c r="S105" i="10"/>
  <c r="S106" i="10"/>
  <c r="S107" i="10"/>
  <c r="S108" i="10"/>
  <c r="S109" i="10"/>
  <c r="S110" i="10"/>
  <c r="S111" i="10"/>
  <c r="S112" i="10"/>
  <c r="S113" i="10"/>
  <c r="S114" i="10"/>
  <c r="S115" i="10"/>
  <c r="S116" i="10"/>
  <c r="S117" i="10"/>
  <c r="S118" i="10"/>
  <c r="S119" i="10"/>
  <c r="S120" i="10"/>
  <c r="S121" i="10"/>
  <c r="S122" i="10"/>
  <c r="S123" i="10"/>
  <c r="S124" i="10"/>
  <c r="S125" i="10"/>
  <c r="S126" i="10"/>
  <c r="S127" i="10"/>
  <c r="S128" i="10"/>
  <c r="S129" i="10"/>
  <c r="S130" i="10"/>
  <c r="S131" i="10"/>
  <c r="S132" i="10"/>
  <c r="S133" i="10"/>
  <c r="S134" i="10"/>
  <c r="S135" i="10"/>
  <c r="S136" i="10"/>
  <c r="S137" i="10"/>
  <c r="S138" i="10"/>
  <c r="S139" i="10"/>
  <c r="S140" i="10"/>
  <c r="S141" i="10"/>
  <c r="S142" i="10"/>
  <c r="S143" i="10"/>
  <c r="S144" i="10"/>
  <c r="S145" i="10"/>
  <c r="S146" i="10"/>
  <c r="S147" i="10"/>
  <c r="S148" i="10"/>
  <c r="S149" i="10"/>
  <c r="S150" i="10"/>
  <c r="S151" i="10"/>
  <c r="S152" i="10"/>
  <c r="S153" i="10"/>
  <c r="S154" i="10"/>
  <c r="S155" i="10"/>
  <c r="S156" i="10"/>
  <c r="S157" i="10"/>
  <c r="S158" i="10"/>
  <c r="S159" i="10"/>
  <c r="S160" i="10"/>
  <c r="S161" i="10"/>
  <c r="S162" i="10"/>
  <c r="S163" i="10"/>
  <c r="S164" i="10"/>
  <c r="S165" i="10"/>
  <c r="S166" i="10"/>
  <c r="S167" i="10"/>
  <c r="S168" i="10"/>
  <c r="S169" i="10"/>
  <c r="S170" i="10"/>
  <c r="S171" i="10"/>
  <c r="S172" i="10"/>
  <c r="S173" i="10"/>
  <c r="S174" i="10"/>
  <c r="S175" i="10"/>
  <c r="S176" i="10"/>
  <c r="S177" i="10"/>
  <c r="S178" i="10"/>
  <c r="S179" i="10"/>
  <c r="S180" i="10"/>
  <c r="S181" i="10"/>
  <c r="S182" i="10"/>
  <c r="S183" i="10"/>
  <c r="S184" i="10"/>
  <c r="S185" i="10"/>
  <c r="S186" i="10"/>
  <c r="S187" i="10"/>
  <c r="S188" i="10"/>
  <c r="S189" i="10"/>
  <c r="S190" i="10"/>
  <c r="S191" i="10"/>
  <c r="S192" i="10"/>
  <c r="S193" i="10"/>
  <c r="S194" i="10"/>
  <c r="S195" i="10"/>
  <c r="S196" i="10"/>
  <c r="S197" i="10"/>
  <c r="S198" i="10"/>
  <c r="S199" i="10"/>
  <c r="S200" i="10"/>
  <c r="S201" i="10"/>
  <c r="S202" i="10"/>
  <c r="S203" i="10"/>
  <c r="S204" i="10"/>
  <c r="S205" i="10"/>
  <c r="S206" i="10"/>
  <c r="S207" i="10"/>
  <c r="S208" i="10"/>
  <c r="S209" i="10"/>
  <c r="S210" i="10"/>
  <c r="S211" i="10"/>
  <c r="S212" i="10"/>
  <c r="S213" i="10"/>
  <c r="S214" i="10"/>
  <c r="S215" i="10"/>
  <c r="S216" i="10"/>
  <c r="S217" i="10"/>
  <c r="S218" i="10"/>
  <c r="S219" i="10"/>
  <c r="S220" i="10"/>
  <c r="S221" i="10"/>
  <c r="S222" i="10"/>
  <c r="S223" i="10"/>
  <c r="S224" i="10"/>
  <c r="S225" i="10"/>
  <c r="S226" i="10"/>
  <c r="S227" i="10"/>
  <c r="S228" i="10"/>
  <c r="S229" i="10"/>
  <c r="S230" i="10"/>
  <c r="S231" i="10"/>
  <c r="S232" i="10"/>
  <c r="S233" i="10"/>
  <c r="S234" i="10"/>
  <c r="S235" i="10"/>
  <c r="S236" i="10"/>
  <c r="S237" i="10"/>
  <c r="S238" i="10"/>
  <c r="S239" i="10"/>
  <c r="S240" i="10"/>
  <c r="S241" i="10"/>
  <c r="S242" i="10"/>
  <c r="S243" i="10"/>
  <c r="S244" i="10"/>
  <c r="S245" i="10"/>
  <c r="S246" i="10"/>
  <c r="S247" i="10"/>
  <c r="S248" i="10"/>
  <c r="S249" i="10"/>
  <c r="S250" i="10"/>
  <c r="S251" i="10"/>
  <c r="S252" i="10"/>
  <c r="S253" i="10"/>
  <c r="S254" i="10"/>
  <c r="S255" i="10"/>
  <c r="S256" i="10"/>
  <c r="S257" i="10"/>
  <c r="S258" i="10"/>
  <c r="S259" i="10"/>
  <c r="S260" i="10"/>
  <c r="S261" i="10"/>
  <c r="S262" i="10"/>
  <c r="S263" i="10"/>
  <c r="S264" i="10"/>
  <c r="S265" i="10"/>
  <c r="S266" i="10"/>
  <c r="S267" i="10"/>
  <c r="S268" i="10"/>
  <c r="S269" i="10"/>
  <c r="S270" i="10"/>
  <c r="S271" i="10"/>
  <c r="S272" i="10"/>
  <c r="S273" i="10"/>
  <c r="S274" i="10"/>
  <c r="S275" i="10"/>
  <c r="S276" i="10"/>
  <c r="S277" i="10"/>
  <c r="S278" i="10"/>
  <c r="S279" i="10"/>
  <c r="S280" i="10"/>
  <c r="S281" i="10"/>
  <c r="S282" i="10"/>
  <c r="S283" i="10"/>
  <c r="S284" i="10"/>
  <c r="S285" i="10"/>
  <c r="S286" i="10"/>
  <c r="S287" i="10"/>
  <c r="S288" i="10"/>
  <c r="S289" i="10"/>
  <c r="S290" i="10"/>
  <c r="S291" i="10"/>
  <c r="S292" i="10"/>
  <c r="S293" i="10"/>
  <c r="S294" i="10"/>
  <c r="S295" i="10"/>
  <c r="S296" i="10"/>
  <c r="S297" i="10"/>
  <c r="S298" i="10"/>
  <c r="S299" i="10"/>
  <c r="S300" i="10"/>
  <c r="S301" i="10"/>
  <c r="S302" i="10"/>
  <c r="S303" i="10"/>
  <c r="S304" i="10"/>
  <c r="E29" i="9"/>
  <c r="E28" i="9"/>
  <c r="E27" i="9"/>
  <c r="E26" i="9"/>
  <c r="E25" i="9"/>
  <c r="E24" i="9"/>
  <c r="E23" i="9"/>
  <c r="E22" i="9"/>
  <c r="E21" i="9"/>
  <c r="E20" i="9"/>
  <c r="D20" i="9" a="1"/>
  <c r="D20" i="9" s="1"/>
  <c r="I20" i="9" a="1"/>
  <c r="I20" i="9" s="1"/>
  <c r="H20" i="9" a="1"/>
  <c r="H20" i="9" s="1"/>
  <c r="E9" i="4"/>
  <c r="E8" i="4"/>
  <c r="E7" i="4"/>
  <c r="E6" i="4"/>
  <c r="E5" i="4"/>
  <c r="E4" i="4"/>
  <c r="F4" i="4"/>
  <c r="F9" i="4"/>
  <c r="F8" i="4"/>
  <c r="F5" i="4"/>
  <c r="F7" i="4"/>
  <c r="F6" i="4"/>
  <c r="D7" i="4"/>
  <c r="D5" i="4"/>
  <c r="D8" i="4"/>
  <c r="D9" i="4"/>
  <c r="D4" i="4"/>
  <c r="D6" i="4"/>
  <c r="E12" i="2"/>
  <c r="D12" i="2"/>
  <c r="E17" i="2"/>
  <c r="E16" i="2"/>
  <c r="E15" i="2"/>
  <c r="E11" i="2"/>
  <c r="D11" i="2"/>
  <c r="E10" i="2"/>
  <c r="D10" i="2"/>
  <c r="E9" i="2"/>
  <c r="D9" i="2"/>
  <c r="E8" i="2"/>
  <c r="D8" i="2"/>
  <c r="E7" i="2"/>
  <c r="D7" i="2"/>
  <c r="E6" i="2"/>
  <c r="D6" i="2"/>
  <c r="E5" i="2"/>
  <c r="D5" i="2"/>
  <c r="E4" i="2"/>
  <c r="D4" i="2"/>
  <c r="F13" i="12" l="1"/>
  <c r="G13"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<sst xmlns="http://schemas.openxmlformats.org/spreadsheetml/2006/main" count="4724" uniqueCount="107">
  <si>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</si>
  <si>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</si>
  <si>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</si>
  <si>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</si>
  <si>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</si>
  <si>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</si>
  <si>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</si>
  <si>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</si>
  <si>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</si>
  <si>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</si>
  <si>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</si>
  <si>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</si>
  <si>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</si>
  <si>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</si>
  <si>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</si>
  <si>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</si>
  <si>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</si>
  <si>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</si>
  <si>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</si>
  <si>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</si>
  <si>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</si>
  <si>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</si>
  <si>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</si>
  <si>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</si>
  <si>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</si>
  <si>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</si>
  <si>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</si>
  <si>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</si>
  <si>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</si>
  <si>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</si>
  <si>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</si>
  <si>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</si>
  <si>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</si>
  <si>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</si>
  <si>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</si>
  <si>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</si>
  <si>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</si>
  <si>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</si>
  <si>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</si>
  <si>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</si>
  <si>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</si>
  <si>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</si>
  <si>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</si>
  <si>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</si>
  <si>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</si>
  <si>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</si>
  <si>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</si>
  <si>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</si>
  <si>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</si>
  <si>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</si>
  <si>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</si>
  <si>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</si>
  <si>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</si>
  <si>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</si>
  <si>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</si>
  <si>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</si>
  <si>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Analysis</t>
  </si>
  <si>
    <t>Average</t>
  </si>
  <si>
    <t xml:space="preserve">Amount </t>
  </si>
  <si>
    <t>Median</t>
  </si>
  <si>
    <t>Min</t>
  </si>
  <si>
    <t>Max</t>
  </si>
  <si>
    <t>Range</t>
  </si>
  <si>
    <t>First Quar</t>
  </si>
  <si>
    <t>Third Quar</t>
  </si>
  <si>
    <t>IQR</t>
  </si>
  <si>
    <t>Distinct count of products</t>
  </si>
  <si>
    <t>Countries</t>
  </si>
  <si>
    <t>Sales_persons</t>
  </si>
  <si>
    <t>std</t>
  </si>
  <si>
    <t xml:space="preserve">EDA </t>
  </si>
  <si>
    <t>Sales By Country</t>
  </si>
  <si>
    <t xml:space="preserve">Country </t>
  </si>
  <si>
    <t>Unit</t>
  </si>
  <si>
    <t xml:space="preserve">  </t>
  </si>
  <si>
    <t>Sales By Country using Pivot Table</t>
  </si>
  <si>
    <t>Sum of Amount</t>
  </si>
  <si>
    <t>Sum of Units</t>
  </si>
  <si>
    <t>Row Labels</t>
  </si>
  <si>
    <t>Grand Total</t>
  </si>
  <si>
    <t>Country</t>
  </si>
  <si>
    <t xml:space="preserve">              </t>
  </si>
  <si>
    <t>Sum of Amount $ / unit</t>
  </si>
  <si>
    <t>Anamolies in Data</t>
  </si>
  <si>
    <t>Best Sales Person by Country</t>
  </si>
  <si>
    <t>Worst Seller</t>
  </si>
  <si>
    <t>Best Seller</t>
  </si>
  <si>
    <t>Top Sales Person</t>
  </si>
  <si>
    <t>Top Sales Amount</t>
  </si>
  <si>
    <t>Profit By Product</t>
  </si>
  <si>
    <t>Cost/Unit</t>
  </si>
  <si>
    <t>Cost</t>
  </si>
  <si>
    <t>Total Profit</t>
  </si>
  <si>
    <t>Country Level Sales Report</t>
  </si>
  <si>
    <t>Pick a Country</t>
  </si>
  <si>
    <t>*</t>
  </si>
  <si>
    <t>Quick Summary</t>
  </si>
  <si>
    <t xml:space="preserve">Number of transactions </t>
  </si>
  <si>
    <t>Total</t>
  </si>
  <si>
    <t>Sales</t>
  </si>
  <si>
    <t>Profit</t>
  </si>
  <si>
    <t>Quantity</t>
  </si>
  <si>
    <t>By Sales Person</t>
  </si>
  <si>
    <t>Which Product to discontinue?</t>
  </si>
  <si>
    <t>Profit(%)</t>
  </si>
  <si>
    <t>Total Cost</t>
  </si>
  <si>
    <t>We can select by country for discontinue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</si>
</sst>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 #,##0;[Red]&quot;₹&quot;\ \-#,##0"/>
    <numFmt numFmtId="43" formatCode="_ * #,##0.00_ ;_ * \-#,##0.00_ ;_ * &quot;-&quot;??_ ;_ @_ "/>
    <numFmt numFmtId="164" formatCode="&quot;$&quot;#,##0_);[Red]\(&quot;$&quot;#,##0\)"/>
    <numFmt numFmtId="165" formatCode="&quot;$&quot;#,##0.00_);[Red]\(&quot;$&quot;#,##0.00\)"/>
    <numFmt numFmtId="168" formatCode="[$$-409]#,##0_ ;[Red]\-[$$-409]#,##0\ "/>
    <numFmt numFmtId="169" formatCode="[$$-409]#,##0"/>
    <numFmt numFmtId="170" formatCode="[$$-1409]#,##0.00"/>
    <numFmt numFmtId="177" formatCode="[$$-1009]#,##0"/>
    <numFmt numFmtId="180" formatCode="#,##0_ ;\-#,##0\ "/>
    <numFmt numFmtId="181" formatCode="[$$-3C09]#,##0"/>
    <numFmt numFmtId="182" formatCode="0.0%"/>
  </numFmts>
  <fonts count="9"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11"/>
      <color theme="2" tint="-0.249977111117893"/>
      <name val="Calibri"/>
      <family val="2"/>
      <scheme val="minor"/>
    </font>
    <font>
      <sz val="11"/>
      <color theme="1"/>
      <name val="Cambria"/>
      <family val="1"/>
    </font>
    <font>
      <sz val="28"/>
      <color theme="1"/>
      <name val="Cambria"/>
      <family val="1"/>
    </font>
    <font>
      <b/>
      <sz val="11"/>
      <color theme="1"/>
      <name val="Cambria"/>
      <family val="1"/>
    </font>
    <font>
      <b/>
      <i/>
      <sz val="11"/>
      <color theme="1"/>
      <name val="Cambria"/>
      <family val="1"/>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5">
    <border>
      <left/>
      <right/>
      <top/>
      <bottom/>
      <diagonal/>
    </border>
    <border>
      <left/>
      <right/>
      <top style="dotted">
        <color theme="0" tint="-0.24994659260841701"/>
      </top>
      <bottom style="dotted">
        <color theme="0" tint="-0.24994659260841701"/>
      </bottom>
      <diagonal/>
    </border>
    <border>
      <left/>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right/>
      <top/>
      <bottom style="thick">
        <color theme="1" tint="0.499984740745262"/>
      </bottom>
      <diagonal/>
    </border>
  </borders>
  <cellStyleXfs count="2">
    <xf numFmtId="0" fontId="0" fillId="0" borderId="0"/>
    <xf numFmtId="43" fontId="3" fillId="0" borderId="0" applyFont="0" applyFill="0" applyBorder="0" applyAlignment="0" applyProtection="0"/>
  </cellStyleXfs>
  <cellXfs count="4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1" fontId="0" fillId="0" borderId="0" xfId="0" applyNumberFormat="1"/>
    <xf numFmtId="0" fontId="0" fillId="0" borderId="2" xfId="0" applyBorder="1"/>
    <xf numFmtId="0" fontId="2" fillId="4" borderId="2" xfId="0" applyFont="1" applyFill="1" applyBorder="1" applyAlignment="1">
      <alignment horizontal="left"/>
    </xf>
    <xf numFmtId="0" fontId="2" fillId="4" borderId="2" xfId="0" applyFont="1" applyFill="1" applyBorder="1" applyAlignment="1">
      <alignment horizontal="right"/>
    </xf>
    <xf numFmtId="6" fontId="0" fillId="0" borderId="2" xfId="0" applyNumberFormat="1" applyBorder="1"/>
    <xf numFmtId="0" fontId="0" fillId="4" borderId="0" xfId="0" applyFill="1"/>
    <xf numFmtId="0" fontId="0" fillId="0" borderId="0" xfId="0" applyNumberFormat="1"/>
    <xf numFmtId="0" fontId="0" fillId="0" borderId="0" xfId="0" pivotButton="1"/>
    <xf numFmtId="0" fontId="0" fillId="0" borderId="0" xfId="0" applyAlignment="1">
      <alignment horizontal="left"/>
    </xf>
    <xf numFmtId="3" fontId="4" fillId="0" borderId="2" xfId="1" applyNumberFormat="1" applyFont="1" applyBorder="1"/>
    <xf numFmtId="168" fontId="0" fillId="0" borderId="2" xfId="0" applyNumberFormat="1" applyBorder="1"/>
    <xf numFmtId="169" fontId="0" fillId="0" borderId="0" xfId="0" applyNumberFormat="1"/>
    <xf numFmtId="170" fontId="0" fillId="0" borderId="0" xfId="0" applyNumberFormat="1"/>
    <xf numFmtId="0" fontId="0" fillId="0" borderId="0" xfId="0" applyAlignment="1">
      <alignment horizontal="left" indent="1"/>
    </xf>
    <xf numFmtId="0" fontId="0" fillId="0" borderId="3" xfId="0" applyBorder="1"/>
    <xf numFmtId="0" fontId="2" fillId="4" borderId="3" xfId="0" applyFont="1" applyFill="1" applyBorder="1"/>
    <xf numFmtId="0" fontId="2" fillId="5" borderId="0" xfId="0" applyFont="1" applyFill="1"/>
    <xf numFmtId="0" fontId="5" fillId="2" borderId="0" xfId="0" applyFont="1" applyFill="1"/>
    <xf numFmtId="0" fontId="5" fillId="3" borderId="0" xfId="0" applyFont="1" applyFill="1"/>
    <xf numFmtId="0" fontId="6" fillId="3" borderId="0" xfId="0" applyFont="1" applyFill="1" applyAlignment="1">
      <alignment vertical="center"/>
    </xf>
    <xf numFmtId="0" fontId="5" fillId="0" borderId="0" xfId="0" applyFont="1"/>
    <xf numFmtId="0" fontId="7" fillId="0" borderId="0" xfId="0" applyFont="1"/>
    <xf numFmtId="0" fontId="5" fillId="0" borderId="3" xfId="0" applyFont="1" applyBorder="1"/>
    <xf numFmtId="177" fontId="5" fillId="0" borderId="3" xfId="0" applyNumberFormat="1" applyFont="1" applyBorder="1"/>
    <xf numFmtId="180" fontId="5" fillId="0" borderId="3" xfId="1" applyNumberFormat="1" applyFont="1" applyBorder="1"/>
    <xf numFmtId="177" fontId="5" fillId="0" borderId="3" xfId="0" applyNumberFormat="1" applyFont="1" applyBorder="1" applyAlignment="1">
      <alignment horizontal="center"/>
    </xf>
    <xf numFmtId="3" fontId="5" fillId="0" borderId="3" xfId="0" applyNumberFormat="1" applyFont="1" applyBorder="1"/>
    <xf numFmtId="181" fontId="5" fillId="0" borderId="3" xfId="0" applyNumberFormat="1" applyFont="1" applyBorder="1"/>
    <xf numFmtId="0" fontId="8" fillId="6" borderId="4" xfId="0" applyFont="1" applyFill="1" applyBorder="1"/>
    <xf numFmtId="0" fontId="7" fillId="7" borderId="4" xfId="0" applyFont="1" applyFill="1" applyBorder="1"/>
    <xf numFmtId="0" fontId="5" fillId="7" borderId="4" xfId="0" applyFont="1" applyFill="1" applyBorder="1"/>
    <xf numFmtId="0" fontId="5" fillId="8" borderId="3" xfId="0" applyFont="1" applyFill="1" applyBorder="1" applyAlignment="1">
      <alignment horizontal="right"/>
    </xf>
    <xf numFmtId="0" fontId="7" fillId="8" borderId="3" xfId="0" applyFont="1" applyFill="1" applyBorder="1" applyAlignment="1">
      <alignment horizontal="right"/>
    </xf>
    <xf numFmtId="177" fontId="7" fillId="8" borderId="3" xfId="0" applyNumberFormat="1" applyFont="1" applyFill="1" applyBorder="1" applyAlignment="1">
      <alignment horizontal="right"/>
    </xf>
    <xf numFmtId="177" fontId="5" fillId="8" borderId="3" xfId="0" applyNumberFormat="1" applyFont="1" applyFill="1" applyBorder="1" applyAlignment="1">
      <alignment horizontal="right"/>
    </xf>
    <xf numFmtId="182" fontId="0" fillId="0" borderId="0" xfId="0" applyNumberFormat="1"/>
  </cellXfs>
  <cellStyles count="2">
    <cellStyle name="Comma" xfId="1" builtinId="3"/>
    <cellStyle name="Normal" xfId="0" builtinId="0"/>
  </cellStyles>
  <dxfs count="47">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82" formatCode="0.0%"/>
    </dxf>
    <dxf>
      <numFmt numFmtId="1" formatCode="0"/>
    </dxf>
    <dxf>
      <numFmt numFmtId="1" formatCode="0"/>
    </dxf>
    <dxf>
      <numFmt numFmtId="182" formatCode="0.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9" formatCode="[$$-409]#,##0"/>
    </dxf>
    <dxf>
      <fill>
        <patternFill patternType="solid">
          <fgColor rgb="FFFFC7CE"/>
          <bgColor rgb="FF000000"/>
        </patternFill>
      </fil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'Q6'!$R$4:$R$303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'Q6'!$S$4:$S$303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DFC-4310-9C9C-8A74F700E25A}"/>
            </c:ext>
          </c:extLst>
        </c:ser>
        <c:dLbls>
          <c:showLegendKey val="0"/>
          <c:showVal val="0"/>
          <c:showCatName val="0"/>
          <c:showSerName val="0"/>
          <c:showPercent val="0"/>
          <c:showBubbleSize val="0"/>
        </c:dLbls>
        <c:axId val="1571056303"/>
        <c:axId val="1571055055"/>
      </c:scatterChart>
      <c:valAx>
        <c:axId val="1571056303"/>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55055"/>
        <c:crosses val="autoZero"/>
        <c:crossBetween val="midCat"/>
      </c:valAx>
      <c:valAx>
        <c:axId val="1571055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563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Box Plot for Amount</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IN"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Box Plot for Amount</a:t>
          </a:r>
        </a:p>
      </cx:txPr>
    </cx:title>
    <cx:plotArea>
      <cx:plotAreaRegion>
        <cx:series layoutId="boxWhisker" uniqueId="{0E5A799C-6700-4C86-88BE-94524B00938B}">
          <cx:dataId val="0"/>
          <cx:layoutPr>
            <cx:statistics quartileMethod="exclusive"/>
          </cx:layoutPr>
        </cx:series>
      </cx:plotAreaRegion>
      <cx:axis id="0">
        <cx:catScaling/>
        <cx:majorGridlines/>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Box Plot for Units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IN"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Box Plot for Units</a:t>
          </a:r>
        </a:p>
      </cx:txPr>
    </cx:title>
    <cx:plotArea>
      <cx:plotAreaRegion>
        <cx:series layoutId="boxWhisker" uniqueId="{98B57E98-5D1A-4FFB-884C-4705E48D2B61}">
          <cx:dataId val="0"/>
          <cx:layoutPr>
            <cx:statistics quartileMethod="exclusive"/>
          </cx:layoutPr>
        </cx:series>
      </cx:plotAreaRegion>
      <cx:axis id="0">
        <cx:catScaling/>
        <cx:majorGridlines/>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plotArea>
      <cx:plotAreaRegion>
        <cx:series layoutId="boxWhisker" uniqueId="{9537C738-A5CB-43A1-899B-4E8E4F5C86CA}">
          <cx:tx>
            <cx:txData>
              <cx:f>_xlchart.v1.10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val">
        <cx:f>_xlchart.v1.9</cx:f>
      </cx:numDim>
    </cx:data>
  </cx:chartData>
  <cx:chart>
    <cx:title pos="t" align="ctr" overlay="0"/>
    <cx:plotArea>
      <cx:plotAreaRegion>
        <cx:series layoutId="boxWhisker" uniqueId="{A9C9CFCD-A63B-47BA-9F68-532BD6CB141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15240</xdr:colOff>
      <xdr:row>2</xdr:row>
      <xdr:rowOff>179070</xdr:rowOff>
    </xdr:from>
    <xdr:to>
      <xdr:col>10</xdr:col>
      <xdr:colOff>601980</xdr:colOff>
      <xdr:row>13</xdr:row>
      <xdr:rowOff>7620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ACED411-D54F-3503-0BAA-A62B193D7AE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72840" y="1024890"/>
              <a:ext cx="3025140" cy="18402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3</xdr:row>
      <xdr:rowOff>0</xdr:rowOff>
    </xdr:from>
    <xdr:to>
      <xdr:col>17</xdr:col>
      <xdr:colOff>22860</xdr:colOff>
      <xdr:row>13</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AA6FB20-143B-4574-8A9B-DEAB71FA72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15200" y="1028700"/>
              <a:ext cx="3070860" cy="18516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30480</xdr:colOff>
      <xdr:row>2</xdr:row>
      <xdr:rowOff>144781</xdr:rowOff>
    </xdr:from>
    <xdr:to>
      <xdr:col>13</xdr:col>
      <xdr:colOff>45720</xdr:colOff>
      <xdr:row>11</xdr:row>
      <xdr:rowOff>175261</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BF7CED69-2A54-29C6-253F-015542F66C0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554980" y="990601"/>
              <a:ext cx="306324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15240</xdr:colOff>
      <xdr:row>2</xdr:row>
      <xdr:rowOff>19050</xdr:rowOff>
    </xdr:from>
    <xdr:to>
      <xdr:col>8</xdr:col>
      <xdr:colOff>320040</xdr:colOff>
      <xdr:row>17</xdr:row>
      <xdr:rowOff>19050</xdr:rowOff>
    </xdr:to>
    <xdr:graphicFrame macro="">
      <xdr:nvGraphicFramePr>
        <xdr:cNvPr id="3" name="Chart 2">
          <a:extLst>
            <a:ext uri="{FF2B5EF4-FFF2-40B4-BE49-F238E27FC236}">
              <a16:creationId xmlns:a16="http://schemas.microsoft.com/office/drawing/2014/main" id="{FC2A1DC0-A7A4-5B6D-CA30-E35C38773F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472440</xdr:colOff>
      <xdr:row>2</xdr:row>
      <xdr:rowOff>3810</xdr:rowOff>
    </xdr:from>
    <xdr:to>
      <xdr:col>11</xdr:col>
      <xdr:colOff>335280</xdr:colOff>
      <xdr:row>23</xdr:row>
      <xdr:rowOff>175260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55D277B-02FC-272B-CB32-F697AA8B0C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49240" y="849630"/>
              <a:ext cx="1691640" cy="40119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594360</xdr:colOff>
      <xdr:row>17</xdr:row>
      <xdr:rowOff>140970</xdr:rowOff>
    </xdr:from>
    <xdr:to>
      <xdr:col>8</xdr:col>
      <xdr:colOff>289560</xdr:colOff>
      <xdr:row>32</xdr:row>
      <xdr:rowOff>140970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537E781C-C2B1-3CA5-D91D-FCC5315BF0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94360" y="37299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15240</xdr:colOff>
      <xdr:row>1</xdr:row>
      <xdr:rowOff>175260</xdr:rowOff>
    </xdr:from>
    <xdr:to>
      <xdr:col>7</xdr:col>
      <xdr:colOff>525780</xdr:colOff>
      <xdr:row>13</xdr:row>
      <xdr:rowOff>38099</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A4AF657A-41F6-0686-8FED-616F307705F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038600" y="838200"/>
              <a:ext cx="1828800" cy="2057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91440</xdr:colOff>
      <xdr:row>7</xdr:row>
      <xdr:rowOff>7620</xdr:rowOff>
    </xdr:from>
    <xdr:to>
      <xdr:col>12</xdr:col>
      <xdr:colOff>243840</xdr:colOff>
      <xdr:row>7</xdr:row>
      <xdr:rowOff>160020</xdr:rowOff>
    </xdr:to>
    <xdr:pic>
      <xdr:nvPicPr>
        <xdr:cNvPr id="7" name="Graphic 6" descr="Checkmark with solid fill">
          <a:extLst>
            <a:ext uri="{FF2B5EF4-FFF2-40B4-BE49-F238E27FC236}">
              <a16:creationId xmlns:a16="http://schemas.microsoft.com/office/drawing/2014/main" id="{A1F99656-0295-74CE-1FF5-6F1D49DB55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40040" y="1767840"/>
          <a:ext cx="152400" cy="152400"/>
        </a:xfrm>
        <a:prstGeom prst="rect">
          <a:avLst/>
        </a:prstGeom>
      </xdr:spPr>
    </xdr:pic>
    <xdr:clientData/>
  </xdr:twoCellAnchor>
  <xdr:twoCellAnchor editAs="oneCell">
    <xdr:from>
      <xdr:col>12</xdr:col>
      <xdr:colOff>289560</xdr:colOff>
      <xdr:row>7</xdr:row>
      <xdr:rowOff>7620</xdr:rowOff>
    </xdr:from>
    <xdr:to>
      <xdr:col>12</xdr:col>
      <xdr:colOff>441960</xdr:colOff>
      <xdr:row>7</xdr:row>
      <xdr:rowOff>160020</xdr:rowOff>
    </xdr:to>
    <xdr:pic>
      <xdr:nvPicPr>
        <xdr:cNvPr id="9" name="Graphic 8" descr="Close with solid fill">
          <a:extLst>
            <a:ext uri="{FF2B5EF4-FFF2-40B4-BE49-F238E27FC236}">
              <a16:creationId xmlns:a16="http://schemas.microsoft.com/office/drawing/2014/main" id="{D51FDD78-7A50-B81C-C667-4387656443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38160" y="1767840"/>
          <a:ext cx="152400" cy="15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91440</xdr:colOff>
      <xdr:row>3</xdr:row>
      <xdr:rowOff>7620</xdr:rowOff>
    </xdr:from>
    <xdr:to>
      <xdr:col>12</xdr:col>
      <xdr:colOff>91440</xdr:colOff>
      <xdr:row>16</xdr:row>
      <xdr:rowOff>97155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032A1228-0255-7947-AD86-22207D16EDC7}"/>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7231380" y="1036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raj" refreshedDate="44771.625922916668" createdVersion="8" refreshedVersion="8" minRefreshableVersion="3" recordCount="300" xr:uid="{062A4CEC-F7B9-4AD5-86E4-428E4953C7C1}">
  <cacheSource type="worksheet">
    <worksheetSource name="Data"/>
  </cacheSource>
  <cacheFields count="6">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Amount $ / unit" numFmtId="0" formula="Amount /Units" databaseField="0"/>
  </cacheFields>
  <extLst>
    <ext xmlns:x14="http://schemas.microsoft.com/office/spreadsheetml/2009/9/main" uri="{725AE2AE-9491-48be-B2B4-4EB974FC3084}">
      <x14:pivotCacheDefinition pivotCacheId="630095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raj" refreshedDate="44771.675909490739" createdVersion="8" refreshedVersion="8" minRefreshableVersion="3" recordCount="300" xr:uid="{297C6123-2EA3-4E22-B301-304FB8879393}">
  <cacheSource type="worksheet">
    <worksheetSource name="Raw_Data"/>
  </cacheSource>
  <cacheFields count="9">
    <cacheField name="Sales Person" numFmtId="0">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Unit" numFmtId="0">
      <sharedItems containsSemiMixedTypes="0" containsString="0" containsNumber="1" minValue="3.11" maxValue="16.73"/>
    </cacheField>
    <cacheField name="Cost" numFmtId="0">
      <sharedItems containsSemiMixedTypes="0" containsString="0" containsNumber="1" minValue="0" maxValue="8682.8700000000008"/>
    </cacheField>
    <cacheField name="Profit" numFmtId="0" formula="Amount -Cost" databaseField="0"/>
    <cacheField name="Profit%" numFmtId="0" formula="Profit /Amount" databaseField="0"/>
  </cacheFields>
  <extLst>
    <ext xmlns:x14="http://schemas.microsoft.com/office/spreadsheetml/2009/9/main" uri="{725AE2AE-9491-48be-B2B4-4EB974FC3084}">
      <x14:pivotCacheDefinition pivotCacheId="6494516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Ram Mahesh"/>
    <x v="0"/>
    <x v="0"/>
    <n v="1624"/>
    <n v="114"/>
    <n v="14.49"/>
    <n v="1651.8600000000001"/>
  </r>
  <r>
    <s v="Brien Boise"/>
    <x v="1"/>
    <x v="1"/>
    <n v="6706"/>
    <n v="459"/>
    <n v="8.65"/>
    <n v="3970.3500000000004"/>
  </r>
  <r>
    <s v="Husein Augar"/>
    <x v="1"/>
    <x v="2"/>
    <n v="959"/>
    <n v="147"/>
    <n v="11.88"/>
    <n v="1746.3600000000001"/>
  </r>
  <r>
    <s v="Carla Molina"/>
    <x v="2"/>
    <x v="3"/>
    <n v="9632"/>
    <n v="288"/>
    <n v="6.47"/>
    <n v="1863.36"/>
  </r>
  <r>
    <s v="Curtice Advani"/>
    <x v="3"/>
    <x v="4"/>
    <n v="2100"/>
    <n v="414"/>
    <n v="13.15"/>
    <n v="5444.1"/>
  </r>
  <r>
    <s v="Ram Mahesh"/>
    <x v="1"/>
    <x v="5"/>
    <n v="8869"/>
    <n v="432"/>
    <n v="12.37"/>
    <n v="5343.8399999999992"/>
  </r>
  <r>
    <s v="Curtice Advani"/>
    <x v="4"/>
    <x v="6"/>
    <n v="2681"/>
    <n v="54"/>
    <n v="5.79"/>
    <n v="312.66000000000003"/>
  </r>
  <r>
    <s v="Brien Boise"/>
    <x v="1"/>
    <x v="7"/>
    <n v="5012"/>
    <n v="210"/>
    <n v="9.77"/>
    <n v="2051.6999999999998"/>
  </r>
  <r>
    <s v="Ches Bonnell"/>
    <x v="4"/>
    <x v="8"/>
    <n v="1281"/>
    <n v="75"/>
    <n v="11.7"/>
    <n v="877.5"/>
  </r>
  <r>
    <s v="Gigi Bohling"/>
    <x v="0"/>
    <x v="8"/>
    <n v="4991"/>
    <n v="12"/>
    <n v="11.7"/>
    <n v="140.39999999999998"/>
  </r>
  <r>
    <s v="Barr Faughny"/>
    <x v="3"/>
    <x v="4"/>
    <n v="1785"/>
    <n v="462"/>
    <n v="13.15"/>
    <n v="6075.3"/>
  </r>
  <r>
    <s v="Gunar Cockshoot"/>
    <x v="0"/>
    <x v="9"/>
    <n v="3983"/>
    <n v="144"/>
    <n v="3.11"/>
    <n v="447.84"/>
  </r>
  <r>
    <s v="Husein Augar"/>
    <x v="4"/>
    <x v="10"/>
    <n v="2646"/>
    <n v="120"/>
    <n v="8.7899999999999991"/>
    <n v="1054.8"/>
  </r>
  <r>
    <s v="Barr Faughny"/>
    <x v="5"/>
    <x v="11"/>
    <n v="252"/>
    <n v="54"/>
    <n v="9.33"/>
    <n v="503.82"/>
  </r>
  <r>
    <s v="Gunar Cockshoot"/>
    <x v="1"/>
    <x v="4"/>
    <n v="2464"/>
    <n v="234"/>
    <n v="13.15"/>
    <n v="3077.1"/>
  </r>
  <r>
    <s v="Gunar Cockshoot"/>
    <x v="1"/>
    <x v="12"/>
    <n v="2114"/>
    <n v="66"/>
    <n v="7.16"/>
    <n v="472.56"/>
  </r>
  <r>
    <s v="Curtice Advani"/>
    <x v="0"/>
    <x v="6"/>
    <n v="7693"/>
    <n v="87"/>
    <n v="5.79"/>
    <n v="503.73"/>
  </r>
  <r>
    <s v="Gigi Bohling"/>
    <x v="5"/>
    <x v="13"/>
    <n v="15610"/>
    <n v="339"/>
    <n v="10.62"/>
    <n v="3600.18"/>
  </r>
  <r>
    <s v="Carla Molina"/>
    <x v="5"/>
    <x v="7"/>
    <n v="336"/>
    <n v="144"/>
    <n v="9.77"/>
    <n v="1406.8799999999999"/>
  </r>
  <r>
    <s v="Barr Faughny"/>
    <x v="3"/>
    <x v="13"/>
    <n v="9443"/>
    <n v="162"/>
    <n v="10.62"/>
    <n v="1720.4399999999998"/>
  </r>
  <r>
    <s v="Husein Augar"/>
    <x v="5"/>
    <x v="14"/>
    <n v="8155"/>
    <n v="90"/>
    <n v="6.49"/>
    <n v="584.1"/>
  </r>
  <r>
    <s v="Brien Boise"/>
    <x v="4"/>
    <x v="14"/>
    <n v="1701"/>
    <n v="234"/>
    <n v="6.49"/>
    <n v="1518.66"/>
  </r>
  <r>
    <s v="Oby Sorrel"/>
    <x v="4"/>
    <x v="7"/>
    <n v="2205"/>
    <n v="141"/>
    <n v="9.77"/>
    <n v="1377.57"/>
  </r>
  <r>
    <s v="Brien Boise"/>
    <x v="0"/>
    <x v="15"/>
    <n v="1771"/>
    <n v="204"/>
    <n v="7.64"/>
    <n v="1558.56"/>
  </r>
  <r>
    <s v="Carla Molina"/>
    <x v="1"/>
    <x v="16"/>
    <n v="2114"/>
    <n v="186"/>
    <n v="11.73"/>
    <n v="2181.7800000000002"/>
  </r>
  <r>
    <s v="Carla Molina"/>
    <x v="2"/>
    <x v="11"/>
    <n v="10311"/>
    <n v="231"/>
    <n v="9.33"/>
    <n v="2155.23"/>
  </r>
  <r>
    <s v="Gunar Cockshoot"/>
    <x v="3"/>
    <x v="10"/>
    <n v="21"/>
    <n v="168"/>
    <n v="8.7899999999999991"/>
    <n v="1476.7199999999998"/>
  </r>
  <r>
    <s v="Oby Sorrel"/>
    <x v="1"/>
    <x v="13"/>
    <n v="1974"/>
    <n v="195"/>
    <n v="10.62"/>
    <n v="2070.8999999999996"/>
  </r>
  <r>
    <s v="Gigi Bohling"/>
    <x v="2"/>
    <x v="14"/>
    <n v="6314"/>
    <n v="15"/>
    <n v="6.49"/>
    <n v="97.350000000000009"/>
  </r>
  <r>
    <s v="Oby Sorrel"/>
    <x v="0"/>
    <x v="14"/>
    <n v="4683"/>
    <n v="30"/>
    <n v="6.49"/>
    <n v="194.70000000000002"/>
  </r>
  <r>
    <s v="Carla Molina"/>
    <x v="0"/>
    <x v="17"/>
    <n v="6398"/>
    <n v="102"/>
    <n v="4.97"/>
    <n v="506.94"/>
  </r>
  <r>
    <s v="Barr Faughny"/>
    <x v="1"/>
    <x v="15"/>
    <n v="553"/>
    <n v="15"/>
    <n v="7.64"/>
    <n v="114.6"/>
  </r>
  <r>
    <s v="Brien Boise"/>
    <x v="3"/>
    <x v="0"/>
    <n v="7021"/>
    <n v="183"/>
    <n v="14.49"/>
    <n v="2651.67"/>
  </r>
  <r>
    <s v="Ram Mahesh"/>
    <x v="3"/>
    <x v="7"/>
    <n v="5817"/>
    <n v="12"/>
    <n v="9.77"/>
    <n v="117.24"/>
  </r>
  <r>
    <s v="Carla Molina"/>
    <x v="3"/>
    <x v="8"/>
    <n v="3976"/>
    <n v="72"/>
    <n v="11.7"/>
    <n v="842.4"/>
  </r>
  <r>
    <s v="Curtice Advani"/>
    <x v="4"/>
    <x v="18"/>
    <n v="1134"/>
    <n v="282"/>
    <n v="16.73"/>
    <n v="4717.8599999999997"/>
  </r>
  <r>
    <s v="Barr Faughny"/>
    <x v="3"/>
    <x v="19"/>
    <n v="6027"/>
    <n v="144"/>
    <n v="10.38"/>
    <n v="1494.72"/>
  </r>
  <r>
    <s v="Curtice Advani"/>
    <x v="0"/>
    <x v="10"/>
    <n v="1904"/>
    <n v="405"/>
    <n v="8.7899999999999991"/>
    <n v="3559.95"/>
  </r>
  <r>
    <s v="Ches Bonnell"/>
    <x v="5"/>
    <x v="1"/>
    <n v="3262"/>
    <n v="75"/>
    <n v="8.65"/>
    <n v="648.75"/>
  </r>
  <r>
    <s v="Ram Mahesh"/>
    <x v="5"/>
    <x v="18"/>
    <n v="2289"/>
    <n v="135"/>
    <n v="16.73"/>
    <n v="2258.5500000000002"/>
  </r>
  <r>
    <s v="Gigi Bohling"/>
    <x v="5"/>
    <x v="18"/>
    <n v="6986"/>
    <n v="21"/>
    <n v="16.73"/>
    <n v="351.33"/>
  </r>
  <r>
    <s v="Barr Faughny"/>
    <x v="4"/>
    <x v="14"/>
    <n v="4417"/>
    <n v="153"/>
    <n v="6.49"/>
    <n v="992.97"/>
  </r>
  <r>
    <s v="Curtice Advani"/>
    <x v="5"/>
    <x v="16"/>
    <n v="1442"/>
    <n v="15"/>
    <n v="11.73"/>
    <n v="175.95000000000002"/>
  </r>
  <r>
    <s v="Gunar Cockshoot"/>
    <x v="1"/>
    <x v="8"/>
    <n v="2415"/>
    <n v="255"/>
    <n v="11.7"/>
    <n v="2983.5"/>
  </r>
  <r>
    <s v="Barr Faughny"/>
    <x v="0"/>
    <x v="15"/>
    <n v="238"/>
    <n v="18"/>
    <n v="7.64"/>
    <n v="137.51999999999998"/>
  </r>
  <r>
    <s v="Curtice Advani"/>
    <x v="0"/>
    <x v="14"/>
    <n v="4949"/>
    <n v="189"/>
    <n v="6.49"/>
    <n v="1226.6100000000001"/>
  </r>
  <r>
    <s v="Gigi Bohling"/>
    <x v="4"/>
    <x v="1"/>
    <n v="5075"/>
    <n v="21"/>
    <n v="8.65"/>
    <n v="181.65"/>
  </r>
  <r>
    <s v="Gunar Cockshoot"/>
    <x v="2"/>
    <x v="10"/>
    <n v="9198"/>
    <n v="36"/>
    <n v="8.7899999999999991"/>
    <n v="316.43999999999994"/>
  </r>
  <r>
    <s v="Curtice Advani"/>
    <x v="5"/>
    <x v="12"/>
    <n v="3339"/>
    <n v="75"/>
    <n v="7.16"/>
    <n v="537"/>
  </r>
  <r>
    <s v="Ram Mahesh"/>
    <x v="5"/>
    <x v="9"/>
    <n v="5019"/>
    <n v="156"/>
    <n v="3.11"/>
    <n v="485.15999999999997"/>
  </r>
  <r>
    <s v="Gigi Bohling"/>
    <x v="2"/>
    <x v="10"/>
    <n v="16184"/>
    <n v="39"/>
    <n v="8.7899999999999991"/>
    <n v="342.80999999999995"/>
  </r>
  <r>
    <s v="Curtice Advani"/>
    <x v="2"/>
    <x v="20"/>
    <n v="497"/>
    <n v="63"/>
    <n v="9"/>
    <n v="567"/>
  </r>
  <r>
    <s v="Barr Faughny"/>
    <x v="2"/>
    <x v="12"/>
    <n v="8211"/>
    <n v="75"/>
    <n v="7.16"/>
    <n v="537"/>
  </r>
  <r>
    <s v="Barr Faughny"/>
    <x v="4"/>
    <x v="19"/>
    <n v="6580"/>
    <n v="183"/>
    <n v="10.38"/>
    <n v="1899.5400000000002"/>
  </r>
  <r>
    <s v="Carla Molina"/>
    <x v="1"/>
    <x v="11"/>
    <n v="4760"/>
    <n v="69"/>
    <n v="9.33"/>
    <n v="643.77"/>
  </r>
  <r>
    <s v="Ram Mahesh"/>
    <x v="2"/>
    <x v="4"/>
    <n v="5439"/>
    <n v="30"/>
    <n v="13.15"/>
    <n v="394.5"/>
  </r>
  <r>
    <s v="Carla Molina"/>
    <x v="5"/>
    <x v="9"/>
    <n v="1463"/>
    <n v="39"/>
    <n v="3.11"/>
    <n v="121.28999999999999"/>
  </r>
  <r>
    <s v="Gunar Cockshoot"/>
    <x v="5"/>
    <x v="1"/>
    <n v="7777"/>
    <n v="504"/>
    <n v="8.65"/>
    <n v="4359.6000000000004"/>
  </r>
  <r>
    <s v="Husein Augar"/>
    <x v="0"/>
    <x v="12"/>
    <n v="1085"/>
    <n v="273"/>
    <n v="7.16"/>
    <n v="1954.68"/>
  </r>
  <r>
    <s v="Gigi Bohling"/>
    <x v="0"/>
    <x v="6"/>
    <n v="182"/>
    <n v="48"/>
    <n v="5.79"/>
    <n v="277.92"/>
  </r>
  <r>
    <s v="Curtice Advani"/>
    <x v="5"/>
    <x v="18"/>
    <n v="4242"/>
    <n v="207"/>
    <n v="16.73"/>
    <n v="3463.11"/>
  </r>
  <r>
    <s v="Curtice Advani"/>
    <x v="2"/>
    <x v="1"/>
    <n v="6118"/>
    <n v="9"/>
    <n v="8.65"/>
    <n v="77.850000000000009"/>
  </r>
  <r>
    <s v="Oby Sorrel"/>
    <x v="2"/>
    <x v="14"/>
    <n v="2317"/>
    <n v="261"/>
    <n v="6.49"/>
    <n v="1693.89"/>
  </r>
  <r>
    <s v="Curtice Advani"/>
    <x v="4"/>
    <x v="10"/>
    <n v="938"/>
    <n v="6"/>
    <n v="8.7899999999999991"/>
    <n v="52.739999999999995"/>
  </r>
  <r>
    <s v="Brien Boise"/>
    <x v="0"/>
    <x v="16"/>
    <n v="9709"/>
    <n v="30"/>
    <n v="11.73"/>
    <n v="351.90000000000003"/>
  </r>
  <r>
    <s v="Ches Bonnell"/>
    <x v="5"/>
    <x v="13"/>
    <n v="2205"/>
    <n v="138"/>
    <n v="10.62"/>
    <n v="1465.56"/>
  </r>
  <r>
    <s v="Ches Bonnell"/>
    <x v="0"/>
    <x v="9"/>
    <n v="4487"/>
    <n v="111"/>
    <n v="3.11"/>
    <n v="345.21"/>
  </r>
  <r>
    <s v="Gigi Bohling"/>
    <x v="1"/>
    <x v="3"/>
    <n v="2415"/>
    <n v="15"/>
    <n v="6.47"/>
    <n v="97.05"/>
  </r>
  <r>
    <s v="Ram Mahesh"/>
    <x v="5"/>
    <x v="15"/>
    <n v="4018"/>
    <n v="162"/>
    <n v="7.64"/>
    <n v="1237.6799999999998"/>
  </r>
  <r>
    <s v="Gigi Bohling"/>
    <x v="5"/>
    <x v="15"/>
    <n v="861"/>
    <n v="195"/>
    <n v="7.64"/>
    <n v="1489.8"/>
  </r>
  <r>
    <s v="Oby Sorrel"/>
    <x v="4"/>
    <x v="8"/>
    <n v="5586"/>
    <n v="525"/>
    <n v="11.7"/>
    <n v="6142.5"/>
  </r>
  <r>
    <s v="Ches Bonnell"/>
    <x v="5"/>
    <x v="5"/>
    <n v="2226"/>
    <n v="48"/>
    <n v="12.37"/>
    <n v="593.76"/>
  </r>
  <r>
    <s v="Husein Augar"/>
    <x v="5"/>
    <x v="19"/>
    <n v="14329"/>
    <n v="150"/>
    <n v="10.38"/>
    <n v="1557.0000000000002"/>
  </r>
  <r>
    <s v="Husein Augar"/>
    <x v="5"/>
    <x v="13"/>
    <n v="8463"/>
    <n v="492"/>
    <n v="10.62"/>
    <n v="5225.04"/>
  </r>
  <r>
    <s v="Gigi Bohling"/>
    <x v="5"/>
    <x v="12"/>
    <n v="2891"/>
    <n v="102"/>
    <n v="7.16"/>
    <n v="730.32"/>
  </r>
  <r>
    <s v="Gunar Cockshoot"/>
    <x v="2"/>
    <x v="14"/>
    <n v="3773"/>
    <n v="165"/>
    <n v="6.49"/>
    <n v="1070.8500000000001"/>
  </r>
  <r>
    <s v="Carla Molina"/>
    <x v="2"/>
    <x v="19"/>
    <n v="854"/>
    <n v="309"/>
    <n v="10.38"/>
    <n v="3207.42"/>
  </r>
  <r>
    <s v="Curtice Advani"/>
    <x v="2"/>
    <x v="9"/>
    <n v="4970"/>
    <n v="156"/>
    <n v="3.11"/>
    <n v="485.15999999999997"/>
  </r>
  <r>
    <s v="Husein Augar"/>
    <x v="1"/>
    <x v="21"/>
    <n v="98"/>
    <n v="159"/>
    <n v="5.6"/>
    <n v="890.4"/>
  </r>
  <r>
    <s v="Gigi Bohling"/>
    <x v="1"/>
    <x v="16"/>
    <n v="13391"/>
    <n v="201"/>
    <n v="11.73"/>
    <n v="2357.73"/>
  </r>
  <r>
    <s v="Brien Boise"/>
    <x v="3"/>
    <x v="6"/>
    <n v="8890"/>
    <n v="210"/>
    <n v="5.79"/>
    <n v="1215.9000000000001"/>
  </r>
  <r>
    <s v="Barr Faughny"/>
    <x v="4"/>
    <x v="11"/>
    <n v="56"/>
    <n v="51"/>
    <n v="9.33"/>
    <n v="475.83"/>
  </r>
  <r>
    <s v="Gunar Cockshoot"/>
    <x v="2"/>
    <x v="4"/>
    <n v="3339"/>
    <n v="39"/>
    <n v="13.15"/>
    <n v="512.85"/>
  </r>
  <r>
    <s v="Oby Sorrel"/>
    <x v="1"/>
    <x v="3"/>
    <n v="3808"/>
    <n v="279"/>
    <n v="6.47"/>
    <n v="1805.1299999999999"/>
  </r>
  <r>
    <s v="Oby Sorrel"/>
    <x v="4"/>
    <x v="11"/>
    <n v="63"/>
    <n v="123"/>
    <n v="9.33"/>
    <n v="1147.5899999999999"/>
  </r>
  <r>
    <s v="Barr Faughny"/>
    <x v="3"/>
    <x v="18"/>
    <n v="7812"/>
    <n v="81"/>
    <n v="16.73"/>
    <n v="1355.13"/>
  </r>
  <r>
    <s v="Ram Mahesh"/>
    <x v="0"/>
    <x v="15"/>
    <n v="7693"/>
    <n v="21"/>
    <n v="7.64"/>
    <n v="160.44"/>
  </r>
  <r>
    <s v="Gunar Cockshoot"/>
    <x v="2"/>
    <x v="19"/>
    <n v="973"/>
    <n v="162"/>
    <n v="10.38"/>
    <n v="1681.5600000000002"/>
  </r>
  <r>
    <s v="Oby Sorrel"/>
    <x v="1"/>
    <x v="20"/>
    <n v="567"/>
    <n v="228"/>
    <n v="9"/>
    <n v="2052"/>
  </r>
  <r>
    <s v="Oby Sorrel"/>
    <x v="2"/>
    <x v="12"/>
    <n v="2471"/>
    <n v="342"/>
    <n v="7.16"/>
    <n v="2448.7200000000003"/>
  </r>
  <r>
    <s v="Gigi Bohling"/>
    <x v="4"/>
    <x v="11"/>
    <n v="7189"/>
    <n v="54"/>
    <n v="9.33"/>
    <n v="503.82"/>
  </r>
  <r>
    <s v="Carla Molina"/>
    <x v="1"/>
    <x v="19"/>
    <n v="7455"/>
    <n v="216"/>
    <n v="10.38"/>
    <n v="2242.0800000000004"/>
  </r>
  <r>
    <s v="Gunar Cockshoot"/>
    <x v="5"/>
    <x v="21"/>
    <n v="3108"/>
    <n v="54"/>
    <n v="5.6"/>
    <n v="302.39999999999998"/>
  </r>
  <r>
    <s v="Curtice Advani"/>
    <x v="4"/>
    <x v="4"/>
    <n v="469"/>
    <n v="75"/>
    <n v="13.15"/>
    <n v="986.25"/>
  </r>
  <r>
    <s v="Husein Augar"/>
    <x v="0"/>
    <x v="14"/>
    <n v="2737"/>
    <n v="93"/>
    <n v="6.49"/>
    <n v="603.57000000000005"/>
  </r>
  <r>
    <s v="Husein Augar"/>
    <x v="0"/>
    <x v="4"/>
    <n v="4305"/>
    <n v="156"/>
    <n v="13.15"/>
    <n v="2051.4"/>
  </r>
  <r>
    <s v="Husein Augar"/>
    <x v="4"/>
    <x v="9"/>
    <n v="2408"/>
    <n v="9"/>
    <n v="3.11"/>
    <n v="27.99"/>
  </r>
  <r>
    <s v="Gunar Cockshoot"/>
    <x v="2"/>
    <x v="15"/>
    <n v="1281"/>
    <n v="18"/>
    <n v="7.64"/>
    <n v="137.51999999999998"/>
  </r>
  <r>
    <s v="Ram Mahesh"/>
    <x v="1"/>
    <x v="1"/>
    <n v="12348"/>
    <n v="234"/>
    <n v="8.65"/>
    <n v="2024.1000000000001"/>
  </r>
  <r>
    <s v="Gunar Cockshoot"/>
    <x v="5"/>
    <x v="19"/>
    <n v="3689"/>
    <n v="312"/>
    <n v="10.38"/>
    <n v="3238.5600000000004"/>
  </r>
  <r>
    <s v="Ches Bonnell"/>
    <x v="2"/>
    <x v="15"/>
    <n v="2870"/>
    <n v="300"/>
    <n v="7.64"/>
    <n v="2292"/>
  </r>
  <r>
    <s v="Barr Faughny"/>
    <x v="2"/>
    <x v="18"/>
    <n v="798"/>
    <n v="519"/>
    <n v="16.73"/>
    <n v="8682.8700000000008"/>
  </r>
  <r>
    <s v="Carla Molina"/>
    <x v="0"/>
    <x v="20"/>
    <n v="2933"/>
    <n v="9"/>
    <n v="9"/>
    <n v="81"/>
  </r>
  <r>
    <s v="Gigi Bohling"/>
    <x v="1"/>
    <x v="2"/>
    <n v="2744"/>
    <n v="9"/>
    <n v="11.88"/>
    <n v="106.92"/>
  </r>
  <r>
    <s v="Ram Mahesh"/>
    <x v="2"/>
    <x v="5"/>
    <n v="9772"/>
    <n v="90"/>
    <n v="12.37"/>
    <n v="1113.3"/>
  </r>
  <r>
    <s v="Ches Bonnell"/>
    <x v="5"/>
    <x v="4"/>
    <n v="1568"/>
    <n v="96"/>
    <n v="13.15"/>
    <n v="1262.4000000000001"/>
  </r>
  <r>
    <s v="Barr Faughny"/>
    <x v="2"/>
    <x v="10"/>
    <n v="11417"/>
    <n v="21"/>
    <n v="8.7899999999999991"/>
    <n v="184.58999999999997"/>
  </r>
  <r>
    <s v="Ram Mahesh"/>
    <x v="5"/>
    <x v="21"/>
    <n v="6748"/>
    <n v="48"/>
    <n v="5.6"/>
    <n v="268.79999999999995"/>
  </r>
  <r>
    <s v="Oby Sorrel"/>
    <x v="2"/>
    <x v="18"/>
    <n v="1407"/>
    <n v="72"/>
    <n v="16.73"/>
    <n v="1204.56"/>
  </r>
  <r>
    <s v="Brien Boise"/>
    <x v="1"/>
    <x v="12"/>
    <n v="2023"/>
    <n v="168"/>
    <n v="7.16"/>
    <n v="1202.8800000000001"/>
  </r>
  <r>
    <s v="Gigi Bohling"/>
    <x v="3"/>
    <x v="21"/>
    <n v="5236"/>
    <n v="51"/>
    <n v="5.6"/>
    <n v="285.59999999999997"/>
  </r>
  <r>
    <s v="Carla Molina"/>
    <x v="2"/>
    <x v="15"/>
    <n v="1925"/>
    <n v="192"/>
    <n v="7.64"/>
    <n v="1466.8799999999999"/>
  </r>
  <r>
    <s v="Ches Bonnell"/>
    <x v="0"/>
    <x v="8"/>
    <n v="6608"/>
    <n v="225"/>
    <n v="11.7"/>
    <n v="2632.5"/>
  </r>
  <r>
    <s v="Curtice Advani"/>
    <x v="5"/>
    <x v="21"/>
    <n v="8008"/>
    <n v="456"/>
    <n v="5.6"/>
    <n v="2553.6"/>
  </r>
  <r>
    <s v="Oby Sorrel"/>
    <x v="5"/>
    <x v="4"/>
    <n v="1428"/>
    <n v="93"/>
    <n v="13.15"/>
    <n v="1222.95"/>
  </r>
  <r>
    <s v="Curtice Advani"/>
    <x v="5"/>
    <x v="2"/>
    <n v="525"/>
    <n v="48"/>
    <n v="11.88"/>
    <n v="570.24"/>
  </r>
  <r>
    <s v="Curtice Advani"/>
    <x v="0"/>
    <x v="3"/>
    <n v="1505"/>
    <n v="102"/>
    <n v="6.47"/>
    <n v="659.93999999999994"/>
  </r>
  <r>
    <s v="Ches Bonnell"/>
    <x v="1"/>
    <x v="0"/>
    <n v="6755"/>
    <n v="252"/>
    <n v="14.49"/>
    <n v="3651.48"/>
  </r>
  <r>
    <s v="Barr Faughny"/>
    <x v="0"/>
    <x v="3"/>
    <n v="11571"/>
    <n v="138"/>
    <n v="6.47"/>
    <n v="892.86"/>
  </r>
  <r>
    <s v="Ram Mahesh"/>
    <x v="4"/>
    <x v="4"/>
    <n v="2541"/>
    <n v="90"/>
    <n v="13.15"/>
    <n v="1183.5"/>
  </r>
  <r>
    <s v="Carla Molina"/>
    <x v="0"/>
    <x v="0"/>
    <n v="1526"/>
    <n v="240"/>
    <n v="14.49"/>
    <n v="3477.6"/>
  </r>
  <r>
    <s v="Ram Mahesh"/>
    <x v="4"/>
    <x v="2"/>
    <n v="6125"/>
    <n v="102"/>
    <n v="11.88"/>
    <n v="1211.76"/>
  </r>
  <r>
    <s v="Carla Molina"/>
    <x v="1"/>
    <x v="18"/>
    <n v="847"/>
    <n v="129"/>
    <n v="16.73"/>
    <n v="2158.17"/>
  </r>
  <r>
    <s v="Brien Boise"/>
    <x v="1"/>
    <x v="18"/>
    <n v="4753"/>
    <n v="300"/>
    <n v="16.73"/>
    <n v="5019"/>
  </r>
  <r>
    <s v="Curtice Advani"/>
    <x v="4"/>
    <x v="5"/>
    <n v="959"/>
    <n v="135"/>
    <n v="12.37"/>
    <n v="1669.9499999999998"/>
  </r>
  <r>
    <s v="Ches Bonnell"/>
    <x v="1"/>
    <x v="17"/>
    <n v="2793"/>
    <n v="114"/>
    <n v="4.97"/>
    <n v="566.57999999999993"/>
  </r>
  <r>
    <s v="Ches Bonnell"/>
    <x v="1"/>
    <x v="8"/>
    <n v="4606"/>
    <n v="63"/>
    <n v="11.7"/>
    <n v="737.09999999999991"/>
  </r>
  <r>
    <s v="Ches Bonnell"/>
    <x v="2"/>
    <x v="12"/>
    <n v="5551"/>
    <n v="252"/>
    <n v="7.16"/>
    <n v="1804.32"/>
  </r>
  <r>
    <s v="Oby Sorrel"/>
    <x v="2"/>
    <x v="1"/>
    <n v="6657"/>
    <n v="303"/>
    <n v="8.65"/>
    <n v="2620.9500000000003"/>
  </r>
  <r>
    <s v="Ches Bonnell"/>
    <x v="3"/>
    <x v="9"/>
    <n v="4438"/>
    <n v="246"/>
    <n v="3.11"/>
    <n v="765.06"/>
  </r>
  <r>
    <s v="Brien Boise"/>
    <x v="4"/>
    <x v="7"/>
    <n v="168"/>
    <n v="84"/>
    <n v="9.77"/>
    <n v="820.68"/>
  </r>
  <r>
    <s v="Ches Bonnell"/>
    <x v="5"/>
    <x v="9"/>
    <n v="7777"/>
    <n v="39"/>
    <n v="3.11"/>
    <n v="121.28999999999999"/>
  </r>
  <r>
    <s v="Gigi Bohling"/>
    <x v="2"/>
    <x v="9"/>
    <n v="3339"/>
    <n v="348"/>
    <n v="3.11"/>
    <n v="1082.28"/>
  </r>
  <r>
    <s v="Ches Bonnell"/>
    <x v="0"/>
    <x v="5"/>
    <n v="6391"/>
    <n v="48"/>
    <n v="12.37"/>
    <n v="593.76"/>
  </r>
  <r>
    <s v="Gigi Bohling"/>
    <x v="0"/>
    <x v="7"/>
    <n v="518"/>
    <n v="75"/>
    <n v="9.77"/>
    <n v="732.75"/>
  </r>
  <r>
    <s v="Ches Bonnell"/>
    <x v="4"/>
    <x v="19"/>
    <n v="5677"/>
    <n v="258"/>
    <n v="10.38"/>
    <n v="2678.0400000000004"/>
  </r>
  <r>
    <s v="Curtice Advani"/>
    <x v="3"/>
    <x v="9"/>
    <n v="6048"/>
    <n v="27"/>
    <n v="3.11"/>
    <n v="83.97"/>
  </r>
  <r>
    <s v="Brien Boise"/>
    <x v="4"/>
    <x v="1"/>
    <n v="3752"/>
    <n v="213"/>
    <n v="8.65"/>
    <n v="1842.45"/>
  </r>
  <r>
    <s v="Gigi Bohling"/>
    <x v="1"/>
    <x v="12"/>
    <n v="4480"/>
    <n v="357"/>
    <n v="7.16"/>
    <n v="2556.12"/>
  </r>
  <r>
    <s v="Husein Augar"/>
    <x v="0"/>
    <x v="2"/>
    <n v="259"/>
    <n v="207"/>
    <n v="11.88"/>
    <n v="2459.1600000000003"/>
  </r>
  <r>
    <s v="Brien Boise"/>
    <x v="0"/>
    <x v="0"/>
    <n v="42"/>
    <n v="150"/>
    <n v="14.49"/>
    <n v="2173.5"/>
  </r>
  <r>
    <s v="Carla Molina"/>
    <x v="2"/>
    <x v="21"/>
    <n v="98"/>
    <n v="204"/>
    <n v="5.6"/>
    <n v="1142.3999999999999"/>
  </r>
  <r>
    <s v="Ches Bonnell"/>
    <x v="1"/>
    <x v="18"/>
    <n v="2478"/>
    <n v="21"/>
    <n v="16.73"/>
    <n v="351.33"/>
  </r>
  <r>
    <s v="Carla Molina"/>
    <x v="5"/>
    <x v="5"/>
    <n v="7847"/>
    <n v="174"/>
    <n v="12.37"/>
    <n v="2152.3799999999997"/>
  </r>
  <r>
    <s v="Barr Faughny"/>
    <x v="0"/>
    <x v="9"/>
    <n v="9926"/>
    <n v="201"/>
    <n v="3.11"/>
    <n v="625.11"/>
  </r>
  <r>
    <s v="Brien Boise"/>
    <x v="4"/>
    <x v="11"/>
    <n v="819"/>
    <n v="510"/>
    <n v="9.33"/>
    <n v="4758.3"/>
  </r>
  <r>
    <s v="Curtice Advani"/>
    <x v="3"/>
    <x v="12"/>
    <n v="3052"/>
    <n v="378"/>
    <n v="7.16"/>
    <n v="2706.48"/>
  </r>
  <r>
    <s v="Husein Augar"/>
    <x v="5"/>
    <x v="20"/>
    <n v="6832"/>
    <n v="27"/>
    <n v="9"/>
    <n v="243"/>
  </r>
  <r>
    <s v="Barr Faughny"/>
    <x v="3"/>
    <x v="10"/>
    <n v="2016"/>
    <n v="117"/>
    <n v="8.7899999999999991"/>
    <n v="1028.4299999999998"/>
  </r>
  <r>
    <s v="Curtice Advani"/>
    <x v="4"/>
    <x v="20"/>
    <n v="7322"/>
    <n v="36"/>
    <n v="9"/>
    <n v="324"/>
  </r>
  <r>
    <s v="Brien Boise"/>
    <x v="1"/>
    <x v="5"/>
    <n v="357"/>
    <n v="126"/>
    <n v="12.37"/>
    <n v="1558.62"/>
  </r>
  <r>
    <s v="Husein Augar"/>
    <x v="3"/>
    <x v="4"/>
    <n v="3192"/>
    <n v="72"/>
    <n v="13.15"/>
    <n v="946.80000000000007"/>
  </r>
  <r>
    <s v="Ches Bonnell"/>
    <x v="2"/>
    <x v="7"/>
    <n v="8435"/>
    <n v="42"/>
    <n v="9.77"/>
    <n v="410.34"/>
  </r>
  <r>
    <s v="Ram Mahesh"/>
    <x v="3"/>
    <x v="12"/>
    <n v="0"/>
    <n v="135"/>
    <n v="7.16"/>
    <n v="966.6"/>
  </r>
  <r>
    <s v="Ches Bonnell"/>
    <x v="5"/>
    <x v="17"/>
    <n v="8862"/>
    <n v="189"/>
    <n v="4.97"/>
    <n v="939.32999999999993"/>
  </r>
  <r>
    <s v="Curtice Advani"/>
    <x v="0"/>
    <x v="19"/>
    <n v="3556"/>
    <n v="459"/>
    <n v="10.38"/>
    <n v="4764.42"/>
  </r>
  <r>
    <s v="Gigi Bohling"/>
    <x v="5"/>
    <x v="16"/>
    <n v="7280"/>
    <n v="201"/>
    <n v="11.73"/>
    <n v="2357.73"/>
  </r>
  <r>
    <s v="Curtice Advani"/>
    <x v="5"/>
    <x v="0"/>
    <n v="3402"/>
    <n v="366"/>
    <n v="14.49"/>
    <n v="5303.34"/>
  </r>
  <r>
    <s v="Gunar Cockshoot"/>
    <x v="0"/>
    <x v="12"/>
    <n v="4592"/>
    <n v="324"/>
    <n v="7.16"/>
    <n v="2319.84"/>
  </r>
  <r>
    <s v="Husein Augar"/>
    <x v="1"/>
    <x v="16"/>
    <n v="7833"/>
    <n v="243"/>
    <n v="11.73"/>
    <n v="2850.3900000000003"/>
  </r>
  <r>
    <s v="Barr Faughny"/>
    <x v="3"/>
    <x v="20"/>
    <n v="7651"/>
    <n v="213"/>
    <n v="9"/>
    <n v="1917"/>
  </r>
  <r>
    <s v="Ram Mahesh"/>
    <x v="1"/>
    <x v="0"/>
    <n v="2275"/>
    <n v="447"/>
    <n v="14.49"/>
    <n v="6477.03"/>
  </r>
  <r>
    <s v="Ram Mahesh"/>
    <x v="4"/>
    <x v="11"/>
    <n v="5670"/>
    <n v="297"/>
    <n v="9.33"/>
    <n v="2771.01"/>
  </r>
  <r>
    <s v="Ches Bonnell"/>
    <x v="1"/>
    <x v="10"/>
    <n v="2135"/>
    <n v="27"/>
    <n v="8.7899999999999991"/>
    <n v="237.32999999999998"/>
  </r>
  <r>
    <s v="Ram Mahesh"/>
    <x v="5"/>
    <x v="14"/>
    <n v="2779"/>
    <n v="75"/>
    <n v="6.49"/>
    <n v="486.75"/>
  </r>
  <r>
    <s v="Oby Sorrel"/>
    <x v="3"/>
    <x v="5"/>
    <n v="12950"/>
    <n v="30"/>
    <n v="12.37"/>
    <n v="371.09999999999997"/>
  </r>
  <r>
    <s v="Ches Bonnell"/>
    <x v="2"/>
    <x v="3"/>
    <n v="2646"/>
    <n v="177"/>
    <n v="6.47"/>
    <n v="1145.19"/>
  </r>
  <r>
    <s v="Ram Mahesh"/>
    <x v="5"/>
    <x v="5"/>
    <n v="3794"/>
    <n v="159"/>
    <n v="12.37"/>
    <n v="1966.83"/>
  </r>
  <r>
    <s v="Gunar Cockshoot"/>
    <x v="1"/>
    <x v="5"/>
    <n v="819"/>
    <n v="306"/>
    <n v="12.37"/>
    <n v="3785.22"/>
  </r>
  <r>
    <s v="Gunar Cockshoot"/>
    <x v="5"/>
    <x v="13"/>
    <n v="2583"/>
    <n v="18"/>
    <n v="10.62"/>
    <n v="191.16"/>
  </r>
  <r>
    <s v="Ches Bonnell"/>
    <x v="1"/>
    <x v="15"/>
    <n v="4585"/>
    <n v="240"/>
    <n v="7.64"/>
    <n v="1833.6"/>
  </r>
  <r>
    <s v="Gigi Bohling"/>
    <x v="5"/>
    <x v="5"/>
    <n v="1652"/>
    <n v="93"/>
    <n v="12.37"/>
    <n v="1150.4099999999999"/>
  </r>
  <r>
    <s v="Oby Sorrel"/>
    <x v="5"/>
    <x v="21"/>
    <n v="4991"/>
    <n v="9"/>
    <n v="5.6"/>
    <n v="50.4"/>
  </r>
  <r>
    <s v="Brien Boise"/>
    <x v="5"/>
    <x v="10"/>
    <n v="2009"/>
    <n v="219"/>
    <n v="8.7899999999999991"/>
    <n v="1925.0099999999998"/>
  </r>
  <r>
    <s v="Barr Faughny"/>
    <x v="3"/>
    <x v="7"/>
    <n v="1568"/>
    <n v="141"/>
    <n v="9.77"/>
    <n v="1377.57"/>
  </r>
  <r>
    <s v="Carla Molina"/>
    <x v="0"/>
    <x v="13"/>
    <n v="3388"/>
    <n v="123"/>
    <n v="10.62"/>
    <n v="1306.26"/>
  </r>
  <r>
    <s v="Ram Mahesh"/>
    <x v="4"/>
    <x v="17"/>
    <n v="623"/>
    <n v="51"/>
    <n v="4.97"/>
    <n v="253.47"/>
  </r>
  <r>
    <s v="Curtice Advani"/>
    <x v="2"/>
    <x v="2"/>
    <n v="10073"/>
    <n v="120"/>
    <n v="11.88"/>
    <n v="1425.6000000000001"/>
  </r>
  <r>
    <s v="Brien Boise"/>
    <x v="3"/>
    <x v="21"/>
    <n v="1561"/>
    <n v="27"/>
    <n v="5.6"/>
    <n v="151.19999999999999"/>
  </r>
  <r>
    <s v="Husein Augar"/>
    <x v="2"/>
    <x v="18"/>
    <n v="11522"/>
    <n v="204"/>
    <n v="16.73"/>
    <n v="3412.92"/>
  </r>
  <r>
    <s v="Curtice Advani"/>
    <x v="4"/>
    <x v="11"/>
    <n v="2317"/>
    <n v="123"/>
    <n v="9.33"/>
    <n v="1147.5899999999999"/>
  </r>
  <r>
    <s v="Oby Sorrel"/>
    <x v="0"/>
    <x v="19"/>
    <n v="3059"/>
    <n v="27"/>
    <n v="10.38"/>
    <n v="280.26000000000005"/>
  </r>
  <r>
    <s v="Carla Molina"/>
    <x v="0"/>
    <x v="21"/>
    <n v="2324"/>
    <n v="177"/>
    <n v="5.6"/>
    <n v="991.19999999999993"/>
  </r>
  <r>
    <s v="Gunar Cockshoot"/>
    <x v="3"/>
    <x v="21"/>
    <n v="4956"/>
    <n v="171"/>
    <n v="5.6"/>
    <n v="957.59999999999991"/>
  </r>
  <r>
    <s v="Oby Sorrel"/>
    <x v="5"/>
    <x v="15"/>
    <n v="5355"/>
    <n v="204"/>
    <n v="7.64"/>
    <n v="1558.56"/>
  </r>
  <r>
    <s v="Gunar Cockshoot"/>
    <x v="5"/>
    <x v="8"/>
    <n v="7259"/>
    <n v="276"/>
    <n v="11.7"/>
    <n v="3229.2"/>
  </r>
  <r>
    <s v="Brien Boise"/>
    <x v="0"/>
    <x v="21"/>
    <n v="6279"/>
    <n v="45"/>
    <n v="5.6"/>
    <n v="251.99999999999997"/>
  </r>
  <r>
    <s v="Ram Mahesh"/>
    <x v="4"/>
    <x v="12"/>
    <n v="2541"/>
    <n v="45"/>
    <n v="7.16"/>
    <n v="322.2"/>
  </r>
  <r>
    <s v="Curtice Advani"/>
    <x v="1"/>
    <x v="18"/>
    <n v="3864"/>
    <n v="177"/>
    <n v="16.73"/>
    <n v="2961.21"/>
  </r>
  <r>
    <s v="Gigi Bohling"/>
    <x v="2"/>
    <x v="11"/>
    <n v="6146"/>
    <n v="63"/>
    <n v="9.33"/>
    <n v="587.79"/>
  </r>
  <r>
    <s v="Husein Augar"/>
    <x v="3"/>
    <x v="3"/>
    <n v="2639"/>
    <n v="204"/>
    <n v="6.47"/>
    <n v="1319.8799999999999"/>
  </r>
  <r>
    <s v="Brien Boise"/>
    <x v="0"/>
    <x v="7"/>
    <n v="1890"/>
    <n v="195"/>
    <n v="9.77"/>
    <n v="1905.1499999999999"/>
  </r>
  <r>
    <s v="Ches Bonnell"/>
    <x v="5"/>
    <x v="8"/>
    <n v="1932"/>
    <n v="369"/>
    <n v="11.7"/>
    <n v="4317.3"/>
  </r>
  <r>
    <s v="Gunar Cockshoot"/>
    <x v="5"/>
    <x v="4"/>
    <n v="6300"/>
    <n v="42"/>
    <n v="13.15"/>
    <n v="552.30000000000007"/>
  </r>
  <r>
    <s v="Curtice Advani"/>
    <x v="0"/>
    <x v="0"/>
    <n v="560"/>
    <n v="81"/>
    <n v="14.49"/>
    <n v="1173.69"/>
  </r>
  <r>
    <s v="Husein Augar"/>
    <x v="0"/>
    <x v="21"/>
    <n v="2856"/>
    <n v="246"/>
    <n v="5.6"/>
    <n v="1377.6"/>
  </r>
  <r>
    <s v="Husein Augar"/>
    <x v="5"/>
    <x v="9"/>
    <n v="707"/>
    <n v="174"/>
    <n v="3.11"/>
    <n v="541.14"/>
  </r>
  <r>
    <s v="Brien Boise"/>
    <x v="1"/>
    <x v="0"/>
    <n v="3598"/>
    <n v="81"/>
    <n v="14.49"/>
    <n v="1173.69"/>
  </r>
  <r>
    <s v="Ram Mahesh"/>
    <x v="1"/>
    <x v="7"/>
    <n v="6853"/>
    <n v="372"/>
    <n v="9.77"/>
    <n v="3634.44"/>
  </r>
  <r>
    <s v="Ram Mahesh"/>
    <x v="1"/>
    <x v="10"/>
    <n v="4725"/>
    <n v="174"/>
    <n v="8.7899999999999991"/>
    <n v="1529.4599999999998"/>
  </r>
  <r>
    <s v="Carla Molina"/>
    <x v="2"/>
    <x v="1"/>
    <n v="10304"/>
    <n v="84"/>
    <n v="8.65"/>
    <n v="726.6"/>
  </r>
  <r>
    <s v="Carla Molina"/>
    <x v="5"/>
    <x v="10"/>
    <n v="1274"/>
    <n v="225"/>
    <n v="8.7899999999999991"/>
    <n v="1977.7499999999998"/>
  </r>
  <r>
    <s v="Gigi Bohling"/>
    <x v="2"/>
    <x v="0"/>
    <n v="1526"/>
    <n v="105"/>
    <n v="14.49"/>
    <n v="1521.45"/>
  </r>
  <r>
    <s v="Ram Mahesh"/>
    <x v="3"/>
    <x v="19"/>
    <n v="3101"/>
    <n v="225"/>
    <n v="10.38"/>
    <n v="2335.5"/>
  </r>
  <r>
    <s v="Barr Faughny"/>
    <x v="0"/>
    <x v="8"/>
    <n v="1057"/>
    <n v="54"/>
    <n v="11.7"/>
    <n v="631.79999999999995"/>
  </r>
  <r>
    <s v="Ches Bonnell"/>
    <x v="0"/>
    <x v="21"/>
    <n v="5306"/>
    <n v="0"/>
    <n v="5.6"/>
    <n v="0"/>
  </r>
  <r>
    <s v="Gigi Bohling"/>
    <x v="3"/>
    <x v="17"/>
    <n v="4018"/>
    <n v="171"/>
    <n v="4.97"/>
    <n v="849.87"/>
  </r>
  <r>
    <s v="Husein Augar"/>
    <x v="5"/>
    <x v="10"/>
    <n v="938"/>
    <n v="189"/>
    <n v="8.7899999999999991"/>
    <n v="1661.31"/>
  </r>
  <r>
    <s v="Ches Bonnell"/>
    <x v="4"/>
    <x v="3"/>
    <n v="1778"/>
    <n v="270"/>
    <n v="6.47"/>
    <n v="1746.8999999999999"/>
  </r>
  <r>
    <s v="Curtice Advani"/>
    <x v="3"/>
    <x v="0"/>
    <n v="1638"/>
    <n v="63"/>
    <n v="14.49"/>
    <n v="912.87"/>
  </r>
  <r>
    <s v="Carla Molina"/>
    <x v="4"/>
    <x v="4"/>
    <n v="154"/>
    <n v="21"/>
    <n v="13.15"/>
    <n v="276.15000000000003"/>
  </r>
  <r>
    <s v="Ches Bonnell"/>
    <x v="0"/>
    <x v="7"/>
    <n v="9835"/>
    <n v="207"/>
    <n v="9.77"/>
    <n v="2022.3899999999999"/>
  </r>
  <r>
    <s v="Husein Augar"/>
    <x v="0"/>
    <x v="13"/>
    <n v="7273"/>
    <n v="96"/>
    <n v="10.62"/>
    <n v="1019.52"/>
  </r>
  <r>
    <s v="Gigi Bohling"/>
    <x v="3"/>
    <x v="7"/>
    <n v="6909"/>
    <n v="81"/>
    <n v="9.77"/>
    <n v="791.37"/>
  </r>
  <r>
    <s v="Husein Augar"/>
    <x v="3"/>
    <x v="17"/>
    <n v="3920"/>
    <n v="306"/>
    <n v="4.97"/>
    <n v="1520.82"/>
  </r>
  <r>
    <s v="Oby Sorrel"/>
    <x v="3"/>
    <x v="20"/>
    <n v="4858"/>
    <n v="279"/>
    <n v="9"/>
    <n v="2511"/>
  </r>
  <r>
    <s v="Barr Faughny"/>
    <x v="4"/>
    <x v="2"/>
    <n v="3549"/>
    <n v="3"/>
    <n v="11.88"/>
    <n v="35.64"/>
  </r>
  <r>
    <s v="Ches Bonnell"/>
    <x v="3"/>
    <x v="18"/>
    <n v="966"/>
    <n v="198"/>
    <n v="16.73"/>
    <n v="3312.54"/>
  </r>
  <r>
    <s v="Gigi Bohling"/>
    <x v="3"/>
    <x v="3"/>
    <n v="385"/>
    <n v="249"/>
    <n v="6.47"/>
    <n v="1611.03"/>
  </r>
  <r>
    <s v="Curtice Advani"/>
    <x v="5"/>
    <x v="10"/>
    <n v="2219"/>
    <n v="75"/>
    <n v="8.7899999999999991"/>
    <n v="659.24999999999989"/>
  </r>
  <r>
    <s v="Husein Augar"/>
    <x v="2"/>
    <x v="1"/>
    <n v="2954"/>
    <n v="189"/>
    <n v="8.65"/>
    <n v="1634.8500000000001"/>
  </r>
  <r>
    <s v="Ches Bonnell"/>
    <x v="2"/>
    <x v="1"/>
    <n v="280"/>
    <n v="87"/>
    <n v="8.65"/>
    <n v="752.55000000000007"/>
  </r>
  <r>
    <s v="Carla Molina"/>
    <x v="2"/>
    <x v="0"/>
    <n v="6118"/>
    <n v="174"/>
    <n v="14.49"/>
    <n v="2521.2600000000002"/>
  </r>
  <r>
    <s v="Barr Faughny"/>
    <x v="3"/>
    <x v="16"/>
    <n v="4802"/>
    <n v="36"/>
    <n v="11.73"/>
    <n v="422.28000000000003"/>
  </r>
  <r>
    <s v="Husein Augar"/>
    <x v="4"/>
    <x v="17"/>
    <n v="4137"/>
    <n v="60"/>
    <n v="4.97"/>
    <n v="298.2"/>
  </r>
  <r>
    <s v="Gunar Cockshoot"/>
    <x v="1"/>
    <x v="14"/>
    <n v="2023"/>
    <n v="78"/>
    <n v="6.49"/>
    <n v="506.22"/>
  </r>
  <r>
    <s v="Husein Augar"/>
    <x v="2"/>
    <x v="0"/>
    <n v="9051"/>
    <n v="57"/>
    <n v="14.49"/>
    <n v="825.93000000000006"/>
  </r>
  <r>
    <s v="Husein Augar"/>
    <x v="0"/>
    <x v="19"/>
    <n v="2919"/>
    <n v="45"/>
    <n v="10.38"/>
    <n v="467.1"/>
  </r>
  <r>
    <s v="Carla Molina"/>
    <x v="4"/>
    <x v="7"/>
    <n v="5915"/>
    <n v="3"/>
    <n v="9.77"/>
    <n v="29.31"/>
  </r>
  <r>
    <s v="Oby Sorrel"/>
    <x v="1"/>
    <x v="16"/>
    <n v="2562"/>
    <n v="6"/>
    <n v="11.73"/>
    <n v="70.38"/>
  </r>
  <r>
    <s v="Gigi Bohling"/>
    <x v="0"/>
    <x v="4"/>
    <n v="8813"/>
    <n v="21"/>
    <n v="13.15"/>
    <n v="276.15000000000003"/>
  </r>
  <r>
    <s v="Gigi Bohling"/>
    <x v="2"/>
    <x v="3"/>
    <n v="6111"/>
    <n v="3"/>
    <n v="6.47"/>
    <n v="19.41"/>
  </r>
  <r>
    <s v="Brien Boise"/>
    <x v="5"/>
    <x v="6"/>
    <n v="3507"/>
    <n v="288"/>
    <n v="5.79"/>
    <n v="1667.52"/>
  </r>
  <r>
    <s v="Curtice Advani"/>
    <x v="2"/>
    <x v="11"/>
    <n v="4319"/>
    <n v="30"/>
    <n v="9.33"/>
    <n v="279.89999999999998"/>
  </r>
  <r>
    <s v="Ram Mahesh"/>
    <x v="4"/>
    <x v="21"/>
    <n v="609"/>
    <n v="87"/>
    <n v="5.6"/>
    <n v="487.2"/>
  </r>
  <r>
    <s v="Ram Mahesh"/>
    <x v="3"/>
    <x v="18"/>
    <n v="6370"/>
    <n v="30"/>
    <n v="16.73"/>
    <n v="501.90000000000003"/>
  </r>
  <r>
    <s v="Gigi Bohling"/>
    <x v="4"/>
    <x v="15"/>
    <n v="5474"/>
    <n v="168"/>
    <n v="7.64"/>
    <n v="1283.52"/>
  </r>
  <r>
    <s v="Ram Mahesh"/>
    <x v="2"/>
    <x v="18"/>
    <n v="3164"/>
    <n v="306"/>
    <n v="16.73"/>
    <n v="5119.38"/>
  </r>
  <r>
    <s v="Curtice Advani"/>
    <x v="1"/>
    <x v="2"/>
    <n v="1302"/>
    <n v="402"/>
    <n v="11.88"/>
    <n v="4775.76"/>
  </r>
  <r>
    <s v="Gunar Cockshoot"/>
    <x v="0"/>
    <x v="19"/>
    <n v="7308"/>
    <n v="327"/>
    <n v="10.38"/>
    <n v="3394.26"/>
  </r>
  <r>
    <s v="Ram Mahesh"/>
    <x v="0"/>
    <x v="18"/>
    <n v="6132"/>
    <n v="93"/>
    <n v="16.73"/>
    <n v="1555.89"/>
  </r>
  <r>
    <s v="Oby Sorrel"/>
    <x v="1"/>
    <x v="8"/>
    <n v="3472"/>
    <n v="96"/>
    <n v="11.7"/>
    <n v="1123.1999999999998"/>
  </r>
  <r>
    <s v="Brien Boise"/>
    <x v="3"/>
    <x v="3"/>
    <n v="9660"/>
    <n v="27"/>
    <n v="6.47"/>
    <n v="174.69"/>
  </r>
  <r>
    <s v="Husein Augar"/>
    <x v="4"/>
    <x v="21"/>
    <n v="2436"/>
    <n v="99"/>
    <n v="5.6"/>
    <n v="554.4"/>
  </r>
  <r>
    <s v="Husein Augar"/>
    <x v="4"/>
    <x v="5"/>
    <n v="9506"/>
    <n v="87"/>
    <n v="12.37"/>
    <n v="1076.1899999999998"/>
  </r>
  <r>
    <s v="Oby Sorrel"/>
    <x v="0"/>
    <x v="20"/>
    <n v="245"/>
    <n v="288"/>
    <n v="9"/>
    <n v="2592"/>
  </r>
  <r>
    <s v="Brien Boise"/>
    <x v="1"/>
    <x v="13"/>
    <n v="2702"/>
    <n v="363"/>
    <n v="10.62"/>
    <n v="3855.0599999999995"/>
  </r>
  <r>
    <s v="Oby Sorrel"/>
    <x v="5"/>
    <x v="9"/>
    <n v="700"/>
    <n v="87"/>
    <n v="3.11"/>
    <n v="270.57"/>
  </r>
  <r>
    <s v="Curtice Advani"/>
    <x v="5"/>
    <x v="9"/>
    <n v="3759"/>
    <n v="150"/>
    <n v="3.11"/>
    <n v="466.5"/>
  </r>
  <r>
    <s v="Barr Faughny"/>
    <x v="1"/>
    <x v="9"/>
    <n v="1589"/>
    <n v="303"/>
    <n v="3.11"/>
    <n v="942.32999999999993"/>
  </r>
  <r>
    <s v="Ches Bonnell"/>
    <x v="1"/>
    <x v="19"/>
    <n v="5194"/>
    <n v="288"/>
    <n v="10.38"/>
    <n v="2989.44"/>
  </r>
  <r>
    <s v="Oby Sorrel"/>
    <x v="2"/>
    <x v="11"/>
    <n v="945"/>
    <n v="75"/>
    <n v="9.33"/>
    <n v="699.75"/>
  </r>
  <r>
    <s v="Ram Mahesh"/>
    <x v="4"/>
    <x v="6"/>
    <n v="1988"/>
    <n v="39"/>
    <n v="5.79"/>
    <n v="225.81"/>
  </r>
  <r>
    <s v="Curtice Advani"/>
    <x v="5"/>
    <x v="1"/>
    <n v="6734"/>
    <n v="123"/>
    <n v="8.65"/>
    <n v="1063.95"/>
  </r>
  <r>
    <s v="Ram Mahesh"/>
    <x v="2"/>
    <x v="2"/>
    <n v="217"/>
    <n v="36"/>
    <n v="11.88"/>
    <n v="427.68"/>
  </r>
  <r>
    <s v="Gigi Bohling"/>
    <x v="5"/>
    <x v="7"/>
    <n v="6279"/>
    <n v="237"/>
    <n v="9.77"/>
    <n v="2315.4899999999998"/>
  </r>
  <r>
    <s v="Ram Mahesh"/>
    <x v="2"/>
    <x v="11"/>
    <n v="4424"/>
    <n v="201"/>
    <n v="9.33"/>
    <n v="1875.33"/>
  </r>
  <r>
    <s v="Barr Faughny"/>
    <x v="2"/>
    <x v="9"/>
    <n v="189"/>
    <n v="48"/>
    <n v="3.11"/>
    <n v="149.28"/>
  </r>
  <r>
    <s v="Gigi Bohling"/>
    <x v="1"/>
    <x v="7"/>
    <n v="490"/>
    <n v="84"/>
    <n v="9.77"/>
    <n v="820.68"/>
  </r>
  <r>
    <s v="Brien Boise"/>
    <x v="0"/>
    <x v="20"/>
    <n v="434"/>
    <n v="87"/>
    <n v="9"/>
    <n v="783"/>
  </r>
  <r>
    <s v="Ches Bonnell"/>
    <x v="4"/>
    <x v="0"/>
    <n v="10129"/>
    <n v="312"/>
    <n v="14.49"/>
    <n v="4520.88"/>
  </r>
  <r>
    <s v="Gunar Cockshoot"/>
    <x v="3"/>
    <x v="19"/>
    <n v="1652"/>
    <n v="102"/>
    <n v="10.38"/>
    <n v="1058.76"/>
  </r>
  <r>
    <s v="Brien Boise"/>
    <x v="4"/>
    <x v="20"/>
    <n v="6433"/>
    <n v="78"/>
    <n v="9"/>
    <n v="702"/>
  </r>
  <r>
    <s v="Gunar Cockshoot"/>
    <x v="5"/>
    <x v="14"/>
    <n v="2212"/>
    <n v="117"/>
    <n v="6.49"/>
    <n v="759.33"/>
  </r>
  <r>
    <s v="Carla Molina"/>
    <x v="1"/>
    <x v="15"/>
    <n v="609"/>
    <n v="99"/>
    <n v="7.64"/>
    <n v="756.36"/>
  </r>
  <r>
    <s v="Ram Mahesh"/>
    <x v="1"/>
    <x v="17"/>
    <n v="1638"/>
    <n v="48"/>
    <n v="4.97"/>
    <n v="238.56"/>
  </r>
  <r>
    <s v="Ches Bonnell"/>
    <x v="5"/>
    <x v="16"/>
    <n v="3829"/>
    <n v="24"/>
    <n v="11.73"/>
    <n v="281.52"/>
  </r>
  <r>
    <s v="Ram Mahesh"/>
    <x v="3"/>
    <x v="16"/>
    <n v="5775"/>
    <n v="42"/>
    <n v="11.73"/>
    <n v="492.66"/>
  </r>
  <r>
    <s v="Curtice Advani"/>
    <x v="1"/>
    <x v="13"/>
    <n v="1071"/>
    <n v="270"/>
    <n v="10.62"/>
    <n v="2867.3999999999996"/>
  </r>
  <r>
    <s v="Brien Boise"/>
    <x v="2"/>
    <x v="14"/>
    <n v="5019"/>
    <n v="150"/>
    <n v="6.49"/>
    <n v="973.5"/>
  </r>
  <r>
    <s v="Barr Faughny"/>
    <x v="0"/>
    <x v="16"/>
    <n v="2863"/>
    <n v="42"/>
    <n v="11.73"/>
    <n v="492.66"/>
  </r>
  <r>
    <s v="Ram Mahesh"/>
    <x v="1"/>
    <x v="12"/>
    <n v="1617"/>
    <n v="126"/>
    <n v="7.16"/>
    <n v="902.16"/>
  </r>
  <r>
    <s v="Curtice Advani"/>
    <x v="0"/>
    <x v="21"/>
    <n v="6818"/>
    <n v="6"/>
    <n v="5.6"/>
    <n v="33.599999999999994"/>
  </r>
  <r>
    <s v="Gunar Cockshoot"/>
    <x v="1"/>
    <x v="16"/>
    <n v="6657"/>
    <n v="276"/>
    <n v="11.73"/>
    <n v="3237.48"/>
  </r>
  <r>
    <s v="Gunar Cockshoot"/>
    <x v="5"/>
    <x v="9"/>
    <n v="2919"/>
    <n v="93"/>
    <n v="3.11"/>
    <n v="289.22999999999996"/>
  </r>
  <r>
    <s v="Barr Faughny"/>
    <x v="2"/>
    <x v="6"/>
    <n v="3094"/>
    <n v="246"/>
    <n v="5.79"/>
    <n v="1424.34"/>
  </r>
  <r>
    <s v="Curtice Advani"/>
    <x v="3"/>
    <x v="17"/>
    <n v="2989"/>
    <n v="3"/>
    <n v="4.97"/>
    <n v="14.91"/>
  </r>
  <r>
    <s v="Brien Boise"/>
    <x v="4"/>
    <x v="18"/>
    <n v="2268"/>
    <n v="63"/>
    <n v="16.73"/>
    <n v="1053.99"/>
  </r>
  <r>
    <s v="Gigi Bohling"/>
    <x v="1"/>
    <x v="6"/>
    <n v="4753"/>
    <n v="246"/>
    <n v="5.79"/>
    <n v="1424.34"/>
  </r>
  <r>
    <s v="Barr Faughny"/>
    <x v="5"/>
    <x v="15"/>
    <n v="7511"/>
    <n v="120"/>
    <n v="7.64"/>
    <n v="916.8"/>
  </r>
  <r>
    <s v="Barr Faughny"/>
    <x v="4"/>
    <x v="6"/>
    <n v="4326"/>
    <n v="348"/>
    <n v="5.79"/>
    <n v="2014.92"/>
  </r>
  <r>
    <s v="Carla Molina"/>
    <x v="5"/>
    <x v="14"/>
    <n v="4935"/>
    <n v="126"/>
    <n v="6.49"/>
    <n v="817.74"/>
  </r>
  <r>
    <s v="Curtice Advani"/>
    <x v="1"/>
    <x v="0"/>
    <n v="4781"/>
    <n v="123"/>
    <n v="14.49"/>
    <n v="1782.27"/>
  </r>
  <r>
    <s v="Gigi Bohling"/>
    <x v="4"/>
    <x v="4"/>
    <n v="7483"/>
    <n v="45"/>
    <n v="13.15"/>
    <n v="591.75"/>
  </r>
  <r>
    <s v="Oby Sorrel"/>
    <x v="4"/>
    <x v="2"/>
    <n v="6860"/>
    <n v="126"/>
    <n v="11.88"/>
    <n v="1496.88"/>
  </r>
  <r>
    <s v="Ram Mahesh"/>
    <x v="0"/>
    <x v="12"/>
    <n v="9002"/>
    <n v="72"/>
    <n v="7.16"/>
    <n v="515.52"/>
  </r>
  <r>
    <s v="Curtice Advani"/>
    <x v="2"/>
    <x v="12"/>
    <n v="1400"/>
    <n v="135"/>
    <n v="7.16"/>
    <n v="966.6"/>
  </r>
  <r>
    <s v="Oby Sorrel"/>
    <x v="5"/>
    <x v="7"/>
    <n v="4053"/>
    <n v="24"/>
    <n v="9.77"/>
    <n v="234.48"/>
  </r>
  <r>
    <s v="Ches Bonnell"/>
    <x v="2"/>
    <x v="6"/>
    <n v="2149"/>
    <n v="117"/>
    <n v="5.79"/>
    <n v="677.43"/>
  </r>
  <r>
    <s v="Gunar Cockshoot"/>
    <x v="3"/>
    <x v="12"/>
    <n v="3640"/>
    <n v="51"/>
    <n v="7.16"/>
    <n v="365.16"/>
  </r>
  <r>
    <s v="Barr Faughny"/>
    <x v="3"/>
    <x v="14"/>
    <n v="630"/>
    <n v="36"/>
    <n v="6.49"/>
    <n v="233.64000000000001"/>
  </r>
  <r>
    <s v="Husein Augar"/>
    <x v="1"/>
    <x v="18"/>
    <n v="2429"/>
    <n v="144"/>
    <n v="16.73"/>
    <n v="2409.12"/>
  </r>
  <r>
    <s v="Husein Augar"/>
    <x v="2"/>
    <x v="4"/>
    <n v="2142"/>
    <n v="114"/>
    <n v="13.15"/>
    <n v="1499.1000000000001"/>
  </r>
  <r>
    <s v="Ches Bonnell"/>
    <x v="0"/>
    <x v="0"/>
    <n v="6454"/>
    <n v="54"/>
    <n v="14.49"/>
    <n v="782.46"/>
  </r>
  <r>
    <s v="Ches Bonnell"/>
    <x v="0"/>
    <x v="10"/>
    <n v="4487"/>
    <n v="333"/>
    <n v="8.7899999999999991"/>
    <n v="2927.0699999999997"/>
  </r>
  <r>
    <s v="Gunar Cockshoot"/>
    <x v="0"/>
    <x v="2"/>
    <n v="938"/>
    <n v="366"/>
    <n v="11.88"/>
    <n v="4348.08"/>
  </r>
  <r>
    <s v="Gunar Cockshoot"/>
    <x v="4"/>
    <x v="21"/>
    <n v="8841"/>
    <n v="303"/>
    <n v="5.6"/>
    <n v="1696.8"/>
  </r>
  <r>
    <s v="Barr Faughny"/>
    <x v="3"/>
    <x v="5"/>
    <n v="4018"/>
    <n v="126"/>
    <n v="12.37"/>
    <n v="1558.62"/>
  </r>
  <r>
    <s v="Carla Molina"/>
    <x v="0"/>
    <x v="16"/>
    <n v="714"/>
    <n v="231"/>
    <n v="11.73"/>
    <n v="2709.63"/>
  </r>
  <r>
    <s v="Husein Augar"/>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1C0329-98A9-46A6-83C3-E1349D2B8766}" name="PivotTable1"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ountry">
  <location ref="C4:F10" firstHeaderRow="0" firstDataRow="1" firstDataCol="1"/>
  <pivotFields count="6">
    <pivotField showAll="0">
      <items count="11">
        <item h="1" x="7"/>
        <item h="1" x="1"/>
        <item x="3"/>
        <item h="1" x="5"/>
        <item h="1" x="4"/>
        <item h="1" x="6"/>
        <item h="1" x="8"/>
        <item h="1" x="2"/>
        <item h="1" x="9"/>
        <item h="1" x="0"/>
        <item t="default"/>
      </items>
    </pivotField>
    <pivotField axis="axisRow" showAll="0">
      <items count="7">
        <item x="4"/>
        <item x="2"/>
        <item x="5"/>
        <item x="0"/>
        <item x="3"/>
        <item x="1"/>
        <item t="default"/>
      </items>
    </pivotField>
    <pivotField showAll="0"/>
    <pivotField dataField="1" numFmtId="164" showAll="0"/>
    <pivotField dataField="1" numFmtId="3" showAll="0"/>
    <pivotField dragToRow="0" dragToCol="0" dragToPage="0" showAll="0" defaultSubtotal="0"/>
  </pivotFields>
  <rowFields count="1">
    <field x="1"/>
  </rowFields>
  <rowItems count="6">
    <i>
      <x/>
    </i>
    <i>
      <x v="1"/>
    </i>
    <i>
      <x v="2"/>
    </i>
    <i>
      <x v="3"/>
    </i>
    <i>
      <x v="4"/>
    </i>
    <i>
      <x v="5"/>
    </i>
  </rowItems>
  <colFields count="1">
    <field x="-2"/>
  </colFields>
  <colItems count="3">
    <i>
      <x/>
    </i>
    <i i="1">
      <x v="1"/>
    </i>
    <i i="2">
      <x v="2"/>
    </i>
  </colItems>
  <dataFields count="3">
    <dataField name="Sum of Amount" fld="3" baseField="0" baseItem="0" numFmtId="169"/>
    <dataField name="              " fld="3" baseField="0" baseItem="0"/>
    <dataField name="Sum of Units" fld="4" baseField="0" baseItem="0" numFmtId="3"/>
  </dataFields>
  <formats count="1">
    <format dxfId="38">
      <pivotArea outline="0" collapsedLevelsAreSubtotals="1" fieldPosition="0">
        <references count="1">
          <reference field="4294967294" count="1" selected="0">
            <x v="0"/>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Medium9"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463EE3-9CF1-40D3-BB91-086D91B1911D}"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D10" firstHeaderRow="1" firstDataRow="1" firstDataCol="1"/>
  <pivotFields count="6">
    <pivotField showAll="0"/>
    <pivotField showAll="0"/>
    <pivotField axis="axisRow" showAll="0" measureFilter="1"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164" showAll="0"/>
    <pivotField numFmtId="3" showAll="0"/>
    <pivotField dataField="1" dragToRow="0" dragToCol="0" dragToPage="0" showAll="0" defaultSubtotal="0"/>
  </pivotFields>
  <rowFields count="1">
    <field x="2"/>
  </rowFields>
  <rowItems count="6">
    <i>
      <x v="18"/>
    </i>
    <i>
      <x v="17"/>
    </i>
    <i>
      <x v="2"/>
    </i>
    <i>
      <x v="6"/>
    </i>
    <i>
      <x v="4"/>
    </i>
    <i t="grand">
      <x/>
    </i>
  </rowItems>
  <colItems count="1">
    <i/>
  </colItems>
  <dataFields count="1">
    <dataField name="Sum of Amount $ / unit" fld="5" baseField="0" baseItem="0" numFmtId="170"/>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F683B9-69E5-4E60-8660-87F7AC00207B}" name="PivotTable4"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4:H16" firstHeaderRow="1" firstDataRow="1" firstDataCol="1"/>
  <pivotFields count="6">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 dragToRow="0" dragToCol="0" dragToPage="0" showAll="0" defaultSubtotal="0"/>
  </pivotFields>
  <rowFields count="2">
    <field x="1"/>
    <field x="0"/>
  </rowFields>
  <rowItems count="12">
    <i>
      <x/>
    </i>
    <i r="1">
      <x v="2"/>
    </i>
    <i>
      <x v="1"/>
    </i>
    <i r="1">
      <x v="1"/>
    </i>
    <i>
      <x v="2"/>
    </i>
    <i r="1">
      <x v="1"/>
    </i>
    <i>
      <x v="3"/>
    </i>
    <i r="1">
      <x v="8"/>
    </i>
    <i>
      <x v="4"/>
    </i>
    <i r="1">
      <x v="2"/>
    </i>
    <i>
      <x v="5"/>
    </i>
    <i r="1">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851543-8350-46B4-957E-77EAEA0C3C48}" name="PivotTable3" cacheId="9"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C4:D16" firstHeaderRow="1" firstDataRow="1" firstDataCol="1"/>
  <pivotFields count="6">
    <pivotField axis="axisRow" showAll="0" measureFilter="1">
      <items count="11">
        <item x="7"/>
        <item x="1"/>
        <item x="3"/>
        <item x="5"/>
        <item x="4"/>
        <item x="6"/>
        <item x="8"/>
        <item x="2"/>
        <item x="9"/>
        <item x="0"/>
        <item t="default"/>
      </items>
    </pivotField>
    <pivotField axis="axisRow" showAll="0">
      <items count="7">
        <item x="4"/>
        <item x="2"/>
        <item x="5"/>
        <item x="0"/>
        <item x="3"/>
        <item x="1"/>
        <item t="default"/>
      </items>
    </pivotField>
    <pivotField showAll="0"/>
    <pivotField dataField="1" numFmtId="164" showAll="0"/>
    <pivotField numFmtId="3" showAll="0"/>
    <pivotField dragToRow="0" dragToCol="0" dragToPage="0" showAll="0" defaultSubtotal="0"/>
  </pivotFields>
  <rowFields count="2">
    <field x="1"/>
    <field x="0"/>
  </rowFields>
  <rowItems count="12">
    <i>
      <x/>
    </i>
    <i r="1">
      <x v="5"/>
    </i>
    <i>
      <x v="1"/>
    </i>
    <i r="1">
      <x v="5"/>
    </i>
    <i>
      <x v="2"/>
    </i>
    <i r="1">
      <x v="5"/>
    </i>
    <i>
      <x v="3"/>
    </i>
    <i r="1">
      <x v="3"/>
    </i>
    <i>
      <x v="4"/>
    </i>
    <i r="1">
      <x/>
    </i>
    <i>
      <x v="5"/>
    </i>
    <i r="1">
      <x v="9"/>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4BAB8A-1171-46ED-A2C7-E87D1A6EEB16}"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2:D23" firstHeaderRow="1" firstDataRow="1" firstDataCol="1"/>
  <pivotFields count="9">
    <pivotField showAll="0"/>
    <pivotField showAll="0">
      <items count="7">
        <item x="4"/>
        <item h="1" x="2"/>
        <item h="1" x="5"/>
        <item h="1" x="0"/>
        <item h="1" x="3"/>
        <item h="1" x="1"/>
        <item t="default"/>
      </items>
    </pivotField>
    <pivotField axis="axisRow"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numFmtId="164" showAll="0"/>
    <pivotField numFmtId="3" showAll="0"/>
    <pivotField showAll="0"/>
    <pivotField showAll="0"/>
    <pivotField dataField="1" dragToRow="0" dragToCol="0" dragToPage="0" showAll="0" defaultSubtotal="0"/>
    <pivotField dragToRow="0" dragToCol="0" dragToPage="0" showAll="0" defaultSubtotal="0"/>
  </pivotFields>
  <rowFields count="1">
    <field x="2"/>
  </rowFields>
  <rowItems count="21">
    <i>
      <x v="5"/>
    </i>
    <i>
      <x v="20"/>
    </i>
    <i>
      <x v="21"/>
    </i>
    <i>
      <x v="6"/>
    </i>
    <i>
      <x v="17"/>
    </i>
    <i>
      <x v="7"/>
    </i>
    <i>
      <x v="8"/>
    </i>
    <i>
      <x v="19"/>
    </i>
    <i>
      <x v="4"/>
    </i>
    <i>
      <x v="1"/>
    </i>
    <i>
      <x v="13"/>
    </i>
    <i>
      <x v="2"/>
    </i>
    <i>
      <x v="3"/>
    </i>
    <i>
      <x v="11"/>
    </i>
    <i>
      <x v="14"/>
    </i>
    <i>
      <x v="10"/>
    </i>
    <i>
      <x v="12"/>
    </i>
    <i>
      <x v="9"/>
    </i>
    <i>
      <x/>
    </i>
    <i>
      <x v="16"/>
    </i>
    <i t="grand">
      <x/>
    </i>
  </rowItems>
  <colItems count="1">
    <i/>
  </colItems>
  <dataFields count="1">
    <dataField name="Total Profit" fld="7" baseField="0" baseItem="0" numFmtId="1"/>
  </dataFields>
  <formats count="1">
    <format dxfId="26">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413DDE-7F43-4C34-9EE8-15153ACC0A57}" name="PivotTable6"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G25" firstHeaderRow="0" firstDataRow="1" firstDataCol="1"/>
  <pivotFields count="9">
    <pivotField showAll="0"/>
    <pivotField showAll="0">
      <items count="7">
        <item x="4"/>
        <item h="1" x="2"/>
        <item h="1" x="5"/>
        <item h="1" x="0"/>
        <item h="1" x="3"/>
        <item h="1" x="1"/>
        <item t="default"/>
      </items>
    </pivotField>
    <pivotField axis="axisRow" showAll="0" sortType="a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0"/>
            </reference>
          </references>
        </pivotArea>
      </autoSortScope>
    </pivotField>
    <pivotField dataField="1" numFmtId="164" showAll="0"/>
    <pivotField numFmtId="3" showAll="0"/>
    <pivotField showAll="0"/>
    <pivotField dataField="1" showAll="0"/>
    <pivotField dataField="1" dragToRow="0" dragToCol="0" dragToPage="0" showAll="0" defaultSubtotal="0"/>
    <pivotField dataField="1" dragToRow="0" dragToCol="0" dragToPage="0" showAll="0" defaultSubtotal="0"/>
  </pivotFields>
  <rowFields count="1">
    <field x="2"/>
  </rowFields>
  <rowItems count="21">
    <i>
      <x v="9"/>
    </i>
    <i>
      <x v="10"/>
    </i>
    <i>
      <x v="12"/>
    </i>
    <i>
      <x v="16"/>
    </i>
    <i>
      <x v="14"/>
    </i>
    <i>
      <x v="2"/>
    </i>
    <i>
      <x v="3"/>
    </i>
    <i>
      <x v="11"/>
    </i>
    <i>
      <x/>
    </i>
    <i>
      <x v="4"/>
    </i>
    <i>
      <x v="8"/>
    </i>
    <i>
      <x v="19"/>
    </i>
    <i>
      <x v="1"/>
    </i>
    <i>
      <x v="17"/>
    </i>
    <i>
      <x v="6"/>
    </i>
    <i>
      <x v="7"/>
    </i>
    <i>
      <x v="20"/>
    </i>
    <i>
      <x v="21"/>
    </i>
    <i>
      <x v="13"/>
    </i>
    <i>
      <x v="5"/>
    </i>
    <i t="grand">
      <x/>
    </i>
  </rowItems>
  <colFields count="1">
    <field x="-2"/>
  </colFields>
  <colItems count="4">
    <i>
      <x/>
    </i>
    <i i="1">
      <x v="1"/>
    </i>
    <i i="2">
      <x v="2"/>
    </i>
    <i i="3">
      <x v="3"/>
    </i>
  </colItems>
  <dataFields count="4">
    <dataField name="Sum of Amount" fld="3" baseField="0" baseItem="0"/>
    <dataField name="Total Cost" fld="6" baseField="0" baseItem="0" numFmtId="1"/>
    <dataField name="Total Profit" fld="7" baseField="0" baseItem="0" numFmtId="1"/>
    <dataField name="Profit(%)" fld="8" baseField="0" baseItem="0" numFmtId="182"/>
  </dataFields>
  <formats count="2">
    <format dxfId="21">
      <pivotArea outline="0" collapsedLevelsAreSubtotals="1" fieldPosition="0">
        <references count="1">
          <reference field="4294967294" count="1" selected="0">
            <x v="3"/>
          </reference>
        </references>
      </pivotArea>
    </format>
    <format dxfId="20">
      <pivotArea outline="0" collapsedLevelsAreSubtotals="1" fieldPosition="0">
        <references count="1">
          <reference field="4294967294" count="2" selected="0">
            <x v="1"/>
            <x v="2"/>
          </reference>
        </references>
      </pivotArea>
    </format>
  </formats>
  <conditionalFormats count="1">
    <conditionalFormat priority="1">
      <pivotAreas count="1">
        <pivotArea type="data" collapsedLevelsAreSubtotals="1" fieldPosition="0">
          <references count="2">
            <reference field="4294967294" count="1" selected="0">
              <x v="3"/>
            </reference>
            <reference field="2" count="22">
              <x v="0"/>
              <x v="1"/>
              <x v="2"/>
              <x v="3"/>
              <x v="4"/>
              <x v="5"/>
              <x v="6"/>
              <x v="7"/>
              <x v="8"/>
              <x v="9"/>
              <x v="10"/>
              <x v="11"/>
              <x v="12"/>
              <x v="13"/>
              <x v="14"/>
              <x v="15"/>
              <x v="16"/>
              <x v="17"/>
              <x v="18"/>
              <x v="19"/>
              <x v="20"/>
              <x v="2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995A35BA-A1DF-4221-901D-D6EA1BB352AD}" sourceName="Sales Person">
  <pivotTables>
    <pivotTable tabId="5" name="PivotTable1"/>
  </pivotTables>
  <data>
    <tabular pivotCacheId="63009588">
      <items count="10">
        <i x="7"/>
        <i x="1"/>
        <i x="3" s="1"/>
        <i x="5"/>
        <i x="4"/>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3E669D2-626E-4848-AA40-861AF18FFDA3}" sourceName="Geography">
  <pivotTables>
    <pivotTable tabId="10" name="PivotTable5"/>
  </pivotTables>
  <data>
    <tabular pivotCacheId="649451669">
      <items count="6">
        <i x="4" s="1"/>
        <i x="2"/>
        <i x="5"/>
        <i x="0"/>
        <i x="3"/>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4B748718-19A6-45A1-AA3B-4D15D15F71D4}" sourceName="Geography">
  <pivotTables>
    <pivotTable tabId="13" name="PivotTable6"/>
  </pivotTables>
  <data>
    <tabular pivotCacheId="649451669">
      <items count="6">
        <i x="4" s="1"/>
        <i x="2"/>
        <i x="5"/>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F1ECE4FD-9BB6-43F8-AA98-570350CEB9F7}"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04269F8-73E8-44CA-B179-8EF37BD572E9}" cache="Slicer_Geography" caption="Geograph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AC54E1E-DC50-453C-9F6E-53DE4262D01A}" cache="Slicer_Geography1" caption="Geograph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5E96C0-7C03-4525-91F1-B1B5F2C25DA2}" name="Data" displayName="Data" ref="C11:G311" totalsRowShown="0" headerRowDxfId="43">
  <autoFilter ref="C11:G311" xr:uid="{B65E96C0-7C03-4525-91F1-B1B5F2C25DA2}"/>
  <tableColumns count="5">
    <tableColumn id="1" xr3:uid="{0C6AEDE0-ADD0-4674-A093-3E7AB5F8C0F5}" name="Sales Person"/>
    <tableColumn id="2" xr3:uid="{AA4736D2-054A-42B0-9A30-65DEE97F3F22}" name="Geography"/>
    <tableColumn id="3" xr3:uid="{5EB5C7A6-8531-4072-B011-356CA34BCE26}" name="Product"/>
    <tableColumn id="4" xr3:uid="{C93E8081-AEE9-4D48-ADC3-2A20543A8426}" name="Amount" dataDxfId="45"/>
    <tableColumn id="5" xr3:uid="{C7519D89-5F19-4E7D-8A46-85D325FA0377}" name="Units"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9137C7-8737-4094-8F5A-75CC7493F50B}" name="Data4" displayName="Data4" ref="B3:F303" totalsRowShown="0" headerRowDxfId="42">
  <autoFilter ref="B3:F303" xr:uid="{AC9137C7-8737-4094-8F5A-75CC7493F50B}"/>
  <sortState xmlns:xlrd2="http://schemas.microsoft.com/office/spreadsheetml/2017/richdata2" ref="B4:F13">
    <sortCondition sortBy="cellColor" ref="E3:E303" dxfId="39"/>
  </sortState>
  <tableColumns count="5">
    <tableColumn id="1" xr3:uid="{3DDAA6B7-3B90-4CBB-96E2-D71E69AC2640}" name="Sales Person"/>
    <tableColumn id="2" xr3:uid="{8B8FDB00-33C6-44DF-BE74-D0DAC32FCA7F}" name="Geography"/>
    <tableColumn id="3" xr3:uid="{D5BDB241-5B27-4DD1-AE56-83A1225ECCDC}" name="Product"/>
    <tableColumn id="4" xr3:uid="{CCABD12A-C722-4408-A05C-D76CDBE2EC6D}" name="Amount" dataDxfId="41"/>
    <tableColumn id="5" xr3:uid="{A23CD16C-061B-4C83-A094-5E72E267BAC2}" name="Units" dataDxfId="4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A4820B-C8BE-4730-82E5-67AACF1EFFA1}" name="Data6" displayName="Data6" ref="O3:S303" totalsRowShown="0" headerRowDxfId="37">
  <autoFilter ref="O3:S303" xr:uid="{46A4820B-C8BE-4730-82E5-67AACF1EFFA1}"/>
  <tableColumns count="5">
    <tableColumn id="1" xr3:uid="{0DC27CE2-A38C-4A36-B721-0FC0A2EB2073}" name="Sales Person"/>
    <tableColumn id="2" xr3:uid="{83E65DFE-6545-4A64-BEE2-C40BEF1EB304}" name="Geography"/>
    <tableColumn id="3" xr3:uid="{432FB8E4-E2C5-42CD-85E7-4F5A67F2FAF2}" name="Product"/>
    <tableColumn id="4" xr3:uid="{1435E498-70B2-466F-8156-669492291B6E}" name="Amount" dataDxfId="36"/>
    <tableColumn id="5" xr3:uid="{D447151C-95B3-4F1E-936A-F07B92686E67}" name="Units"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467D4B-BEBD-425C-8E36-D9AB4B7FA225}" name="Data7" displayName="Data7" ref="M3:Q303" totalsRowShown="0" headerRowDxfId="34">
  <autoFilter ref="M3:Q303" xr:uid="{C8467D4B-BEBD-425C-8E36-D9AB4B7FA225}"/>
  <tableColumns count="5">
    <tableColumn id="1" xr3:uid="{FD841533-ED06-40CA-A462-B1676B88B98E}" name="Sales Person"/>
    <tableColumn id="2" xr3:uid="{66E2CFA8-3E19-4990-A5A6-ECB9FD100A9A}" name="Geography"/>
    <tableColumn id="3" xr3:uid="{5B2368FD-86A5-4D14-B9FD-F68936466E7F}" name="Product"/>
    <tableColumn id="4" xr3:uid="{6D26159A-03B9-4BD3-8E9A-60B3F86E2664}" name="Amount" dataDxfId="33"/>
    <tableColumn id="5" xr3:uid="{72CC5187-19F2-47F1-9A2F-F535F75406AB}" name="Units" dataDxfId="3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99DFB5-1C1E-42ED-A49E-AA8E95894B2B}" name="Raw_Data" displayName="Raw_Data" ref="N4:T304" totalsRowShown="0" headerRowDxfId="31">
  <autoFilter ref="N4:T304" xr:uid="{AC99DFB5-1C1E-42ED-A49E-AA8E95894B2B}"/>
  <tableColumns count="7">
    <tableColumn id="1" xr3:uid="{48486806-9A03-4A85-B7AF-CD2DB8E37D9F}" name="Sales Person"/>
    <tableColumn id="2" xr3:uid="{F6E45F53-471C-453A-9DA2-06CEF371EDF6}" name="Geography"/>
    <tableColumn id="3" xr3:uid="{44CE9C0A-E83E-46A5-BD60-4B2E37E25E34}" name="Product"/>
    <tableColumn id="4" xr3:uid="{C39EB8FB-AC0C-4EE2-8DE0-0FA17207FA29}" name="Amount" dataDxfId="30"/>
    <tableColumn id="5" xr3:uid="{437FDFD7-1853-4827-8E9E-F7FDEF622D2C}" name="Units" dataDxfId="29"/>
    <tableColumn id="6" xr3:uid="{087C16B2-6CAF-485D-91DA-8EBBABDE62B8}" name="Cost/Unit" dataDxfId="28">
      <calculatedColumnFormula>VLOOKUP(Raw_Data[[#This Row],[Product]],products[#All],2,0)</calculatedColumnFormula>
    </tableColumn>
    <tableColumn id="7" xr3:uid="{53A1E125-BC45-41E8-93E7-BDB113ED2F34}" name="Cost" dataDxfId="27">
      <calculatedColumnFormula>Raw_Data[[#This Row],[Cost/Unit]]*Raw_Data[[#This Row],[Units]]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ivotTable" Target="../pivotTables/pivotTable5.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5" zoomScaleNormal="100" workbookViewId="0">
      <selection activeCell="I18" sqref="I18"/>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908DA-20EF-4C69-BA7C-2D4E87270299}">
  <dimension ref="A1:E17"/>
  <sheetViews>
    <sheetView workbookViewId="0">
      <selection sqref="A1:XFD1"/>
    </sheetView>
  </sheetViews>
  <sheetFormatPr defaultRowHeight="14.4" x14ac:dyDescent="0.3"/>
  <sheetData>
    <row r="1" spans="1:5" s="2" customFormat="1" ht="52.5" customHeight="1" x14ac:dyDescent="0.3">
      <c r="A1" s="1"/>
      <c r="C1" s="3" t="s">
        <v>56</v>
      </c>
    </row>
    <row r="3" spans="1:5" x14ac:dyDescent="0.3">
      <c r="D3" t="s">
        <v>58</v>
      </c>
      <c r="E3" t="s">
        <v>50</v>
      </c>
    </row>
    <row r="4" spans="1:5" x14ac:dyDescent="0.3">
      <c r="C4" t="s">
        <v>57</v>
      </c>
      <c r="D4">
        <f>AVERAGE(Data[Amount])</f>
        <v>4136.2299999999996</v>
      </c>
      <c r="E4">
        <f>AVERAGE(Data[Units])</f>
        <v>152.19999999999999</v>
      </c>
    </row>
    <row r="5" spans="1:5" x14ac:dyDescent="0.3">
      <c r="C5" t="s">
        <v>59</v>
      </c>
      <c r="D5">
        <f>MEDIAN(Data[Amount])</f>
        <v>3437</v>
      </c>
      <c r="E5">
        <f>MEDIAN(Data[Units])</f>
        <v>124.5</v>
      </c>
    </row>
    <row r="6" spans="1:5" x14ac:dyDescent="0.3">
      <c r="C6" t="s">
        <v>60</v>
      </c>
      <c r="D6">
        <f>MIN(Data[Amount])</f>
        <v>0</v>
      </c>
      <c r="E6">
        <f>MIN(Data[Units])</f>
        <v>0</v>
      </c>
    </row>
    <row r="7" spans="1:5" x14ac:dyDescent="0.3">
      <c r="C7" t="s">
        <v>61</v>
      </c>
      <c r="D7">
        <f>MAX(Data[Amount])</f>
        <v>16184</v>
      </c>
      <c r="E7">
        <f>MAX(Data[Units])</f>
        <v>525</v>
      </c>
    </row>
    <row r="8" spans="1:5" x14ac:dyDescent="0.3">
      <c r="C8" t="s">
        <v>62</v>
      </c>
      <c r="D8">
        <f>D7-D6</f>
        <v>16184</v>
      </c>
      <c r="E8">
        <f>E7-E6</f>
        <v>525</v>
      </c>
    </row>
    <row r="9" spans="1:5" x14ac:dyDescent="0.3">
      <c r="C9" t="s">
        <v>63</v>
      </c>
      <c r="D9">
        <f>_xlfn.PERCENTILE.EXC(Data[Amount],0.25)</f>
        <v>1652</v>
      </c>
      <c r="E9">
        <f>_xlfn.PERCENTILE.EXC(Data[Units],0.25)</f>
        <v>54</v>
      </c>
    </row>
    <row r="10" spans="1:5" x14ac:dyDescent="0.3">
      <c r="C10" t="s">
        <v>64</v>
      </c>
      <c r="D10">
        <f>_xlfn.PERCENTILE.EXC(Data[Amount],0.75)</f>
        <v>6245.75</v>
      </c>
      <c r="E10">
        <f>_xlfn.PERCENTILE.EXC(Data[Units],0.75)</f>
        <v>223.5</v>
      </c>
    </row>
    <row r="11" spans="1:5" x14ac:dyDescent="0.3">
      <c r="C11" t="s">
        <v>65</v>
      </c>
      <c r="D11">
        <f>D10-D9</f>
        <v>4593.75</v>
      </c>
      <c r="E11">
        <f>E10-E9</f>
        <v>169.5</v>
      </c>
    </row>
    <row r="12" spans="1:5" x14ac:dyDescent="0.3">
      <c r="C12" t="s">
        <v>69</v>
      </c>
      <c r="D12">
        <f>_xlfn.STDEV.P(Data[Amount])</f>
        <v>3119.6202274903058</v>
      </c>
      <c r="E12">
        <f>_xlfn.STDEV.P(Data[Units])</f>
        <v>117.90250209389112</v>
      </c>
    </row>
    <row r="15" spans="1:5" x14ac:dyDescent="0.3">
      <c r="C15" t="s">
        <v>66</v>
      </c>
      <c r="E15">
        <f>COUNTA(_xlfn.UNIQUE(Data[Product]))</f>
        <v>22</v>
      </c>
    </row>
    <row r="16" spans="1:5" x14ac:dyDescent="0.3">
      <c r="C16" t="s">
        <v>67</v>
      </c>
      <c r="E16">
        <f>COUNTA(_xlfn.UNIQUE(Data[Geography]))</f>
        <v>6</v>
      </c>
    </row>
    <row r="17" spans="3:5" x14ac:dyDescent="0.3">
      <c r="C17" t="s">
        <v>68</v>
      </c>
      <c r="E17">
        <f>COUNTA(_xlfn.UNIQUE(Data[Sales Person]))</f>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A770-41BD-4101-B1B4-3252D930E442}">
  <dimension ref="A1:F303"/>
  <sheetViews>
    <sheetView workbookViewId="0">
      <selection sqref="A1:XFD1"/>
    </sheetView>
  </sheetViews>
  <sheetFormatPr defaultRowHeight="14.4" x14ac:dyDescent="0.3"/>
  <cols>
    <col min="2" max="2" width="15.109375" bestFit="1" customWidth="1"/>
    <col min="3" max="3" width="12.88671875" bestFit="1" customWidth="1"/>
    <col min="4" max="4" width="20.21875" bestFit="1" customWidth="1"/>
    <col min="5" max="5" width="12.44140625" customWidth="1"/>
    <col min="6" max="6" width="10.6640625" customWidth="1"/>
  </cols>
  <sheetData>
    <row r="1" spans="1:6" s="2" customFormat="1" ht="52.5" customHeight="1" x14ac:dyDescent="0.3">
      <c r="A1" s="1"/>
      <c r="C1" s="3" t="s">
        <v>70</v>
      </c>
    </row>
    <row r="3" spans="1:6" x14ac:dyDescent="0.3">
      <c r="B3" s="6" t="s">
        <v>11</v>
      </c>
      <c r="C3" s="6" t="s">
        <v>12</v>
      </c>
      <c r="D3" s="6" t="s">
        <v>0</v>
      </c>
      <c r="E3" s="10" t="s">
        <v>1</v>
      </c>
      <c r="F3" s="10" t="s">
        <v>50</v>
      </c>
    </row>
    <row r="4" spans="1:6" x14ac:dyDescent="0.3">
      <c r="B4" t="s">
        <v>5</v>
      </c>
      <c r="C4" t="s">
        <v>34</v>
      </c>
      <c r="D4" t="s">
        <v>20</v>
      </c>
      <c r="E4" s="4">
        <v>15610</v>
      </c>
      <c r="F4" s="5">
        <v>339</v>
      </c>
    </row>
    <row r="5" spans="1:6" x14ac:dyDescent="0.3">
      <c r="B5" t="s">
        <v>40</v>
      </c>
      <c r="C5" t="s">
        <v>35</v>
      </c>
      <c r="D5" t="s">
        <v>32</v>
      </c>
      <c r="E5" s="4">
        <v>12348</v>
      </c>
      <c r="F5" s="5">
        <v>234</v>
      </c>
    </row>
    <row r="6" spans="1:6" x14ac:dyDescent="0.3">
      <c r="B6" t="s">
        <v>41</v>
      </c>
      <c r="C6" t="s">
        <v>36</v>
      </c>
      <c r="D6" t="s">
        <v>13</v>
      </c>
      <c r="E6" s="4">
        <v>10311</v>
      </c>
      <c r="F6" s="5">
        <v>231</v>
      </c>
    </row>
    <row r="7" spans="1:6" x14ac:dyDescent="0.3">
      <c r="B7" t="s">
        <v>9</v>
      </c>
      <c r="C7" t="s">
        <v>36</v>
      </c>
      <c r="D7" t="s">
        <v>27</v>
      </c>
      <c r="E7" s="4">
        <v>11522</v>
      </c>
      <c r="F7" s="5">
        <v>204</v>
      </c>
    </row>
    <row r="8" spans="1:6" x14ac:dyDescent="0.3">
      <c r="B8" t="s">
        <v>5</v>
      </c>
      <c r="C8" t="s">
        <v>35</v>
      </c>
      <c r="D8" t="s">
        <v>15</v>
      </c>
      <c r="E8" s="4">
        <v>13391</v>
      </c>
      <c r="F8" s="5">
        <v>201</v>
      </c>
    </row>
    <row r="9" spans="1:6" x14ac:dyDescent="0.3">
      <c r="B9" t="s">
        <v>9</v>
      </c>
      <c r="C9" t="s">
        <v>34</v>
      </c>
      <c r="D9" t="s">
        <v>28</v>
      </c>
      <c r="E9" s="4">
        <v>14329</v>
      </c>
      <c r="F9" s="5">
        <v>150</v>
      </c>
    </row>
    <row r="10" spans="1:6" x14ac:dyDescent="0.3">
      <c r="B10" t="s">
        <v>2</v>
      </c>
      <c r="C10" t="s">
        <v>37</v>
      </c>
      <c r="D10" t="s">
        <v>18</v>
      </c>
      <c r="E10" s="4">
        <v>11571</v>
      </c>
      <c r="F10" s="5">
        <v>138</v>
      </c>
    </row>
    <row r="11" spans="1:6" x14ac:dyDescent="0.3">
      <c r="B11" t="s">
        <v>5</v>
      </c>
      <c r="C11" t="s">
        <v>36</v>
      </c>
      <c r="D11" t="s">
        <v>16</v>
      </c>
      <c r="E11" s="4">
        <v>16184</v>
      </c>
      <c r="F11" s="5">
        <v>39</v>
      </c>
    </row>
    <row r="12" spans="1:6" x14ac:dyDescent="0.3">
      <c r="B12" t="s">
        <v>10</v>
      </c>
      <c r="C12" t="s">
        <v>39</v>
      </c>
      <c r="D12" t="s">
        <v>33</v>
      </c>
      <c r="E12" s="4">
        <v>12950</v>
      </c>
      <c r="F12" s="5">
        <v>30</v>
      </c>
    </row>
    <row r="13" spans="1:6" x14ac:dyDescent="0.3">
      <c r="B13" t="s">
        <v>2</v>
      </c>
      <c r="C13" t="s">
        <v>36</v>
      </c>
      <c r="D13" t="s">
        <v>16</v>
      </c>
      <c r="E13" s="4">
        <v>11417</v>
      </c>
      <c r="F13" s="5">
        <v>21</v>
      </c>
    </row>
    <row r="14" spans="1:6" x14ac:dyDescent="0.3">
      <c r="B14" t="s">
        <v>10</v>
      </c>
      <c r="C14" t="s">
        <v>38</v>
      </c>
      <c r="D14" t="s">
        <v>14</v>
      </c>
      <c r="E14" s="4">
        <v>5586</v>
      </c>
      <c r="F14" s="5">
        <v>525</v>
      </c>
    </row>
    <row r="15" spans="1:6" x14ac:dyDescent="0.3">
      <c r="B15" t="s">
        <v>2</v>
      </c>
      <c r="C15" t="s">
        <v>36</v>
      </c>
      <c r="D15" t="s">
        <v>27</v>
      </c>
      <c r="E15" s="4">
        <v>798</v>
      </c>
      <c r="F15" s="5">
        <v>519</v>
      </c>
    </row>
    <row r="16" spans="1:6" x14ac:dyDescent="0.3">
      <c r="B16" t="s">
        <v>8</v>
      </c>
      <c r="C16" t="s">
        <v>38</v>
      </c>
      <c r="D16" t="s">
        <v>13</v>
      </c>
      <c r="E16" s="4">
        <v>819</v>
      </c>
      <c r="F16" s="5">
        <v>510</v>
      </c>
    </row>
    <row r="17" spans="2:6" x14ac:dyDescent="0.3">
      <c r="B17" t="s">
        <v>3</v>
      </c>
      <c r="C17" t="s">
        <v>34</v>
      </c>
      <c r="D17" t="s">
        <v>32</v>
      </c>
      <c r="E17" s="4">
        <v>7777</v>
      </c>
      <c r="F17" s="5">
        <v>504</v>
      </c>
    </row>
    <row r="18" spans="2:6" x14ac:dyDescent="0.3">
      <c r="B18" t="s">
        <v>9</v>
      </c>
      <c r="C18" t="s">
        <v>34</v>
      </c>
      <c r="D18" t="s">
        <v>20</v>
      </c>
      <c r="E18" s="4">
        <v>8463</v>
      </c>
      <c r="F18" s="5">
        <v>492</v>
      </c>
    </row>
    <row r="19" spans="2:6" x14ac:dyDescent="0.3">
      <c r="B19" t="s">
        <v>2</v>
      </c>
      <c r="C19" t="s">
        <v>39</v>
      </c>
      <c r="D19" t="s">
        <v>25</v>
      </c>
      <c r="E19" s="4">
        <v>1785</v>
      </c>
      <c r="F19" s="5">
        <v>462</v>
      </c>
    </row>
    <row r="20" spans="2:6" x14ac:dyDescent="0.3">
      <c r="B20" t="s">
        <v>8</v>
      </c>
      <c r="C20" t="s">
        <v>35</v>
      </c>
      <c r="D20" t="s">
        <v>32</v>
      </c>
      <c r="E20" s="4">
        <v>6706</v>
      </c>
      <c r="F20" s="5">
        <v>459</v>
      </c>
    </row>
    <row r="21" spans="2:6" x14ac:dyDescent="0.3">
      <c r="B21" t="s">
        <v>6</v>
      </c>
      <c r="C21" t="s">
        <v>37</v>
      </c>
      <c r="D21" t="s">
        <v>28</v>
      </c>
      <c r="E21" s="4">
        <v>3556</v>
      </c>
      <c r="F21" s="5">
        <v>459</v>
      </c>
    </row>
    <row r="22" spans="2:6" x14ac:dyDescent="0.3">
      <c r="B22" t="s">
        <v>6</v>
      </c>
      <c r="C22" t="s">
        <v>34</v>
      </c>
      <c r="D22" t="s">
        <v>26</v>
      </c>
      <c r="E22" s="4">
        <v>8008</v>
      </c>
      <c r="F22" s="5">
        <v>456</v>
      </c>
    </row>
    <row r="23" spans="2:6" x14ac:dyDescent="0.3">
      <c r="B23" t="s">
        <v>40</v>
      </c>
      <c r="C23" t="s">
        <v>35</v>
      </c>
      <c r="D23" t="s">
        <v>30</v>
      </c>
      <c r="E23" s="4">
        <v>2275</v>
      </c>
      <c r="F23" s="5">
        <v>447</v>
      </c>
    </row>
    <row r="24" spans="2:6" x14ac:dyDescent="0.3">
      <c r="B24" t="s">
        <v>40</v>
      </c>
      <c r="C24" t="s">
        <v>35</v>
      </c>
      <c r="D24" t="s">
        <v>33</v>
      </c>
      <c r="E24" s="4">
        <v>8869</v>
      </c>
      <c r="F24" s="5">
        <v>432</v>
      </c>
    </row>
    <row r="25" spans="2:6" x14ac:dyDescent="0.3">
      <c r="B25" t="s">
        <v>6</v>
      </c>
      <c r="C25" t="s">
        <v>39</v>
      </c>
      <c r="D25" t="s">
        <v>25</v>
      </c>
      <c r="E25" s="4">
        <v>2100</v>
      </c>
      <c r="F25" s="5">
        <v>414</v>
      </c>
    </row>
    <row r="26" spans="2:6" x14ac:dyDescent="0.3">
      <c r="B26" t="s">
        <v>6</v>
      </c>
      <c r="C26" t="s">
        <v>37</v>
      </c>
      <c r="D26" t="s">
        <v>16</v>
      </c>
      <c r="E26" s="4">
        <v>1904</v>
      </c>
      <c r="F26" s="5">
        <v>405</v>
      </c>
    </row>
    <row r="27" spans="2:6" x14ac:dyDescent="0.3">
      <c r="B27" t="s">
        <v>6</v>
      </c>
      <c r="C27" t="s">
        <v>35</v>
      </c>
      <c r="D27" t="s">
        <v>4</v>
      </c>
      <c r="E27" s="4">
        <v>1302</v>
      </c>
      <c r="F27" s="5">
        <v>402</v>
      </c>
    </row>
    <row r="28" spans="2:6" x14ac:dyDescent="0.3">
      <c r="B28" t="s">
        <v>6</v>
      </c>
      <c r="C28" t="s">
        <v>39</v>
      </c>
      <c r="D28" t="s">
        <v>29</v>
      </c>
      <c r="E28" s="4">
        <v>3052</v>
      </c>
      <c r="F28" s="5">
        <v>378</v>
      </c>
    </row>
    <row r="29" spans="2:6" x14ac:dyDescent="0.3">
      <c r="B29" t="s">
        <v>40</v>
      </c>
      <c r="C29" t="s">
        <v>35</v>
      </c>
      <c r="D29" t="s">
        <v>22</v>
      </c>
      <c r="E29" s="4">
        <v>6853</v>
      </c>
      <c r="F29" s="5">
        <v>372</v>
      </c>
    </row>
    <row r="30" spans="2:6" x14ac:dyDescent="0.3">
      <c r="B30" t="s">
        <v>7</v>
      </c>
      <c r="C30" t="s">
        <v>34</v>
      </c>
      <c r="D30" t="s">
        <v>14</v>
      </c>
      <c r="E30" s="4">
        <v>1932</v>
      </c>
      <c r="F30" s="5">
        <v>369</v>
      </c>
    </row>
    <row r="31" spans="2:6" x14ac:dyDescent="0.3">
      <c r="B31" t="s">
        <v>6</v>
      </c>
      <c r="C31" t="s">
        <v>34</v>
      </c>
      <c r="D31" t="s">
        <v>30</v>
      </c>
      <c r="E31" s="4">
        <v>3402</v>
      </c>
      <c r="F31" s="5">
        <v>366</v>
      </c>
    </row>
    <row r="32" spans="2:6" x14ac:dyDescent="0.3">
      <c r="B32" t="s">
        <v>3</v>
      </c>
      <c r="C32" t="s">
        <v>37</v>
      </c>
      <c r="D32" t="s">
        <v>4</v>
      </c>
      <c r="E32" s="4">
        <v>938</v>
      </c>
      <c r="F32" s="5">
        <v>366</v>
      </c>
    </row>
    <row r="33" spans="2:6" x14ac:dyDescent="0.3">
      <c r="B33" t="s">
        <v>8</v>
      </c>
      <c r="C33" t="s">
        <v>35</v>
      </c>
      <c r="D33" t="s">
        <v>20</v>
      </c>
      <c r="E33" s="4">
        <v>2702</v>
      </c>
      <c r="F33" s="5">
        <v>363</v>
      </c>
    </row>
    <row r="34" spans="2:6" x14ac:dyDescent="0.3">
      <c r="B34" t="s">
        <v>5</v>
      </c>
      <c r="C34" t="s">
        <v>35</v>
      </c>
      <c r="D34" t="s">
        <v>29</v>
      </c>
      <c r="E34" s="4">
        <v>4480</v>
      </c>
      <c r="F34" s="5">
        <v>357</v>
      </c>
    </row>
    <row r="35" spans="2:6" x14ac:dyDescent="0.3">
      <c r="B35" t="s">
        <v>2</v>
      </c>
      <c r="C35" t="s">
        <v>38</v>
      </c>
      <c r="D35" t="s">
        <v>31</v>
      </c>
      <c r="E35" s="4">
        <v>4326</v>
      </c>
      <c r="F35" s="5">
        <v>348</v>
      </c>
    </row>
    <row r="36" spans="2:6" x14ac:dyDescent="0.3">
      <c r="B36" t="s">
        <v>5</v>
      </c>
      <c r="C36" t="s">
        <v>36</v>
      </c>
      <c r="D36" t="s">
        <v>17</v>
      </c>
      <c r="E36" s="4">
        <v>3339</v>
      </c>
      <c r="F36" s="5">
        <v>348</v>
      </c>
    </row>
    <row r="37" spans="2:6" x14ac:dyDescent="0.3">
      <c r="B37" t="s">
        <v>10</v>
      </c>
      <c r="C37" t="s">
        <v>36</v>
      </c>
      <c r="D37" t="s">
        <v>29</v>
      </c>
      <c r="E37" s="4">
        <v>2471</v>
      </c>
      <c r="F37" s="5">
        <v>342</v>
      </c>
    </row>
    <row r="38" spans="2:6" x14ac:dyDescent="0.3">
      <c r="B38" t="s">
        <v>7</v>
      </c>
      <c r="C38" t="s">
        <v>37</v>
      </c>
      <c r="D38" t="s">
        <v>16</v>
      </c>
      <c r="E38" s="4">
        <v>4487</v>
      </c>
      <c r="F38" s="5">
        <v>333</v>
      </c>
    </row>
    <row r="39" spans="2:6" x14ac:dyDescent="0.3">
      <c r="B39" t="s">
        <v>3</v>
      </c>
      <c r="C39" t="s">
        <v>37</v>
      </c>
      <c r="D39" t="s">
        <v>28</v>
      </c>
      <c r="E39" s="4">
        <v>7308</v>
      </c>
      <c r="F39" s="5">
        <v>327</v>
      </c>
    </row>
    <row r="40" spans="2:6" x14ac:dyDescent="0.3">
      <c r="B40" t="s">
        <v>3</v>
      </c>
      <c r="C40" t="s">
        <v>37</v>
      </c>
      <c r="D40" t="s">
        <v>29</v>
      </c>
      <c r="E40" s="4">
        <v>4592</v>
      </c>
      <c r="F40" s="5">
        <v>324</v>
      </c>
    </row>
    <row r="41" spans="2:6" x14ac:dyDescent="0.3">
      <c r="B41" t="s">
        <v>7</v>
      </c>
      <c r="C41" t="s">
        <v>38</v>
      </c>
      <c r="D41" t="s">
        <v>30</v>
      </c>
      <c r="E41" s="4">
        <v>10129</v>
      </c>
      <c r="F41" s="5">
        <v>312</v>
      </c>
    </row>
    <row r="42" spans="2:6" x14ac:dyDescent="0.3">
      <c r="B42" t="s">
        <v>3</v>
      </c>
      <c r="C42" t="s">
        <v>34</v>
      </c>
      <c r="D42" t="s">
        <v>28</v>
      </c>
      <c r="E42" s="4">
        <v>3689</v>
      </c>
      <c r="F42" s="5">
        <v>312</v>
      </c>
    </row>
    <row r="43" spans="2:6" x14ac:dyDescent="0.3">
      <c r="B43" t="s">
        <v>41</v>
      </c>
      <c r="C43" t="s">
        <v>36</v>
      </c>
      <c r="D43" t="s">
        <v>28</v>
      </c>
      <c r="E43" s="4">
        <v>854</v>
      </c>
      <c r="F43" s="5">
        <v>309</v>
      </c>
    </row>
    <row r="44" spans="2:6" x14ac:dyDescent="0.3">
      <c r="B44" t="s">
        <v>9</v>
      </c>
      <c r="C44" t="s">
        <v>39</v>
      </c>
      <c r="D44" t="s">
        <v>24</v>
      </c>
      <c r="E44" s="4">
        <v>3920</v>
      </c>
      <c r="F44" s="5">
        <v>306</v>
      </c>
    </row>
    <row r="45" spans="2:6" x14ac:dyDescent="0.3">
      <c r="B45" t="s">
        <v>40</v>
      </c>
      <c r="C45" t="s">
        <v>36</v>
      </c>
      <c r="D45" t="s">
        <v>27</v>
      </c>
      <c r="E45" s="4">
        <v>3164</v>
      </c>
      <c r="F45" s="5">
        <v>306</v>
      </c>
    </row>
    <row r="46" spans="2:6" x14ac:dyDescent="0.3">
      <c r="B46" t="s">
        <v>3</v>
      </c>
      <c r="C46" t="s">
        <v>35</v>
      </c>
      <c r="D46" t="s">
        <v>33</v>
      </c>
      <c r="E46" s="4">
        <v>819</v>
      </c>
      <c r="F46" s="5">
        <v>306</v>
      </c>
    </row>
    <row r="47" spans="2:6" x14ac:dyDescent="0.3">
      <c r="B47" t="s">
        <v>3</v>
      </c>
      <c r="C47" t="s">
        <v>38</v>
      </c>
      <c r="D47" t="s">
        <v>26</v>
      </c>
      <c r="E47" s="4">
        <v>8841</v>
      </c>
      <c r="F47" s="5">
        <v>303</v>
      </c>
    </row>
    <row r="48" spans="2:6" x14ac:dyDescent="0.3">
      <c r="B48" t="s">
        <v>10</v>
      </c>
      <c r="C48" t="s">
        <v>36</v>
      </c>
      <c r="D48" t="s">
        <v>32</v>
      </c>
      <c r="E48" s="4">
        <v>6657</v>
      </c>
      <c r="F48" s="5">
        <v>303</v>
      </c>
    </row>
    <row r="49" spans="2:6" x14ac:dyDescent="0.3">
      <c r="B49" t="s">
        <v>2</v>
      </c>
      <c r="C49" t="s">
        <v>35</v>
      </c>
      <c r="D49" t="s">
        <v>17</v>
      </c>
      <c r="E49" s="4">
        <v>1589</v>
      </c>
      <c r="F49" s="5">
        <v>303</v>
      </c>
    </row>
    <row r="50" spans="2:6" x14ac:dyDescent="0.3">
      <c r="B50" t="s">
        <v>8</v>
      </c>
      <c r="C50" t="s">
        <v>35</v>
      </c>
      <c r="D50" t="s">
        <v>27</v>
      </c>
      <c r="E50" s="4">
        <v>4753</v>
      </c>
      <c r="F50" s="5">
        <v>300</v>
      </c>
    </row>
    <row r="51" spans="2:6" x14ac:dyDescent="0.3">
      <c r="B51" t="s">
        <v>7</v>
      </c>
      <c r="C51" t="s">
        <v>36</v>
      </c>
      <c r="D51" t="s">
        <v>19</v>
      </c>
      <c r="E51" s="4">
        <v>2870</v>
      </c>
      <c r="F51" s="5">
        <v>300</v>
      </c>
    </row>
    <row r="52" spans="2:6" x14ac:dyDescent="0.3">
      <c r="B52" t="s">
        <v>40</v>
      </c>
      <c r="C52" t="s">
        <v>38</v>
      </c>
      <c r="D52" t="s">
        <v>13</v>
      </c>
      <c r="E52" s="4">
        <v>5670</v>
      </c>
      <c r="F52" s="5">
        <v>297</v>
      </c>
    </row>
    <row r="53" spans="2:6" x14ac:dyDescent="0.3">
      <c r="B53" t="s">
        <v>41</v>
      </c>
      <c r="C53" t="s">
        <v>36</v>
      </c>
      <c r="D53" t="s">
        <v>18</v>
      </c>
      <c r="E53" s="4">
        <v>9632</v>
      </c>
      <c r="F53" s="5">
        <v>288</v>
      </c>
    </row>
    <row r="54" spans="2:6" x14ac:dyDescent="0.3">
      <c r="B54" t="s">
        <v>7</v>
      </c>
      <c r="C54" t="s">
        <v>35</v>
      </c>
      <c r="D54" t="s">
        <v>28</v>
      </c>
      <c r="E54" s="4">
        <v>5194</v>
      </c>
      <c r="F54" s="5">
        <v>288</v>
      </c>
    </row>
    <row r="55" spans="2:6" x14ac:dyDescent="0.3">
      <c r="B55" t="s">
        <v>8</v>
      </c>
      <c r="C55" t="s">
        <v>34</v>
      </c>
      <c r="D55" t="s">
        <v>31</v>
      </c>
      <c r="E55" s="4">
        <v>3507</v>
      </c>
      <c r="F55" s="5">
        <v>288</v>
      </c>
    </row>
    <row r="56" spans="2:6" x14ac:dyDescent="0.3">
      <c r="B56" t="s">
        <v>10</v>
      </c>
      <c r="C56" t="s">
        <v>37</v>
      </c>
      <c r="D56" t="s">
        <v>21</v>
      </c>
      <c r="E56" s="4">
        <v>245</v>
      </c>
      <c r="F56" s="5">
        <v>288</v>
      </c>
    </row>
    <row r="57" spans="2:6" x14ac:dyDescent="0.3">
      <c r="B57" t="s">
        <v>6</v>
      </c>
      <c r="C57" t="s">
        <v>38</v>
      </c>
      <c r="D57" t="s">
        <v>27</v>
      </c>
      <c r="E57" s="4">
        <v>1134</v>
      </c>
      <c r="F57" s="5">
        <v>282</v>
      </c>
    </row>
    <row r="58" spans="2:6" x14ac:dyDescent="0.3">
      <c r="B58" t="s">
        <v>10</v>
      </c>
      <c r="C58" t="s">
        <v>39</v>
      </c>
      <c r="D58" t="s">
        <v>21</v>
      </c>
      <c r="E58" s="4">
        <v>4858</v>
      </c>
      <c r="F58" s="5">
        <v>279</v>
      </c>
    </row>
    <row r="59" spans="2:6" x14ac:dyDescent="0.3">
      <c r="B59" t="s">
        <v>10</v>
      </c>
      <c r="C59" t="s">
        <v>35</v>
      </c>
      <c r="D59" t="s">
        <v>18</v>
      </c>
      <c r="E59" s="4">
        <v>3808</v>
      </c>
      <c r="F59" s="5">
        <v>279</v>
      </c>
    </row>
    <row r="60" spans="2:6" x14ac:dyDescent="0.3">
      <c r="B60" t="s">
        <v>3</v>
      </c>
      <c r="C60" t="s">
        <v>34</v>
      </c>
      <c r="D60" t="s">
        <v>14</v>
      </c>
      <c r="E60" s="4">
        <v>7259</v>
      </c>
      <c r="F60" s="5">
        <v>276</v>
      </c>
    </row>
    <row r="61" spans="2:6" x14ac:dyDescent="0.3">
      <c r="B61" t="s">
        <v>3</v>
      </c>
      <c r="C61" t="s">
        <v>35</v>
      </c>
      <c r="D61" t="s">
        <v>15</v>
      </c>
      <c r="E61" s="4">
        <v>6657</v>
      </c>
      <c r="F61" s="5">
        <v>276</v>
      </c>
    </row>
    <row r="62" spans="2:6" x14ac:dyDescent="0.3">
      <c r="B62" t="s">
        <v>9</v>
      </c>
      <c r="C62" t="s">
        <v>37</v>
      </c>
      <c r="D62" t="s">
        <v>29</v>
      </c>
      <c r="E62" s="4">
        <v>1085</v>
      </c>
      <c r="F62" s="5">
        <v>273</v>
      </c>
    </row>
    <row r="63" spans="2:6" x14ac:dyDescent="0.3">
      <c r="B63" t="s">
        <v>7</v>
      </c>
      <c r="C63" t="s">
        <v>38</v>
      </c>
      <c r="D63" t="s">
        <v>18</v>
      </c>
      <c r="E63" s="4">
        <v>1778</v>
      </c>
      <c r="F63" s="5">
        <v>270</v>
      </c>
    </row>
    <row r="64" spans="2:6" x14ac:dyDescent="0.3">
      <c r="B64" t="s">
        <v>6</v>
      </c>
      <c r="C64" t="s">
        <v>35</v>
      </c>
      <c r="D64" t="s">
        <v>20</v>
      </c>
      <c r="E64" s="4">
        <v>1071</v>
      </c>
      <c r="F64" s="5">
        <v>270</v>
      </c>
    </row>
    <row r="65" spans="2:6" x14ac:dyDescent="0.3">
      <c r="B65" t="s">
        <v>10</v>
      </c>
      <c r="C65" t="s">
        <v>36</v>
      </c>
      <c r="D65" t="s">
        <v>23</v>
      </c>
      <c r="E65" s="4">
        <v>2317</v>
      </c>
      <c r="F65" s="5">
        <v>261</v>
      </c>
    </row>
    <row r="66" spans="2:6" x14ac:dyDescent="0.3">
      <c r="B66" t="s">
        <v>7</v>
      </c>
      <c r="C66" t="s">
        <v>38</v>
      </c>
      <c r="D66" t="s">
        <v>28</v>
      </c>
      <c r="E66" s="4">
        <v>5677</v>
      </c>
      <c r="F66" s="5">
        <v>258</v>
      </c>
    </row>
    <row r="67" spans="2:6" x14ac:dyDescent="0.3">
      <c r="B67" t="s">
        <v>3</v>
      </c>
      <c r="C67" t="s">
        <v>35</v>
      </c>
      <c r="D67" t="s">
        <v>14</v>
      </c>
      <c r="E67" s="4">
        <v>2415</v>
      </c>
      <c r="F67" s="5">
        <v>255</v>
      </c>
    </row>
    <row r="68" spans="2:6" x14ac:dyDescent="0.3">
      <c r="B68" t="s">
        <v>7</v>
      </c>
      <c r="C68" t="s">
        <v>35</v>
      </c>
      <c r="D68" t="s">
        <v>30</v>
      </c>
      <c r="E68" s="4">
        <v>6755</v>
      </c>
      <c r="F68" s="5">
        <v>252</v>
      </c>
    </row>
    <row r="69" spans="2:6" x14ac:dyDescent="0.3">
      <c r="B69" t="s">
        <v>7</v>
      </c>
      <c r="C69" t="s">
        <v>36</v>
      </c>
      <c r="D69" t="s">
        <v>29</v>
      </c>
      <c r="E69" s="4">
        <v>5551</v>
      </c>
      <c r="F69" s="5">
        <v>252</v>
      </c>
    </row>
    <row r="70" spans="2:6" x14ac:dyDescent="0.3">
      <c r="B70" t="s">
        <v>5</v>
      </c>
      <c r="C70" t="s">
        <v>39</v>
      </c>
      <c r="D70" t="s">
        <v>18</v>
      </c>
      <c r="E70" s="4">
        <v>385</v>
      </c>
      <c r="F70" s="5">
        <v>249</v>
      </c>
    </row>
    <row r="71" spans="2:6" x14ac:dyDescent="0.3">
      <c r="B71" t="s">
        <v>5</v>
      </c>
      <c r="C71" t="s">
        <v>35</v>
      </c>
      <c r="D71" t="s">
        <v>31</v>
      </c>
      <c r="E71" s="4">
        <v>4753</v>
      </c>
      <c r="F71" s="5">
        <v>246</v>
      </c>
    </row>
    <row r="72" spans="2:6" x14ac:dyDescent="0.3">
      <c r="B72" t="s">
        <v>7</v>
      </c>
      <c r="C72" t="s">
        <v>39</v>
      </c>
      <c r="D72" t="s">
        <v>17</v>
      </c>
      <c r="E72" s="4">
        <v>4438</v>
      </c>
      <c r="F72" s="5">
        <v>246</v>
      </c>
    </row>
    <row r="73" spans="2:6" x14ac:dyDescent="0.3">
      <c r="B73" t="s">
        <v>2</v>
      </c>
      <c r="C73" t="s">
        <v>36</v>
      </c>
      <c r="D73" t="s">
        <v>31</v>
      </c>
      <c r="E73" s="4">
        <v>3094</v>
      </c>
      <c r="F73" s="5">
        <v>246</v>
      </c>
    </row>
    <row r="74" spans="2:6" x14ac:dyDescent="0.3">
      <c r="B74" t="s">
        <v>9</v>
      </c>
      <c r="C74" t="s">
        <v>37</v>
      </c>
      <c r="D74" t="s">
        <v>26</v>
      </c>
      <c r="E74" s="4">
        <v>2856</v>
      </c>
      <c r="F74" s="5">
        <v>246</v>
      </c>
    </row>
    <row r="75" spans="2:6" x14ac:dyDescent="0.3">
      <c r="B75" t="s">
        <v>9</v>
      </c>
      <c r="C75" t="s">
        <v>35</v>
      </c>
      <c r="D75" t="s">
        <v>15</v>
      </c>
      <c r="E75" s="4">
        <v>7833</v>
      </c>
      <c r="F75" s="5">
        <v>243</v>
      </c>
    </row>
    <row r="76" spans="2:6" x14ac:dyDescent="0.3">
      <c r="B76" t="s">
        <v>7</v>
      </c>
      <c r="C76" t="s">
        <v>35</v>
      </c>
      <c r="D76" t="s">
        <v>19</v>
      </c>
      <c r="E76" s="4">
        <v>4585</v>
      </c>
      <c r="F76" s="5">
        <v>240</v>
      </c>
    </row>
    <row r="77" spans="2:6" x14ac:dyDescent="0.3">
      <c r="B77" t="s">
        <v>41</v>
      </c>
      <c r="C77" t="s">
        <v>37</v>
      </c>
      <c r="D77" t="s">
        <v>30</v>
      </c>
      <c r="E77" s="4">
        <v>1526</v>
      </c>
      <c r="F77" s="5">
        <v>240</v>
      </c>
    </row>
    <row r="78" spans="2:6" x14ac:dyDescent="0.3">
      <c r="B78" t="s">
        <v>5</v>
      </c>
      <c r="C78" t="s">
        <v>34</v>
      </c>
      <c r="D78" t="s">
        <v>22</v>
      </c>
      <c r="E78" s="4">
        <v>6279</v>
      </c>
      <c r="F78" s="5">
        <v>237</v>
      </c>
    </row>
    <row r="79" spans="2:6" x14ac:dyDescent="0.3">
      <c r="B79" t="s">
        <v>3</v>
      </c>
      <c r="C79" t="s">
        <v>35</v>
      </c>
      <c r="D79" t="s">
        <v>25</v>
      </c>
      <c r="E79" s="4">
        <v>2464</v>
      </c>
      <c r="F79" s="5">
        <v>234</v>
      </c>
    </row>
    <row r="80" spans="2:6" x14ac:dyDescent="0.3">
      <c r="B80" t="s">
        <v>8</v>
      </c>
      <c r="C80" t="s">
        <v>38</v>
      </c>
      <c r="D80" t="s">
        <v>23</v>
      </c>
      <c r="E80" s="4">
        <v>1701</v>
      </c>
      <c r="F80" s="5">
        <v>234</v>
      </c>
    </row>
    <row r="81" spans="2:6" x14ac:dyDescent="0.3">
      <c r="B81" t="s">
        <v>41</v>
      </c>
      <c r="C81" t="s">
        <v>37</v>
      </c>
      <c r="D81" t="s">
        <v>15</v>
      </c>
      <c r="E81" s="4">
        <v>714</v>
      </c>
      <c r="F81" s="5">
        <v>231</v>
      </c>
    </row>
    <row r="82" spans="2:6" x14ac:dyDescent="0.3">
      <c r="B82" t="s">
        <v>10</v>
      </c>
      <c r="C82" t="s">
        <v>35</v>
      </c>
      <c r="D82" t="s">
        <v>21</v>
      </c>
      <c r="E82" s="4">
        <v>567</v>
      </c>
      <c r="F82" s="5">
        <v>228</v>
      </c>
    </row>
    <row r="83" spans="2:6" x14ac:dyDescent="0.3">
      <c r="B83" t="s">
        <v>7</v>
      </c>
      <c r="C83" t="s">
        <v>37</v>
      </c>
      <c r="D83" t="s">
        <v>14</v>
      </c>
      <c r="E83" s="4">
        <v>6608</v>
      </c>
      <c r="F83" s="5">
        <v>225</v>
      </c>
    </row>
    <row r="84" spans="2:6" x14ac:dyDescent="0.3">
      <c r="B84" t="s">
        <v>40</v>
      </c>
      <c r="C84" t="s">
        <v>39</v>
      </c>
      <c r="D84" t="s">
        <v>28</v>
      </c>
      <c r="E84" s="4">
        <v>3101</v>
      </c>
      <c r="F84" s="5">
        <v>225</v>
      </c>
    </row>
    <row r="85" spans="2:6" x14ac:dyDescent="0.3">
      <c r="B85" t="s">
        <v>41</v>
      </c>
      <c r="C85" t="s">
        <v>34</v>
      </c>
      <c r="D85" t="s">
        <v>16</v>
      </c>
      <c r="E85" s="4">
        <v>1274</v>
      </c>
      <c r="F85" s="5">
        <v>225</v>
      </c>
    </row>
    <row r="86" spans="2:6" x14ac:dyDescent="0.3">
      <c r="B86" t="s">
        <v>8</v>
      </c>
      <c r="C86" t="s">
        <v>34</v>
      </c>
      <c r="D86" t="s">
        <v>16</v>
      </c>
      <c r="E86" s="4">
        <v>2009</v>
      </c>
      <c r="F86" s="5">
        <v>219</v>
      </c>
    </row>
    <row r="87" spans="2:6" x14ac:dyDescent="0.3">
      <c r="B87" t="s">
        <v>41</v>
      </c>
      <c r="C87" t="s">
        <v>35</v>
      </c>
      <c r="D87" t="s">
        <v>28</v>
      </c>
      <c r="E87" s="4">
        <v>7455</v>
      </c>
      <c r="F87" s="5">
        <v>216</v>
      </c>
    </row>
    <row r="88" spans="2:6" x14ac:dyDescent="0.3">
      <c r="B88" t="s">
        <v>2</v>
      </c>
      <c r="C88" t="s">
        <v>39</v>
      </c>
      <c r="D88" t="s">
        <v>21</v>
      </c>
      <c r="E88" s="4">
        <v>7651</v>
      </c>
      <c r="F88" s="5">
        <v>213</v>
      </c>
    </row>
    <row r="89" spans="2:6" x14ac:dyDescent="0.3">
      <c r="B89" t="s">
        <v>8</v>
      </c>
      <c r="C89" t="s">
        <v>38</v>
      </c>
      <c r="D89" t="s">
        <v>32</v>
      </c>
      <c r="E89" s="4">
        <v>3752</v>
      </c>
      <c r="F89" s="5">
        <v>213</v>
      </c>
    </row>
    <row r="90" spans="2:6" x14ac:dyDescent="0.3">
      <c r="B90" t="s">
        <v>8</v>
      </c>
      <c r="C90" t="s">
        <v>39</v>
      </c>
      <c r="D90" t="s">
        <v>31</v>
      </c>
      <c r="E90" s="4">
        <v>8890</v>
      </c>
      <c r="F90" s="5">
        <v>210</v>
      </c>
    </row>
    <row r="91" spans="2:6" x14ac:dyDescent="0.3">
      <c r="B91" t="s">
        <v>8</v>
      </c>
      <c r="C91" t="s">
        <v>35</v>
      </c>
      <c r="D91" t="s">
        <v>22</v>
      </c>
      <c r="E91" s="4">
        <v>5012</v>
      </c>
      <c r="F91" s="5">
        <v>210</v>
      </c>
    </row>
    <row r="92" spans="2:6" x14ac:dyDescent="0.3">
      <c r="B92" t="s">
        <v>7</v>
      </c>
      <c r="C92" t="s">
        <v>37</v>
      </c>
      <c r="D92" t="s">
        <v>22</v>
      </c>
      <c r="E92" s="4">
        <v>9835</v>
      </c>
      <c r="F92" s="5">
        <v>207</v>
      </c>
    </row>
    <row r="93" spans="2:6" x14ac:dyDescent="0.3">
      <c r="B93" t="s">
        <v>6</v>
      </c>
      <c r="C93" t="s">
        <v>34</v>
      </c>
      <c r="D93" t="s">
        <v>27</v>
      </c>
      <c r="E93" s="4">
        <v>4242</v>
      </c>
      <c r="F93" s="5">
        <v>207</v>
      </c>
    </row>
    <row r="94" spans="2:6" x14ac:dyDescent="0.3">
      <c r="B94" t="s">
        <v>9</v>
      </c>
      <c r="C94" t="s">
        <v>37</v>
      </c>
      <c r="D94" t="s">
        <v>4</v>
      </c>
      <c r="E94" s="4">
        <v>259</v>
      </c>
      <c r="F94" s="5">
        <v>207</v>
      </c>
    </row>
    <row r="95" spans="2:6" x14ac:dyDescent="0.3">
      <c r="B95" t="s">
        <v>10</v>
      </c>
      <c r="C95" t="s">
        <v>34</v>
      </c>
      <c r="D95" t="s">
        <v>19</v>
      </c>
      <c r="E95" s="4">
        <v>5355</v>
      </c>
      <c r="F95" s="5">
        <v>204</v>
      </c>
    </row>
    <row r="96" spans="2:6" x14ac:dyDescent="0.3">
      <c r="B96" t="s">
        <v>9</v>
      </c>
      <c r="C96" t="s">
        <v>39</v>
      </c>
      <c r="D96" t="s">
        <v>18</v>
      </c>
      <c r="E96" s="4">
        <v>2639</v>
      </c>
      <c r="F96" s="5">
        <v>204</v>
      </c>
    </row>
    <row r="97" spans="2:6" x14ac:dyDescent="0.3">
      <c r="B97" t="s">
        <v>8</v>
      </c>
      <c r="C97" t="s">
        <v>37</v>
      </c>
      <c r="D97" t="s">
        <v>19</v>
      </c>
      <c r="E97" s="4">
        <v>1771</v>
      </c>
      <c r="F97" s="5">
        <v>204</v>
      </c>
    </row>
    <row r="98" spans="2:6" x14ac:dyDescent="0.3">
      <c r="B98" t="s">
        <v>41</v>
      </c>
      <c r="C98" t="s">
        <v>36</v>
      </c>
      <c r="D98" t="s">
        <v>26</v>
      </c>
      <c r="E98" s="4">
        <v>98</v>
      </c>
      <c r="F98" s="5">
        <v>204</v>
      </c>
    </row>
    <row r="99" spans="2:6" x14ac:dyDescent="0.3">
      <c r="B99" t="s">
        <v>2</v>
      </c>
      <c r="C99" t="s">
        <v>37</v>
      </c>
      <c r="D99" t="s">
        <v>17</v>
      </c>
      <c r="E99" s="4">
        <v>9926</v>
      </c>
      <c r="F99" s="5">
        <v>201</v>
      </c>
    </row>
    <row r="100" spans="2:6" x14ac:dyDescent="0.3">
      <c r="B100" t="s">
        <v>5</v>
      </c>
      <c r="C100" t="s">
        <v>34</v>
      </c>
      <c r="D100" t="s">
        <v>15</v>
      </c>
      <c r="E100" s="4">
        <v>7280</v>
      </c>
      <c r="F100" s="5">
        <v>201</v>
      </c>
    </row>
    <row r="101" spans="2:6" x14ac:dyDescent="0.3">
      <c r="B101" t="s">
        <v>40</v>
      </c>
      <c r="C101" t="s">
        <v>36</v>
      </c>
      <c r="D101" t="s">
        <v>13</v>
      </c>
      <c r="E101" s="4">
        <v>4424</v>
      </c>
      <c r="F101" s="5">
        <v>201</v>
      </c>
    </row>
    <row r="102" spans="2:6" x14ac:dyDescent="0.3">
      <c r="B102" t="s">
        <v>7</v>
      </c>
      <c r="C102" t="s">
        <v>39</v>
      </c>
      <c r="D102" t="s">
        <v>27</v>
      </c>
      <c r="E102" s="4">
        <v>966</v>
      </c>
      <c r="F102" s="5">
        <v>198</v>
      </c>
    </row>
    <row r="103" spans="2:6" x14ac:dyDescent="0.3">
      <c r="B103" t="s">
        <v>10</v>
      </c>
      <c r="C103" t="s">
        <v>35</v>
      </c>
      <c r="D103" t="s">
        <v>20</v>
      </c>
      <c r="E103" s="4">
        <v>1974</v>
      </c>
      <c r="F103" s="5">
        <v>195</v>
      </c>
    </row>
    <row r="104" spans="2:6" x14ac:dyDescent="0.3">
      <c r="B104" t="s">
        <v>8</v>
      </c>
      <c r="C104" t="s">
        <v>37</v>
      </c>
      <c r="D104" t="s">
        <v>22</v>
      </c>
      <c r="E104" s="4">
        <v>1890</v>
      </c>
      <c r="F104" s="5">
        <v>195</v>
      </c>
    </row>
    <row r="105" spans="2:6" x14ac:dyDescent="0.3">
      <c r="B105" t="s">
        <v>5</v>
      </c>
      <c r="C105" t="s">
        <v>34</v>
      </c>
      <c r="D105" t="s">
        <v>19</v>
      </c>
      <c r="E105" s="4">
        <v>861</v>
      </c>
      <c r="F105" s="5">
        <v>195</v>
      </c>
    </row>
    <row r="106" spans="2:6" x14ac:dyDescent="0.3">
      <c r="B106" t="s">
        <v>41</v>
      </c>
      <c r="C106" t="s">
        <v>36</v>
      </c>
      <c r="D106" t="s">
        <v>19</v>
      </c>
      <c r="E106" s="4">
        <v>1925</v>
      </c>
      <c r="F106" s="5">
        <v>192</v>
      </c>
    </row>
    <row r="107" spans="2:6" x14ac:dyDescent="0.3">
      <c r="B107" t="s">
        <v>7</v>
      </c>
      <c r="C107" t="s">
        <v>34</v>
      </c>
      <c r="D107" t="s">
        <v>24</v>
      </c>
      <c r="E107" s="4">
        <v>8862</v>
      </c>
      <c r="F107" s="5">
        <v>189</v>
      </c>
    </row>
    <row r="108" spans="2:6" x14ac:dyDescent="0.3">
      <c r="B108" t="s">
        <v>6</v>
      </c>
      <c r="C108" t="s">
        <v>37</v>
      </c>
      <c r="D108" t="s">
        <v>23</v>
      </c>
      <c r="E108" s="4">
        <v>4949</v>
      </c>
      <c r="F108" s="5">
        <v>189</v>
      </c>
    </row>
    <row r="109" spans="2:6" x14ac:dyDescent="0.3">
      <c r="B109" t="s">
        <v>9</v>
      </c>
      <c r="C109" t="s">
        <v>36</v>
      </c>
      <c r="D109" t="s">
        <v>32</v>
      </c>
      <c r="E109" s="4">
        <v>2954</v>
      </c>
      <c r="F109" s="5">
        <v>189</v>
      </c>
    </row>
    <row r="110" spans="2:6" x14ac:dyDescent="0.3">
      <c r="B110" t="s">
        <v>9</v>
      </c>
      <c r="C110" t="s">
        <v>34</v>
      </c>
      <c r="D110" t="s">
        <v>16</v>
      </c>
      <c r="E110" s="4">
        <v>938</v>
      </c>
      <c r="F110" s="5">
        <v>189</v>
      </c>
    </row>
    <row r="111" spans="2:6" x14ac:dyDescent="0.3">
      <c r="B111" t="s">
        <v>41</v>
      </c>
      <c r="C111" t="s">
        <v>35</v>
      </c>
      <c r="D111" t="s">
        <v>15</v>
      </c>
      <c r="E111" s="4">
        <v>2114</v>
      </c>
      <c r="F111" s="5">
        <v>186</v>
      </c>
    </row>
    <row r="112" spans="2:6" x14ac:dyDescent="0.3">
      <c r="B112" t="s">
        <v>8</v>
      </c>
      <c r="C112" t="s">
        <v>39</v>
      </c>
      <c r="D112" t="s">
        <v>30</v>
      </c>
      <c r="E112" s="4">
        <v>7021</v>
      </c>
      <c r="F112" s="5">
        <v>183</v>
      </c>
    </row>
    <row r="113" spans="2:6" x14ac:dyDescent="0.3">
      <c r="B113" t="s">
        <v>2</v>
      </c>
      <c r="C113" t="s">
        <v>38</v>
      </c>
      <c r="D113" t="s">
        <v>28</v>
      </c>
      <c r="E113" s="4">
        <v>6580</v>
      </c>
      <c r="F113" s="5">
        <v>183</v>
      </c>
    </row>
    <row r="114" spans="2:6" x14ac:dyDescent="0.3">
      <c r="B114" t="s">
        <v>6</v>
      </c>
      <c r="C114" t="s">
        <v>35</v>
      </c>
      <c r="D114" t="s">
        <v>27</v>
      </c>
      <c r="E114" s="4">
        <v>3864</v>
      </c>
      <c r="F114" s="5">
        <v>177</v>
      </c>
    </row>
    <row r="115" spans="2:6" x14ac:dyDescent="0.3">
      <c r="B115" t="s">
        <v>7</v>
      </c>
      <c r="C115" t="s">
        <v>36</v>
      </c>
      <c r="D115" t="s">
        <v>18</v>
      </c>
      <c r="E115" s="4">
        <v>2646</v>
      </c>
      <c r="F115" s="5">
        <v>177</v>
      </c>
    </row>
    <row r="116" spans="2:6" x14ac:dyDescent="0.3">
      <c r="B116" t="s">
        <v>41</v>
      </c>
      <c r="C116" t="s">
        <v>37</v>
      </c>
      <c r="D116" t="s">
        <v>26</v>
      </c>
      <c r="E116" s="4">
        <v>2324</v>
      </c>
      <c r="F116" s="5">
        <v>177</v>
      </c>
    </row>
    <row r="117" spans="2:6" x14ac:dyDescent="0.3">
      <c r="B117" t="s">
        <v>41</v>
      </c>
      <c r="C117" t="s">
        <v>34</v>
      </c>
      <c r="D117" t="s">
        <v>33</v>
      </c>
      <c r="E117" s="4">
        <v>7847</v>
      </c>
      <c r="F117" s="5">
        <v>174</v>
      </c>
    </row>
    <row r="118" spans="2:6" x14ac:dyDescent="0.3">
      <c r="B118" t="s">
        <v>41</v>
      </c>
      <c r="C118" t="s">
        <v>36</v>
      </c>
      <c r="D118" t="s">
        <v>30</v>
      </c>
      <c r="E118" s="4">
        <v>6118</v>
      </c>
      <c r="F118" s="5">
        <v>174</v>
      </c>
    </row>
    <row r="119" spans="2:6" x14ac:dyDescent="0.3">
      <c r="B119" t="s">
        <v>40</v>
      </c>
      <c r="C119" t="s">
        <v>35</v>
      </c>
      <c r="D119" t="s">
        <v>16</v>
      </c>
      <c r="E119" s="4">
        <v>4725</v>
      </c>
      <c r="F119" s="5">
        <v>174</v>
      </c>
    </row>
    <row r="120" spans="2:6" x14ac:dyDescent="0.3">
      <c r="B120" t="s">
        <v>9</v>
      </c>
      <c r="C120" t="s">
        <v>34</v>
      </c>
      <c r="D120" t="s">
        <v>17</v>
      </c>
      <c r="E120" s="4">
        <v>707</v>
      </c>
      <c r="F120" s="5">
        <v>174</v>
      </c>
    </row>
    <row r="121" spans="2:6" x14ac:dyDescent="0.3">
      <c r="B121" t="s">
        <v>3</v>
      </c>
      <c r="C121" t="s">
        <v>39</v>
      </c>
      <c r="D121" t="s">
        <v>26</v>
      </c>
      <c r="E121" s="4">
        <v>4956</v>
      </c>
      <c r="F121" s="5">
        <v>171</v>
      </c>
    </row>
    <row r="122" spans="2:6" x14ac:dyDescent="0.3">
      <c r="B122" t="s">
        <v>5</v>
      </c>
      <c r="C122" t="s">
        <v>39</v>
      </c>
      <c r="D122" t="s">
        <v>24</v>
      </c>
      <c r="E122" s="4">
        <v>4018</v>
      </c>
      <c r="F122" s="5">
        <v>171</v>
      </c>
    </row>
    <row r="123" spans="2:6" x14ac:dyDescent="0.3">
      <c r="B123" t="s">
        <v>5</v>
      </c>
      <c r="C123" t="s">
        <v>38</v>
      </c>
      <c r="D123" t="s">
        <v>19</v>
      </c>
      <c r="E123" s="4">
        <v>5474</v>
      </c>
      <c r="F123" s="5">
        <v>168</v>
      </c>
    </row>
    <row r="124" spans="2:6" x14ac:dyDescent="0.3">
      <c r="B124" t="s">
        <v>8</v>
      </c>
      <c r="C124" t="s">
        <v>35</v>
      </c>
      <c r="D124" t="s">
        <v>29</v>
      </c>
      <c r="E124" s="4">
        <v>2023</v>
      </c>
      <c r="F124" s="5">
        <v>168</v>
      </c>
    </row>
    <row r="125" spans="2:6" x14ac:dyDescent="0.3">
      <c r="B125" t="s">
        <v>3</v>
      </c>
      <c r="C125" t="s">
        <v>39</v>
      </c>
      <c r="D125" t="s">
        <v>16</v>
      </c>
      <c r="E125" s="4">
        <v>21</v>
      </c>
      <c r="F125" s="5">
        <v>168</v>
      </c>
    </row>
    <row r="126" spans="2:6" x14ac:dyDescent="0.3">
      <c r="B126" t="s">
        <v>3</v>
      </c>
      <c r="C126" t="s">
        <v>36</v>
      </c>
      <c r="D126" t="s">
        <v>23</v>
      </c>
      <c r="E126" s="4">
        <v>3773</v>
      </c>
      <c r="F126" s="5">
        <v>165</v>
      </c>
    </row>
    <row r="127" spans="2:6" x14ac:dyDescent="0.3">
      <c r="B127" t="s">
        <v>2</v>
      </c>
      <c r="C127" t="s">
        <v>39</v>
      </c>
      <c r="D127" t="s">
        <v>20</v>
      </c>
      <c r="E127" s="4">
        <v>9443</v>
      </c>
      <c r="F127" s="5">
        <v>162</v>
      </c>
    </row>
    <row r="128" spans="2:6" x14ac:dyDescent="0.3">
      <c r="B128" t="s">
        <v>40</v>
      </c>
      <c r="C128" t="s">
        <v>34</v>
      </c>
      <c r="D128" t="s">
        <v>19</v>
      </c>
      <c r="E128" s="4">
        <v>4018</v>
      </c>
      <c r="F128" s="5">
        <v>162</v>
      </c>
    </row>
    <row r="129" spans="2:6" x14ac:dyDescent="0.3">
      <c r="B129" t="s">
        <v>3</v>
      </c>
      <c r="C129" t="s">
        <v>36</v>
      </c>
      <c r="D129" t="s">
        <v>28</v>
      </c>
      <c r="E129" s="4">
        <v>973</v>
      </c>
      <c r="F129" s="5">
        <v>162</v>
      </c>
    </row>
    <row r="130" spans="2:6" x14ac:dyDescent="0.3">
      <c r="B130" t="s">
        <v>40</v>
      </c>
      <c r="C130" t="s">
        <v>34</v>
      </c>
      <c r="D130" t="s">
        <v>33</v>
      </c>
      <c r="E130" s="4">
        <v>3794</v>
      </c>
      <c r="F130" s="5">
        <v>159</v>
      </c>
    </row>
    <row r="131" spans="2:6" x14ac:dyDescent="0.3">
      <c r="B131" t="s">
        <v>9</v>
      </c>
      <c r="C131" t="s">
        <v>35</v>
      </c>
      <c r="D131" t="s">
        <v>26</v>
      </c>
      <c r="E131" s="4">
        <v>98</v>
      </c>
      <c r="F131" s="5">
        <v>159</v>
      </c>
    </row>
    <row r="132" spans="2:6" x14ac:dyDescent="0.3">
      <c r="B132" t="s">
        <v>40</v>
      </c>
      <c r="C132" t="s">
        <v>34</v>
      </c>
      <c r="D132" t="s">
        <v>17</v>
      </c>
      <c r="E132" s="4">
        <v>5019</v>
      </c>
      <c r="F132" s="5">
        <v>156</v>
      </c>
    </row>
    <row r="133" spans="2:6" x14ac:dyDescent="0.3">
      <c r="B133" t="s">
        <v>6</v>
      </c>
      <c r="C133" t="s">
        <v>36</v>
      </c>
      <c r="D133" t="s">
        <v>17</v>
      </c>
      <c r="E133" s="4">
        <v>4970</v>
      </c>
      <c r="F133" s="5">
        <v>156</v>
      </c>
    </row>
    <row r="134" spans="2:6" x14ac:dyDescent="0.3">
      <c r="B134" t="s">
        <v>9</v>
      </c>
      <c r="C134" t="s">
        <v>37</v>
      </c>
      <c r="D134" t="s">
        <v>25</v>
      </c>
      <c r="E134" s="4">
        <v>4305</v>
      </c>
      <c r="F134" s="5">
        <v>156</v>
      </c>
    </row>
    <row r="135" spans="2:6" x14ac:dyDescent="0.3">
      <c r="B135" t="s">
        <v>2</v>
      </c>
      <c r="C135" t="s">
        <v>38</v>
      </c>
      <c r="D135" t="s">
        <v>23</v>
      </c>
      <c r="E135" s="4">
        <v>4417</v>
      </c>
      <c r="F135" s="5">
        <v>153</v>
      </c>
    </row>
    <row r="136" spans="2:6" x14ac:dyDescent="0.3">
      <c r="B136" t="s">
        <v>8</v>
      </c>
      <c r="C136" t="s">
        <v>36</v>
      </c>
      <c r="D136" t="s">
        <v>23</v>
      </c>
      <c r="E136" s="4">
        <v>5019</v>
      </c>
      <c r="F136" s="5">
        <v>150</v>
      </c>
    </row>
    <row r="137" spans="2:6" x14ac:dyDescent="0.3">
      <c r="B137" t="s">
        <v>6</v>
      </c>
      <c r="C137" t="s">
        <v>34</v>
      </c>
      <c r="D137" t="s">
        <v>17</v>
      </c>
      <c r="E137" s="4">
        <v>3759</v>
      </c>
      <c r="F137" s="5">
        <v>150</v>
      </c>
    </row>
    <row r="138" spans="2:6" x14ac:dyDescent="0.3">
      <c r="B138" t="s">
        <v>8</v>
      </c>
      <c r="C138" t="s">
        <v>37</v>
      </c>
      <c r="D138" t="s">
        <v>30</v>
      </c>
      <c r="E138" s="4">
        <v>42</v>
      </c>
      <c r="F138" s="5">
        <v>150</v>
      </c>
    </row>
    <row r="139" spans="2:6" x14ac:dyDescent="0.3">
      <c r="B139" t="s">
        <v>9</v>
      </c>
      <c r="C139" t="s">
        <v>35</v>
      </c>
      <c r="D139" t="s">
        <v>4</v>
      </c>
      <c r="E139" s="4">
        <v>959</v>
      </c>
      <c r="F139" s="5">
        <v>147</v>
      </c>
    </row>
    <row r="140" spans="2:6" x14ac:dyDescent="0.3">
      <c r="B140" t="s">
        <v>2</v>
      </c>
      <c r="C140" t="s">
        <v>39</v>
      </c>
      <c r="D140" t="s">
        <v>28</v>
      </c>
      <c r="E140" s="4">
        <v>6027</v>
      </c>
      <c r="F140" s="5">
        <v>144</v>
      </c>
    </row>
    <row r="141" spans="2:6" x14ac:dyDescent="0.3">
      <c r="B141" t="s">
        <v>3</v>
      </c>
      <c r="C141" t="s">
        <v>37</v>
      </c>
      <c r="D141" t="s">
        <v>17</v>
      </c>
      <c r="E141" s="4">
        <v>3983</v>
      </c>
      <c r="F141" s="5">
        <v>144</v>
      </c>
    </row>
    <row r="142" spans="2:6" x14ac:dyDescent="0.3">
      <c r="B142" t="s">
        <v>9</v>
      </c>
      <c r="C142" t="s">
        <v>35</v>
      </c>
      <c r="D142" t="s">
        <v>27</v>
      </c>
      <c r="E142" s="4">
        <v>2429</v>
      </c>
      <c r="F142" s="5">
        <v>144</v>
      </c>
    </row>
    <row r="143" spans="2:6" x14ac:dyDescent="0.3">
      <c r="B143" t="s">
        <v>41</v>
      </c>
      <c r="C143" t="s">
        <v>34</v>
      </c>
      <c r="D143" t="s">
        <v>22</v>
      </c>
      <c r="E143" s="4">
        <v>336</v>
      </c>
      <c r="F143" s="5">
        <v>144</v>
      </c>
    </row>
    <row r="144" spans="2:6" x14ac:dyDescent="0.3">
      <c r="B144" t="s">
        <v>10</v>
      </c>
      <c r="C144" t="s">
        <v>38</v>
      </c>
      <c r="D144" t="s">
        <v>22</v>
      </c>
      <c r="E144" s="4">
        <v>2205</v>
      </c>
      <c r="F144" s="5">
        <v>141</v>
      </c>
    </row>
    <row r="145" spans="2:6" x14ac:dyDescent="0.3">
      <c r="B145" t="s">
        <v>2</v>
      </c>
      <c r="C145" t="s">
        <v>39</v>
      </c>
      <c r="D145" t="s">
        <v>22</v>
      </c>
      <c r="E145" s="4">
        <v>1568</v>
      </c>
      <c r="F145" s="5">
        <v>141</v>
      </c>
    </row>
    <row r="146" spans="2:6" x14ac:dyDescent="0.3">
      <c r="B146" t="s">
        <v>7</v>
      </c>
      <c r="C146" t="s">
        <v>34</v>
      </c>
      <c r="D146" t="s">
        <v>20</v>
      </c>
      <c r="E146" s="4">
        <v>2205</v>
      </c>
      <c r="F146" s="5">
        <v>138</v>
      </c>
    </row>
    <row r="147" spans="2:6" x14ac:dyDescent="0.3">
      <c r="B147" t="s">
        <v>40</v>
      </c>
      <c r="C147" t="s">
        <v>34</v>
      </c>
      <c r="D147" t="s">
        <v>27</v>
      </c>
      <c r="E147" s="4">
        <v>2289</v>
      </c>
      <c r="F147" s="5">
        <v>135</v>
      </c>
    </row>
    <row r="148" spans="2:6" x14ac:dyDescent="0.3">
      <c r="B148" t="s">
        <v>6</v>
      </c>
      <c r="C148" t="s">
        <v>36</v>
      </c>
      <c r="D148" t="s">
        <v>29</v>
      </c>
      <c r="E148" s="4">
        <v>1400</v>
      </c>
      <c r="F148" s="5">
        <v>135</v>
      </c>
    </row>
    <row r="149" spans="2:6" x14ac:dyDescent="0.3">
      <c r="B149" t="s">
        <v>6</v>
      </c>
      <c r="C149" t="s">
        <v>38</v>
      </c>
      <c r="D149" t="s">
        <v>33</v>
      </c>
      <c r="E149" s="4">
        <v>959</v>
      </c>
      <c r="F149" s="5">
        <v>135</v>
      </c>
    </row>
    <row r="150" spans="2:6" x14ac:dyDescent="0.3">
      <c r="B150" t="s">
        <v>40</v>
      </c>
      <c r="C150" t="s">
        <v>39</v>
      </c>
      <c r="D150" t="s">
        <v>29</v>
      </c>
      <c r="E150" s="4">
        <v>0</v>
      </c>
      <c r="F150" s="5">
        <v>135</v>
      </c>
    </row>
    <row r="151" spans="2:6" x14ac:dyDescent="0.3">
      <c r="B151" t="s">
        <v>41</v>
      </c>
      <c r="C151" t="s">
        <v>35</v>
      </c>
      <c r="D151" t="s">
        <v>27</v>
      </c>
      <c r="E151" s="4">
        <v>847</v>
      </c>
      <c r="F151" s="5">
        <v>129</v>
      </c>
    </row>
    <row r="152" spans="2:6" x14ac:dyDescent="0.3">
      <c r="B152" t="s">
        <v>10</v>
      </c>
      <c r="C152" t="s">
        <v>38</v>
      </c>
      <c r="D152" t="s">
        <v>4</v>
      </c>
      <c r="E152" s="4">
        <v>6860</v>
      </c>
      <c r="F152" s="5">
        <v>126</v>
      </c>
    </row>
    <row r="153" spans="2:6" x14ac:dyDescent="0.3">
      <c r="B153" t="s">
        <v>41</v>
      </c>
      <c r="C153" t="s">
        <v>34</v>
      </c>
      <c r="D153" t="s">
        <v>23</v>
      </c>
      <c r="E153" s="4">
        <v>4935</v>
      </c>
      <c r="F153" s="5">
        <v>126</v>
      </c>
    </row>
    <row r="154" spans="2:6" x14ac:dyDescent="0.3">
      <c r="B154" t="s">
        <v>2</v>
      </c>
      <c r="C154" t="s">
        <v>39</v>
      </c>
      <c r="D154" t="s">
        <v>33</v>
      </c>
      <c r="E154" s="4">
        <v>4018</v>
      </c>
      <c r="F154" s="5">
        <v>126</v>
      </c>
    </row>
    <row r="155" spans="2:6" x14ac:dyDescent="0.3">
      <c r="B155" t="s">
        <v>40</v>
      </c>
      <c r="C155" t="s">
        <v>35</v>
      </c>
      <c r="D155" t="s">
        <v>29</v>
      </c>
      <c r="E155" s="4">
        <v>1617</v>
      </c>
      <c r="F155" s="5">
        <v>126</v>
      </c>
    </row>
    <row r="156" spans="2:6" x14ac:dyDescent="0.3">
      <c r="B156" t="s">
        <v>8</v>
      </c>
      <c r="C156" t="s">
        <v>35</v>
      </c>
      <c r="D156" t="s">
        <v>33</v>
      </c>
      <c r="E156" s="4">
        <v>357</v>
      </c>
      <c r="F156" s="5">
        <v>126</v>
      </c>
    </row>
    <row r="157" spans="2:6" x14ac:dyDescent="0.3">
      <c r="B157" t="s">
        <v>6</v>
      </c>
      <c r="C157" t="s">
        <v>34</v>
      </c>
      <c r="D157" t="s">
        <v>32</v>
      </c>
      <c r="E157" s="4">
        <v>6734</v>
      </c>
      <c r="F157" s="5">
        <v>123</v>
      </c>
    </row>
    <row r="158" spans="2:6" x14ac:dyDescent="0.3">
      <c r="B158" t="s">
        <v>6</v>
      </c>
      <c r="C158" t="s">
        <v>35</v>
      </c>
      <c r="D158" t="s">
        <v>30</v>
      </c>
      <c r="E158" s="4">
        <v>4781</v>
      </c>
      <c r="F158" s="5">
        <v>123</v>
      </c>
    </row>
    <row r="159" spans="2:6" x14ac:dyDescent="0.3">
      <c r="B159" t="s">
        <v>41</v>
      </c>
      <c r="C159" t="s">
        <v>37</v>
      </c>
      <c r="D159" t="s">
        <v>20</v>
      </c>
      <c r="E159" s="4">
        <v>3388</v>
      </c>
      <c r="F159" s="5">
        <v>123</v>
      </c>
    </row>
    <row r="160" spans="2:6" x14ac:dyDescent="0.3">
      <c r="B160" t="s">
        <v>6</v>
      </c>
      <c r="C160" t="s">
        <v>38</v>
      </c>
      <c r="D160" t="s">
        <v>13</v>
      </c>
      <c r="E160" s="4">
        <v>2317</v>
      </c>
      <c r="F160" s="5">
        <v>123</v>
      </c>
    </row>
    <row r="161" spans="2:6" x14ac:dyDescent="0.3">
      <c r="B161" t="s">
        <v>10</v>
      </c>
      <c r="C161" t="s">
        <v>38</v>
      </c>
      <c r="D161" t="s">
        <v>13</v>
      </c>
      <c r="E161" s="4">
        <v>63</v>
      </c>
      <c r="F161" s="5">
        <v>123</v>
      </c>
    </row>
    <row r="162" spans="2:6" x14ac:dyDescent="0.3">
      <c r="B162" t="s">
        <v>6</v>
      </c>
      <c r="C162" t="s">
        <v>36</v>
      </c>
      <c r="D162" t="s">
        <v>4</v>
      </c>
      <c r="E162" s="4">
        <v>10073</v>
      </c>
      <c r="F162" s="5">
        <v>120</v>
      </c>
    </row>
    <row r="163" spans="2:6" x14ac:dyDescent="0.3">
      <c r="B163" t="s">
        <v>2</v>
      </c>
      <c r="C163" t="s">
        <v>34</v>
      </c>
      <c r="D163" t="s">
        <v>19</v>
      </c>
      <c r="E163" s="4">
        <v>7511</v>
      </c>
      <c r="F163" s="5">
        <v>120</v>
      </c>
    </row>
    <row r="164" spans="2:6" x14ac:dyDescent="0.3">
      <c r="B164" t="s">
        <v>9</v>
      </c>
      <c r="C164" t="s">
        <v>38</v>
      </c>
      <c r="D164" t="s">
        <v>16</v>
      </c>
      <c r="E164" s="4">
        <v>2646</v>
      </c>
      <c r="F164" s="5">
        <v>120</v>
      </c>
    </row>
    <row r="165" spans="2:6" x14ac:dyDescent="0.3">
      <c r="B165" t="s">
        <v>3</v>
      </c>
      <c r="C165" t="s">
        <v>34</v>
      </c>
      <c r="D165" t="s">
        <v>23</v>
      </c>
      <c r="E165" s="4">
        <v>2212</v>
      </c>
      <c r="F165" s="5">
        <v>117</v>
      </c>
    </row>
    <row r="166" spans="2:6" x14ac:dyDescent="0.3">
      <c r="B166" t="s">
        <v>7</v>
      </c>
      <c r="C166" t="s">
        <v>36</v>
      </c>
      <c r="D166" t="s">
        <v>31</v>
      </c>
      <c r="E166" s="4">
        <v>2149</v>
      </c>
      <c r="F166" s="5">
        <v>117</v>
      </c>
    </row>
    <row r="167" spans="2:6" x14ac:dyDescent="0.3">
      <c r="B167" t="s">
        <v>2</v>
      </c>
      <c r="C167" t="s">
        <v>39</v>
      </c>
      <c r="D167" t="s">
        <v>16</v>
      </c>
      <c r="E167" s="4">
        <v>2016</v>
      </c>
      <c r="F167" s="5">
        <v>117</v>
      </c>
    </row>
    <row r="168" spans="2:6" x14ac:dyDescent="0.3">
      <c r="B168" t="s">
        <v>7</v>
      </c>
      <c r="C168" t="s">
        <v>35</v>
      </c>
      <c r="D168" t="s">
        <v>24</v>
      </c>
      <c r="E168" s="4">
        <v>2793</v>
      </c>
      <c r="F168" s="5">
        <v>114</v>
      </c>
    </row>
    <row r="169" spans="2:6" x14ac:dyDescent="0.3">
      <c r="B169" t="s">
        <v>9</v>
      </c>
      <c r="C169" t="s">
        <v>36</v>
      </c>
      <c r="D169" t="s">
        <v>25</v>
      </c>
      <c r="E169" s="4">
        <v>2142</v>
      </c>
      <c r="F169" s="5">
        <v>114</v>
      </c>
    </row>
    <row r="170" spans="2:6" x14ac:dyDescent="0.3">
      <c r="B170" t="s">
        <v>40</v>
      </c>
      <c r="C170" t="s">
        <v>37</v>
      </c>
      <c r="D170" t="s">
        <v>30</v>
      </c>
      <c r="E170" s="4">
        <v>1624</v>
      </c>
      <c r="F170" s="5">
        <v>114</v>
      </c>
    </row>
    <row r="171" spans="2:6" x14ac:dyDescent="0.3">
      <c r="B171" t="s">
        <v>7</v>
      </c>
      <c r="C171" t="s">
        <v>37</v>
      </c>
      <c r="D171" t="s">
        <v>17</v>
      </c>
      <c r="E171" s="4">
        <v>4487</v>
      </c>
      <c r="F171" s="5">
        <v>111</v>
      </c>
    </row>
    <row r="172" spans="2:6" x14ac:dyDescent="0.3">
      <c r="B172" t="s">
        <v>5</v>
      </c>
      <c r="C172" t="s">
        <v>36</v>
      </c>
      <c r="D172" t="s">
        <v>30</v>
      </c>
      <c r="E172" s="4">
        <v>1526</v>
      </c>
      <c r="F172" s="5">
        <v>105</v>
      </c>
    </row>
    <row r="173" spans="2:6" x14ac:dyDescent="0.3">
      <c r="B173" t="s">
        <v>41</v>
      </c>
      <c r="C173" t="s">
        <v>37</v>
      </c>
      <c r="D173" t="s">
        <v>24</v>
      </c>
      <c r="E173" s="4">
        <v>6398</v>
      </c>
      <c r="F173" s="5">
        <v>102</v>
      </c>
    </row>
    <row r="174" spans="2:6" x14ac:dyDescent="0.3">
      <c r="B174" t="s">
        <v>40</v>
      </c>
      <c r="C174" t="s">
        <v>38</v>
      </c>
      <c r="D174" t="s">
        <v>4</v>
      </c>
      <c r="E174" s="4">
        <v>6125</v>
      </c>
      <c r="F174" s="5">
        <v>102</v>
      </c>
    </row>
    <row r="175" spans="2:6" x14ac:dyDescent="0.3">
      <c r="B175" t="s">
        <v>9</v>
      </c>
      <c r="C175" t="s">
        <v>38</v>
      </c>
      <c r="D175" t="s">
        <v>25</v>
      </c>
      <c r="E175" s="4">
        <v>3850</v>
      </c>
      <c r="F175" s="5">
        <v>102</v>
      </c>
    </row>
    <row r="176" spans="2:6" x14ac:dyDescent="0.3">
      <c r="B176" t="s">
        <v>5</v>
      </c>
      <c r="C176" t="s">
        <v>34</v>
      </c>
      <c r="D176" t="s">
        <v>29</v>
      </c>
      <c r="E176" s="4">
        <v>2891</v>
      </c>
      <c r="F176" s="5">
        <v>102</v>
      </c>
    </row>
    <row r="177" spans="2:6" x14ac:dyDescent="0.3">
      <c r="B177" t="s">
        <v>3</v>
      </c>
      <c r="C177" t="s">
        <v>39</v>
      </c>
      <c r="D177" t="s">
        <v>28</v>
      </c>
      <c r="E177" s="4">
        <v>1652</v>
      </c>
      <c r="F177" s="5">
        <v>102</v>
      </c>
    </row>
    <row r="178" spans="2:6" x14ac:dyDescent="0.3">
      <c r="B178" t="s">
        <v>6</v>
      </c>
      <c r="C178" t="s">
        <v>37</v>
      </c>
      <c r="D178" t="s">
        <v>18</v>
      </c>
      <c r="E178" s="4">
        <v>1505</v>
      </c>
      <c r="F178" s="5">
        <v>102</v>
      </c>
    </row>
    <row r="179" spans="2:6" x14ac:dyDescent="0.3">
      <c r="B179" t="s">
        <v>9</v>
      </c>
      <c r="C179" t="s">
        <v>38</v>
      </c>
      <c r="D179" t="s">
        <v>26</v>
      </c>
      <c r="E179" s="4">
        <v>2436</v>
      </c>
      <c r="F179" s="5">
        <v>99</v>
      </c>
    </row>
    <row r="180" spans="2:6" x14ac:dyDescent="0.3">
      <c r="B180" t="s">
        <v>41</v>
      </c>
      <c r="C180" t="s">
        <v>35</v>
      </c>
      <c r="D180" t="s">
        <v>19</v>
      </c>
      <c r="E180" s="4">
        <v>609</v>
      </c>
      <c r="F180" s="5">
        <v>99</v>
      </c>
    </row>
    <row r="181" spans="2:6" x14ac:dyDescent="0.3">
      <c r="B181" t="s">
        <v>9</v>
      </c>
      <c r="C181" t="s">
        <v>37</v>
      </c>
      <c r="D181" t="s">
        <v>20</v>
      </c>
      <c r="E181" s="4">
        <v>7273</v>
      </c>
      <c r="F181" s="5">
        <v>96</v>
      </c>
    </row>
    <row r="182" spans="2:6" x14ac:dyDescent="0.3">
      <c r="B182" t="s">
        <v>10</v>
      </c>
      <c r="C182" t="s">
        <v>35</v>
      </c>
      <c r="D182" t="s">
        <v>14</v>
      </c>
      <c r="E182" s="4">
        <v>3472</v>
      </c>
      <c r="F182" s="5">
        <v>96</v>
      </c>
    </row>
    <row r="183" spans="2:6" x14ac:dyDescent="0.3">
      <c r="B183" t="s">
        <v>7</v>
      </c>
      <c r="C183" t="s">
        <v>34</v>
      </c>
      <c r="D183" t="s">
        <v>25</v>
      </c>
      <c r="E183" s="4">
        <v>1568</v>
      </c>
      <c r="F183" s="5">
        <v>96</v>
      </c>
    </row>
    <row r="184" spans="2:6" x14ac:dyDescent="0.3">
      <c r="B184" t="s">
        <v>40</v>
      </c>
      <c r="C184" t="s">
        <v>37</v>
      </c>
      <c r="D184" t="s">
        <v>27</v>
      </c>
      <c r="E184" s="4">
        <v>6132</v>
      </c>
      <c r="F184" s="5">
        <v>93</v>
      </c>
    </row>
    <row r="185" spans="2:6" x14ac:dyDescent="0.3">
      <c r="B185" t="s">
        <v>3</v>
      </c>
      <c r="C185" t="s">
        <v>34</v>
      </c>
      <c r="D185" t="s">
        <v>17</v>
      </c>
      <c r="E185" s="4">
        <v>2919</v>
      </c>
      <c r="F185" s="5">
        <v>93</v>
      </c>
    </row>
    <row r="186" spans="2:6" x14ac:dyDescent="0.3">
      <c r="B186" t="s">
        <v>9</v>
      </c>
      <c r="C186" t="s">
        <v>37</v>
      </c>
      <c r="D186" t="s">
        <v>23</v>
      </c>
      <c r="E186" s="4">
        <v>2737</v>
      </c>
      <c r="F186" s="5">
        <v>93</v>
      </c>
    </row>
    <row r="187" spans="2:6" x14ac:dyDescent="0.3">
      <c r="B187" t="s">
        <v>5</v>
      </c>
      <c r="C187" t="s">
        <v>34</v>
      </c>
      <c r="D187" t="s">
        <v>33</v>
      </c>
      <c r="E187" s="4">
        <v>1652</v>
      </c>
      <c r="F187" s="5">
        <v>93</v>
      </c>
    </row>
    <row r="188" spans="2:6" x14ac:dyDescent="0.3">
      <c r="B188" t="s">
        <v>10</v>
      </c>
      <c r="C188" t="s">
        <v>34</v>
      </c>
      <c r="D188" t="s">
        <v>25</v>
      </c>
      <c r="E188" s="4">
        <v>1428</v>
      </c>
      <c r="F188" s="5">
        <v>93</v>
      </c>
    </row>
    <row r="189" spans="2:6" x14ac:dyDescent="0.3">
      <c r="B189" t="s">
        <v>40</v>
      </c>
      <c r="C189" t="s">
        <v>36</v>
      </c>
      <c r="D189" t="s">
        <v>33</v>
      </c>
      <c r="E189" s="4">
        <v>9772</v>
      </c>
      <c r="F189" s="5">
        <v>90</v>
      </c>
    </row>
    <row r="190" spans="2:6" x14ac:dyDescent="0.3">
      <c r="B190" t="s">
        <v>9</v>
      </c>
      <c r="C190" t="s">
        <v>34</v>
      </c>
      <c r="D190" t="s">
        <v>23</v>
      </c>
      <c r="E190" s="4">
        <v>8155</v>
      </c>
      <c r="F190" s="5">
        <v>90</v>
      </c>
    </row>
    <row r="191" spans="2:6" x14ac:dyDescent="0.3">
      <c r="B191" t="s">
        <v>40</v>
      </c>
      <c r="C191" t="s">
        <v>38</v>
      </c>
      <c r="D191" t="s">
        <v>25</v>
      </c>
      <c r="E191" s="4">
        <v>2541</v>
      </c>
      <c r="F191" s="5">
        <v>90</v>
      </c>
    </row>
    <row r="192" spans="2:6" x14ac:dyDescent="0.3">
      <c r="B192" t="s">
        <v>9</v>
      </c>
      <c r="C192" t="s">
        <v>38</v>
      </c>
      <c r="D192" t="s">
        <v>33</v>
      </c>
      <c r="E192" s="4">
        <v>9506</v>
      </c>
      <c r="F192" s="5">
        <v>87</v>
      </c>
    </row>
    <row r="193" spans="2:6" x14ac:dyDescent="0.3">
      <c r="B193" t="s">
        <v>6</v>
      </c>
      <c r="C193" t="s">
        <v>37</v>
      </c>
      <c r="D193" t="s">
        <v>31</v>
      </c>
      <c r="E193" s="4">
        <v>7693</v>
      </c>
      <c r="F193" s="5">
        <v>87</v>
      </c>
    </row>
    <row r="194" spans="2:6" x14ac:dyDescent="0.3">
      <c r="B194" t="s">
        <v>10</v>
      </c>
      <c r="C194" t="s">
        <v>34</v>
      </c>
      <c r="D194" t="s">
        <v>17</v>
      </c>
      <c r="E194" s="4">
        <v>700</v>
      </c>
      <c r="F194" s="5">
        <v>87</v>
      </c>
    </row>
    <row r="195" spans="2:6" x14ac:dyDescent="0.3">
      <c r="B195" t="s">
        <v>40</v>
      </c>
      <c r="C195" t="s">
        <v>38</v>
      </c>
      <c r="D195" t="s">
        <v>26</v>
      </c>
      <c r="E195" s="4">
        <v>609</v>
      </c>
      <c r="F195" s="5">
        <v>87</v>
      </c>
    </row>
    <row r="196" spans="2:6" x14ac:dyDescent="0.3">
      <c r="B196" t="s">
        <v>8</v>
      </c>
      <c r="C196" t="s">
        <v>37</v>
      </c>
      <c r="D196" t="s">
        <v>21</v>
      </c>
      <c r="E196" s="4">
        <v>434</v>
      </c>
      <c r="F196" s="5">
        <v>87</v>
      </c>
    </row>
    <row r="197" spans="2:6" x14ac:dyDescent="0.3">
      <c r="B197" t="s">
        <v>7</v>
      </c>
      <c r="C197" t="s">
        <v>36</v>
      </c>
      <c r="D197" t="s">
        <v>32</v>
      </c>
      <c r="E197" s="4">
        <v>280</v>
      </c>
      <c r="F197" s="5">
        <v>87</v>
      </c>
    </row>
    <row r="198" spans="2:6" x14ac:dyDescent="0.3">
      <c r="B198" t="s">
        <v>41</v>
      </c>
      <c r="C198" t="s">
        <v>36</v>
      </c>
      <c r="D198" t="s">
        <v>32</v>
      </c>
      <c r="E198" s="4">
        <v>10304</v>
      </c>
      <c r="F198" s="5">
        <v>84</v>
      </c>
    </row>
    <row r="199" spans="2:6" x14ac:dyDescent="0.3">
      <c r="B199" t="s">
        <v>5</v>
      </c>
      <c r="C199" t="s">
        <v>35</v>
      </c>
      <c r="D199" t="s">
        <v>22</v>
      </c>
      <c r="E199" s="4">
        <v>490</v>
      </c>
      <c r="F199" s="5">
        <v>84</v>
      </c>
    </row>
    <row r="200" spans="2:6" x14ac:dyDescent="0.3">
      <c r="B200" t="s">
        <v>8</v>
      </c>
      <c r="C200" t="s">
        <v>38</v>
      </c>
      <c r="D200" t="s">
        <v>22</v>
      </c>
      <c r="E200" s="4">
        <v>168</v>
      </c>
      <c r="F200" s="5">
        <v>84</v>
      </c>
    </row>
    <row r="201" spans="2:6" x14ac:dyDescent="0.3">
      <c r="B201" t="s">
        <v>2</v>
      </c>
      <c r="C201" t="s">
        <v>39</v>
      </c>
      <c r="D201" t="s">
        <v>27</v>
      </c>
      <c r="E201" s="4">
        <v>7812</v>
      </c>
      <c r="F201" s="5">
        <v>81</v>
      </c>
    </row>
    <row r="202" spans="2:6" x14ac:dyDescent="0.3">
      <c r="B202" t="s">
        <v>5</v>
      </c>
      <c r="C202" t="s">
        <v>39</v>
      </c>
      <c r="D202" t="s">
        <v>22</v>
      </c>
      <c r="E202" s="4">
        <v>6909</v>
      </c>
      <c r="F202" s="5">
        <v>81</v>
      </c>
    </row>
    <row r="203" spans="2:6" x14ac:dyDescent="0.3">
      <c r="B203" t="s">
        <v>8</v>
      </c>
      <c r="C203" t="s">
        <v>35</v>
      </c>
      <c r="D203" t="s">
        <v>30</v>
      </c>
      <c r="E203" s="4">
        <v>3598</v>
      </c>
      <c r="F203" s="5">
        <v>81</v>
      </c>
    </row>
    <row r="204" spans="2:6" x14ac:dyDescent="0.3">
      <c r="B204" t="s">
        <v>6</v>
      </c>
      <c r="C204" t="s">
        <v>37</v>
      </c>
      <c r="D204" t="s">
        <v>30</v>
      </c>
      <c r="E204" s="4">
        <v>560</v>
      </c>
      <c r="F204" s="5">
        <v>81</v>
      </c>
    </row>
    <row r="205" spans="2:6" x14ac:dyDescent="0.3">
      <c r="B205" t="s">
        <v>8</v>
      </c>
      <c r="C205" t="s">
        <v>38</v>
      </c>
      <c r="D205" t="s">
        <v>21</v>
      </c>
      <c r="E205" s="4">
        <v>6433</v>
      </c>
      <c r="F205" s="5">
        <v>78</v>
      </c>
    </row>
    <row r="206" spans="2:6" x14ac:dyDescent="0.3">
      <c r="B206" t="s">
        <v>3</v>
      </c>
      <c r="C206" t="s">
        <v>35</v>
      </c>
      <c r="D206" t="s">
        <v>23</v>
      </c>
      <c r="E206" s="4">
        <v>2023</v>
      </c>
      <c r="F206" s="5">
        <v>78</v>
      </c>
    </row>
    <row r="207" spans="2:6" x14ac:dyDescent="0.3">
      <c r="B207" t="s">
        <v>2</v>
      </c>
      <c r="C207" t="s">
        <v>36</v>
      </c>
      <c r="D207" t="s">
        <v>29</v>
      </c>
      <c r="E207" s="4">
        <v>8211</v>
      </c>
      <c r="F207" s="5">
        <v>75</v>
      </c>
    </row>
    <row r="208" spans="2:6" x14ac:dyDescent="0.3">
      <c r="B208" t="s">
        <v>6</v>
      </c>
      <c r="C208" t="s">
        <v>34</v>
      </c>
      <c r="D208" t="s">
        <v>29</v>
      </c>
      <c r="E208" s="4">
        <v>3339</v>
      </c>
      <c r="F208" s="5">
        <v>75</v>
      </c>
    </row>
    <row r="209" spans="2:6" x14ac:dyDescent="0.3">
      <c r="B209" t="s">
        <v>7</v>
      </c>
      <c r="C209" t="s">
        <v>34</v>
      </c>
      <c r="D209" t="s">
        <v>32</v>
      </c>
      <c r="E209" s="4">
        <v>3262</v>
      </c>
      <c r="F209" s="5">
        <v>75</v>
      </c>
    </row>
    <row r="210" spans="2:6" x14ac:dyDescent="0.3">
      <c r="B210" t="s">
        <v>40</v>
      </c>
      <c r="C210" t="s">
        <v>34</v>
      </c>
      <c r="D210" t="s">
        <v>23</v>
      </c>
      <c r="E210" s="4">
        <v>2779</v>
      </c>
      <c r="F210" s="5">
        <v>75</v>
      </c>
    </row>
    <row r="211" spans="2:6" x14ac:dyDescent="0.3">
      <c r="B211" t="s">
        <v>6</v>
      </c>
      <c r="C211" t="s">
        <v>34</v>
      </c>
      <c r="D211" t="s">
        <v>16</v>
      </c>
      <c r="E211" s="4">
        <v>2219</v>
      </c>
      <c r="F211" s="5">
        <v>75</v>
      </c>
    </row>
    <row r="212" spans="2:6" x14ac:dyDescent="0.3">
      <c r="B212" t="s">
        <v>7</v>
      </c>
      <c r="C212" t="s">
        <v>38</v>
      </c>
      <c r="D212" t="s">
        <v>14</v>
      </c>
      <c r="E212" s="4">
        <v>1281</v>
      </c>
      <c r="F212" s="5">
        <v>75</v>
      </c>
    </row>
    <row r="213" spans="2:6" x14ac:dyDescent="0.3">
      <c r="B213" t="s">
        <v>10</v>
      </c>
      <c r="C213" t="s">
        <v>36</v>
      </c>
      <c r="D213" t="s">
        <v>13</v>
      </c>
      <c r="E213" s="4">
        <v>945</v>
      </c>
      <c r="F213" s="5">
        <v>75</v>
      </c>
    </row>
    <row r="214" spans="2:6" x14ac:dyDescent="0.3">
      <c r="B214" t="s">
        <v>5</v>
      </c>
      <c r="C214" t="s">
        <v>37</v>
      </c>
      <c r="D214" t="s">
        <v>22</v>
      </c>
      <c r="E214" s="4">
        <v>518</v>
      </c>
      <c r="F214" s="5">
        <v>75</v>
      </c>
    </row>
    <row r="215" spans="2:6" x14ac:dyDescent="0.3">
      <c r="B215" t="s">
        <v>6</v>
      </c>
      <c r="C215" t="s">
        <v>38</v>
      </c>
      <c r="D215" t="s">
        <v>25</v>
      </c>
      <c r="E215" s="4">
        <v>469</v>
      </c>
      <c r="F215" s="5">
        <v>75</v>
      </c>
    </row>
    <row r="216" spans="2:6" x14ac:dyDescent="0.3">
      <c r="B216" t="s">
        <v>40</v>
      </c>
      <c r="C216" t="s">
        <v>37</v>
      </c>
      <c r="D216" t="s">
        <v>29</v>
      </c>
      <c r="E216" s="4">
        <v>9002</v>
      </c>
      <c r="F216" s="5">
        <v>72</v>
      </c>
    </row>
    <row r="217" spans="2:6" x14ac:dyDescent="0.3">
      <c r="B217" t="s">
        <v>41</v>
      </c>
      <c r="C217" t="s">
        <v>39</v>
      </c>
      <c r="D217" t="s">
        <v>14</v>
      </c>
      <c r="E217" s="4">
        <v>3976</v>
      </c>
      <c r="F217" s="5">
        <v>72</v>
      </c>
    </row>
    <row r="218" spans="2:6" x14ac:dyDescent="0.3">
      <c r="B218" t="s">
        <v>9</v>
      </c>
      <c r="C218" t="s">
        <v>39</v>
      </c>
      <c r="D218" t="s">
        <v>25</v>
      </c>
      <c r="E218" s="4">
        <v>3192</v>
      </c>
      <c r="F218" s="5">
        <v>72</v>
      </c>
    </row>
    <row r="219" spans="2:6" x14ac:dyDescent="0.3">
      <c r="B219" t="s">
        <v>10</v>
      </c>
      <c r="C219" t="s">
        <v>36</v>
      </c>
      <c r="D219" t="s">
        <v>27</v>
      </c>
      <c r="E219" s="4">
        <v>1407</v>
      </c>
      <c r="F219" s="5">
        <v>72</v>
      </c>
    </row>
    <row r="220" spans="2:6" x14ac:dyDescent="0.3">
      <c r="B220" t="s">
        <v>41</v>
      </c>
      <c r="C220" t="s">
        <v>35</v>
      </c>
      <c r="D220" t="s">
        <v>13</v>
      </c>
      <c r="E220" s="4">
        <v>4760</v>
      </c>
      <c r="F220" s="5">
        <v>69</v>
      </c>
    </row>
    <row r="221" spans="2:6" x14ac:dyDescent="0.3">
      <c r="B221" t="s">
        <v>3</v>
      </c>
      <c r="C221" t="s">
        <v>35</v>
      </c>
      <c r="D221" t="s">
        <v>29</v>
      </c>
      <c r="E221" s="4">
        <v>2114</v>
      </c>
      <c r="F221" s="5">
        <v>66</v>
      </c>
    </row>
    <row r="222" spans="2:6" x14ac:dyDescent="0.3">
      <c r="B222" t="s">
        <v>5</v>
      </c>
      <c r="C222" t="s">
        <v>36</v>
      </c>
      <c r="D222" t="s">
        <v>13</v>
      </c>
      <c r="E222" s="4">
        <v>6146</v>
      </c>
      <c r="F222" s="5">
        <v>63</v>
      </c>
    </row>
    <row r="223" spans="2:6" x14ac:dyDescent="0.3">
      <c r="B223" t="s">
        <v>7</v>
      </c>
      <c r="C223" t="s">
        <v>35</v>
      </c>
      <c r="D223" t="s">
        <v>14</v>
      </c>
      <c r="E223" s="4">
        <v>4606</v>
      </c>
      <c r="F223" s="5">
        <v>63</v>
      </c>
    </row>
    <row r="224" spans="2:6" x14ac:dyDescent="0.3">
      <c r="B224" t="s">
        <v>8</v>
      </c>
      <c r="C224" t="s">
        <v>38</v>
      </c>
      <c r="D224" t="s">
        <v>27</v>
      </c>
      <c r="E224" s="4">
        <v>2268</v>
      </c>
      <c r="F224" s="5">
        <v>63</v>
      </c>
    </row>
    <row r="225" spans="2:6" x14ac:dyDescent="0.3">
      <c r="B225" t="s">
        <v>6</v>
      </c>
      <c r="C225" t="s">
        <v>39</v>
      </c>
      <c r="D225" t="s">
        <v>30</v>
      </c>
      <c r="E225" s="4">
        <v>1638</v>
      </c>
      <c r="F225" s="5">
        <v>63</v>
      </c>
    </row>
    <row r="226" spans="2:6" x14ac:dyDescent="0.3">
      <c r="B226" t="s">
        <v>6</v>
      </c>
      <c r="C226" t="s">
        <v>36</v>
      </c>
      <c r="D226" t="s">
        <v>21</v>
      </c>
      <c r="E226" s="4">
        <v>497</v>
      </c>
      <c r="F226" s="5">
        <v>63</v>
      </c>
    </row>
    <row r="227" spans="2:6" x14ac:dyDescent="0.3">
      <c r="B227" t="s">
        <v>9</v>
      </c>
      <c r="C227" t="s">
        <v>38</v>
      </c>
      <c r="D227" t="s">
        <v>24</v>
      </c>
      <c r="E227" s="4">
        <v>4137</v>
      </c>
      <c r="F227" s="5">
        <v>60</v>
      </c>
    </row>
    <row r="228" spans="2:6" x14ac:dyDescent="0.3">
      <c r="B228" t="s">
        <v>9</v>
      </c>
      <c r="C228" t="s">
        <v>36</v>
      </c>
      <c r="D228" t="s">
        <v>30</v>
      </c>
      <c r="E228" s="4">
        <v>9051</v>
      </c>
      <c r="F228" s="5">
        <v>57</v>
      </c>
    </row>
    <row r="229" spans="2:6" x14ac:dyDescent="0.3">
      <c r="B229" t="s">
        <v>5</v>
      </c>
      <c r="C229" t="s">
        <v>38</v>
      </c>
      <c r="D229" t="s">
        <v>13</v>
      </c>
      <c r="E229" s="4">
        <v>7189</v>
      </c>
      <c r="F229" s="5">
        <v>54</v>
      </c>
    </row>
    <row r="230" spans="2:6" x14ac:dyDescent="0.3">
      <c r="B230" t="s">
        <v>7</v>
      </c>
      <c r="C230" t="s">
        <v>37</v>
      </c>
      <c r="D230" t="s">
        <v>30</v>
      </c>
      <c r="E230" s="4">
        <v>6454</v>
      </c>
      <c r="F230" s="5">
        <v>54</v>
      </c>
    </row>
    <row r="231" spans="2:6" x14ac:dyDescent="0.3">
      <c r="B231" t="s">
        <v>3</v>
      </c>
      <c r="C231" t="s">
        <v>34</v>
      </c>
      <c r="D231" t="s">
        <v>26</v>
      </c>
      <c r="E231" s="4">
        <v>3108</v>
      </c>
      <c r="F231" s="5">
        <v>54</v>
      </c>
    </row>
    <row r="232" spans="2:6" x14ac:dyDescent="0.3">
      <c r="B232" t="s">
        <v>6</v>
      </c>
      <c r="C232" t="s">
        <v>38</v>
      </c>
      <c r="D232" t="s">
        <v>31</v>
      </c>
      <c r="E232" s="4">
        <v>2681</v>
      </c>
      <c r="F232" s="5">
        <v>54</v>
      </c>
    </row>
    <row r="233" spans="2:6" x14ac:dyDescent="0.3">
      <c r="B233" t="s">
        <v>2</v>
      </c>
      <c r="C233" t="s">
        <v>37</v>
      </c>
      <c r="D233" t="s">
        <v>14</v>
      </c>
      <c r="E233" s="4">
        <v>1057</v>
      </c>
      <c r="F233" s="5">
        <v>54</v>
      </c>
    </row>
    <row r="234" spans="2:6" x14ac:dyDescent="0.3">
      <c r="B234" t="s">
        <v>2</v>
      </c>
      <c r="C234" t="s">
        <v>34</v>
      </c>
      <c r="D234" t="s">
        <v>13</v>
      </c>
      <c r="E234" s="4">
        <v>252</v>
      </c>
      <c r="F234" s="5">
        <v>54</v>
      </c>
    </row>
    <row r="235" spans="2:6" x14ac:dyDescent="0.3">
      <c r="B235" t="s">
        <v>5</v>
      </c>
      <c r="C235" t="s">
        <v>39</v>
      </c>
      <c r="D235" t="s">
        <v>26</v>
      </c>
      <c r="E235" s="4">
        <v>5236</v>
      </c>
      <c r="F235" s="5">
        <v>51</v>
      </c>
    </row>
    <row r="236" spans="2:6" x14ac:dyDescent="0.3">
      <c r="B236" t="s">
        <v>3</v>
      </c>
      <c r="C236" t="s">
        <v>39</v>
      </c>
      <c r="D236" t="s">
        <v>29</v>
      </c>
      <c r="E236" s="4">
        <v>3640</v>
      </c>
      <c r="F236" s="5">
        <v>51</v>
      </c>
    </row>
    <row r="237" spans="2:6" x14ac:dyDescent="0.3">
      <c r="B237" t="s">
        <v>40</v>
      </c>
      <c r="C237" t="s">
        <v>38</v>
      </c>
      <c r="D237" t="s">
        <v>24</v>
      </c>
      <c r="E237" s="4">
        <v>623</v>
      </c>
      <c r="F237" s="5">
        <v>51</v>
      </c>
    </row>
    <row r="238" spans="2:6" x14ac:dyDescent="0.3">
      <c r="B238" t="s">
        <v>2</v>
      </c>
      <c r="C238" t="s">
        <v>38</v>
      </c>
      <c r="D238" t="s">
        <v>13</v>
      </c>
      <c r="E238" s="4">
        <v>56</v>
      </c>
      <c r="F238" s="5">
        <v>51</v>
      </c>
    </row>
    <row r="239" spans="2:6" x14ac:dyDescent="0.3">
      <c r="B239" t="s">
        <v>40</v>
      </c>
      <c r="C239" t="s">
        <v>34</v>
      </c>
      <c r="D239" t="s">
        <v>26</v>
      </c>
      <c r="E239" s="4">
        <v>6748</v>
      </c>
      <c r="F239" s="5">
        <v>48</v>
      </c>
    </row>
    <row r="240" spans="2:6" x14ac:dyDescent="0.3">
      <c r="B240" t="s">
        <v>7</v>
      </c>
      <c r="C240" t="s">
        <v>37</v>
      </c>
      <c r="D240" t="s">
        <v>33</v>
      </c>
      <c r="E240" s="4">
        <v>6391</v>
      </c>
      <c r="F240" s="5">
        <v>48</v>
      </c>
    </row>
    <row r="241" spans="2:6" x14ac:dyDescent="0.3">
      <c r="B241" t="s">
        <v>7</v>
      </c>
      <c r="C241" t="s">
        <v>34</v>
      </c>
      <c r="D241" t="s">
        <v>33</v>
      </c>
      <c r="E241" s="4">
        <v>2226</v>
      </c>
      <c r="F241" s="5">
        <v>48</v>
      </c>
    </row>
    <row r="242" spans="2:6" x14ac:dyDescent="0.3">
      <c r="B242" t="s">
        <v>40</v>
      </c>
      <c r="C242" t="s">
        <v>35</v>
      </c>
      <c r="D242" t="s">
        <v>24</v>
      </c>
      <c r="E242" s="4">
        <v>1638</v>
      </c>
      <c r="F242" s="5">
        <v>48</v>
      </c>
    </row>
    <row r="243" spans="2:6" x14ac:dyDescent="0.3">
      <c r="B243" t="s">
        <v>6</v>
      </c>
      <c r="C243" t="s">
        <v>34</v>
      </c>
      <c r="D243" t="s">
        <v>4</v>
      </c>
      <c r="E243" s="4">
        <v>525</v>
      </c>
      <c r="F243" s="5">
        <v>48</v>
      </c>
    </row>
    <row r="244" spans="2:6" x14ac:dyDescent="0.3">
      <c r="B244" t="s">
        <v>2</v>
      </c>
      <c r="C244" t="s">
        <v>36</v>
      </c>
      <c r="D244" t="s">
        <v>17</v>
      </c>
      <c r="E244" s="4">
        <v>189</v>
      </c>
      <c r="F244" s="5">
        <v>48</v>
      </c>
    </row>
    <row r="245" spans="2:6" x14ac:dyDescent="0.3">
      <c r="B245" t="s">
        <v>5</v>
      </c>
      <c r="C245" t="s">
        <v>37</v>
      </c>
      <c r="D245" t="s">
        <v>31</v>
      </c>
      <c r="E245" s="4">
        <v>182</v>
      </c>
      <c r="F245" s="5">
        <v>48</v>
      </c>
    </row>
    <row r="246" spans="2:6" x14ac:dyDescent="0.3">
      <c r="B246" t="s">
        <v>5</v>
      </c>
      <c r="C246" t="s">
        <v>38</v>
      </c>
      <c r="D246" t="s">
        <v>25</v>
      </c>
      <c r="E246" s="4">
        <v>7483</v>
      </c>
      <c r="F246" s="5">
        <v>45</v>
      </c>
    </row>
    <row r="247" spans="2:6" x14ac:dyDescent="0.3">
      <c r="B247" t="s">
        <v>8</v>
      </c>
      <c r="C247" t="s">
        <v>37</v>
      </c>
      <c r="D247" t="s">
        <v>26</v>
      </c>
      <c r="E247" s="4">
        <v>6279</v>
      </c>
      <c r="F247" s="5">
        <v>45</v>
      </c>
    </row>
    <row r="248" spans="2:6" x14ac:dyDescent="0.3">
      <c r="B248" t="s">
        <v>9</v>
      </c>
      <c r="C248" t="s">
        <v>37</v>
      </c>
      <c r="D248" t="s">
        <v>28</v>
      </c>
      <c r="E248" s="4">
        <v>2919</v>
      </c>
      <c r="F248" s="5">
        <v>45</v>
      </c>
    </row>
    <row r="249" spans="2:6" x14ac:dyDescent="0.3">
      <c r="B249" t="s">
        <v>40</v>
      </c>
      <c r="C249" t="s">
        <v>38</v>
      </c>
      <c r="D249" t="s">
        <v>29</v>
      </c>
      <c r="E249" s="4">
        <v>2541</v>
      </c>
      <c r="F249" s="5">
        <v>45</v>
      </c>
    </row>
    <row r="250" spans="2:6" x14ac:dyDescent="0.3">
      <c r="B250" t="s">
        <v>7</v>
      </c>
      <c r="C250" t="s">
        <v>36</v>
      </c>
      <c r="D250" t="s">
        <v>22</v>
      </c>
      <c r="E250" s="4">
        <v>8435</v>
      </c>
      <c r="F250" s="5">
        <v>42</v>
      </c>
    </row>
    <row r="251" spans="2:6" x14ac:dyDescent="0.3">
      <c r="B251" t="s">
        <v>3</v>
      </c>
      <c r="C251" t="s">
        <v>34</v>
      </c>
      <c r="D251" t="s">
        <v>25</v>
      </c>
      <c r="E251" s="4">
        <v>6300</v>
      </c>
      <c r="F251" s="5">
        <v>42</v>
      </c>
    </row>
    <row r="252" spans="2:6" x14ac:dyDescent="0.3">
      <c r="B252" t="s">
        <v>40</v>
      </c>
      <c r="C252" t="s">
        <v>39</v>
      </c>
      <c r="D252" t="s">
        <v>15</v>
      </c>
      <c r="E252" s="4">
        <v>5775</v>
      </c>
      <c r="F252" s="5">
        <v>42</v>
      </c>
    </row>
    <row r="253" spans="2:6" x14ac:dyDescent="0.3">
      <c r="B253" t="s">
        <v>2</v>
      </c>
      <c r="C253" t="s">
        <v>37</v>
      </c>
      <c r="D253" t="s">
        <v>15</v>
      </c>
      <c r="E253" s="4">
        <v>2863</v>
      </c>
      <c r="F253" s="5">
        <v>42</v>
      </c>
    </row>
    <row r="254" spans="2:6" x14ac:dyDescent="0.3">
      <c r="B254" t="s">
        <v>7</v>
      </c>
      <c r="C254" t="s">
        <v>34</v>
      </c>
      <c r="D254" t="s">
        <v>17</v>
      </c>
      <c r="E254" s="4">
        <v>7777</v>
      </c>
      <c r="F254" s="5">
        <v>39</v>
      </c>
    </row>
    <row r="255" spans="2:6" x14ac:dyDescent="0.3">
      <c r="B255" t="s">
        <v>3</v>
      </c>
      <c r="C255" t="s">
        <v>36</v>
      </c>
      <c r="D255" t="s">
        <v>25</v>
      </c>
      <c r="E255" s="4">
        <v>3339</v>
      </c>
      <c r="F255" s="5">
        <v>39</v>
      </c>
    </row>
    <row r="256" spans="2:6" x14ac:dyDescent="0.3">
      <c r="B256" t="s">
        <v>40</v>
      </c>
      <c r="C256" t="s">
        <v>38</v>
      </c>
      <c r="D256" t="s">
        <v>31</v>
      </c>
      <c r="E256" s="4">
        <v>1988</v>
      </c>
      <c r="F256" s="5">
        <v>39</v>
      </c>
    </row>
    <row r="257" spans="2:6" x14ac:dyDescent="0.3">
      <c r="B257" t="s">
        <v>41</v>
      </c>
      <c r="C257" t="s">
        <v>34</v>
      </c>
      <c r="D257" t="s">
        <v>17</v>
      </c>
      <c r="E257" s="4">
        <v>1463</v>
      </c>
      <c r="F257" s="5">
        <v>39</v>
      </c>
    </row>
    <row r="258" spans="2:6" x14ac:dyDescent="0.3">
      <c r="B258" t="s">
        <v>3</v>
      </c>
      <c r="C258" t="s">
        <v>36</v>
      </c>
      <c r="D258" t="s">
        <v>16</v>
      </c>
      <c r="E258" s="4">
        <v>9198</v>
      </c>
      <c r="F258" s="5">
        <v>36</v>
      </c>
    </row>
    <row r="259" spans="2:6" x14ac:dyDescent="0.3">
      <c r="B259" t="s">
        <v>6</v>
      </c>
      <c r="C259" t="s">
        <v>38</v>
      </c>
      <c r="D259" t="s">
        <v>21</v>
      </c>
      <c r="E259" s="4">
        <v>7322</v>
      </c>
      <c r="F259" s="5">
        <v>36</v>
      </c>
    </row>
    <row r="260" spans="2:6" x14ac:dyDescent="0.3">
      <c r="B260" t="s">
        <v>2</v>
      </c>
      <c r="C260" t="s">
        <v>39</v>
      </c>
      <c r="D260" t="s">
        <v>15</v>
      </c>
      <c r="E260" s="4">
        <v>4802</v>
      </c>
      <c r="F260" s="5">
        <v>36</v>
      </c>
    </row>
    <row r="261" spans="2:6" x14ac:dyDescent="0.3">
      <c r="B261" t="s">
        <v>2</v>
      </c>
      <c r="C261" t="s">
        <v>39</v>
      </c>
      <c r="D261" t="s">
        <v>23</v>
      </c>
      <c r="E261" s="4">
        <v>630</v>
      </c>
      <c r="F261" s="5">
        <v>36</v>
      </c>
    </row>
    <row r="262" spans="2:6" x14ac:dyDescent="0.3">
      <c r="B262" t="s">
        <v>40</v>
      </c>
      <c r="C262" t="s">
        <v>36</v>
      </c>
      <c r="D262" t="s">
        <v>4</v>
      </c>
      <c r="E262" s="4">
        <v>217</v>
      </c>
      <c r="F262" s="5">
        <v>36</v>
      </c>
    </row>
    <row r="263" spans="2:6" x14ac:dyDescent="0.3">
      <c r="B263" t="s">
        <v>8</v>
      </c>
      <c r="C263" t="s">
        <v>37</v>
      </c>
      <c r="D263" t="s">
        <v>15</v>
      </c>
      <c r="E263" s="4">
        <v>9709</v>
      </c>
      <c r="F263" s="5">
        <v>30</v>
      </c>
    </row>
    <row r="264" spans="2:6" x14ac:dyDescent="0.3">
      <c r="B264" t="s">
        <v>40</v>
      </c>
      <c r="C264" t="s">
        <v>39</v>
      </c>
      <c r="D264" t="s">
        <v>27</v>
      </c>
      <c r="E264" s="4">
        <v>6370</v>
      </c>
      <c r="F264" s="5">
        <v>30</v>
      </c>
    </row>
    <row r="265" spans="2:6" x14ac:dyDescent="0.3">
      <c r="B265" t="s">
        <v>40</v>
      </c>
      <c r="C265" t="s">
        <v>36</v>
      </c>
      <c r="D265" t="s">
        <v>25</v>
      </c>
      <c r="E265" s="4">
        <v>5439</v>
      </c>
      <c r="F265" s="5">
        <v>30</v>
      </c>
    </row>
    <row r="266" spans="2:6" x14ac:dyDescent="0.3">
      <c r="B266" t="s">
        <v>10</v>
      </c>
      <c r="C266" t="s">
        <v>37</v>
      </c>
      <c r="D266" t="s">
        <v>23</v>
      </c>
      <c r="E266" s="4">
        <v>4683</v>
      </c>
      <c r="F266" s="5">
        <v>30</v>
      </c>
    </row>
    <row r="267" spans="2:6" x14ac:dyDescent="0.3">
      <c r="B267" t="s">
        <v>6</v>
      </c>
      <c r="C267" t="s">
        <v>36</v>
      </c>
      <c r="D267" t="s">
        <v>13</v>
      </c>
      <c r="E267" s="4">
        <v>4319</v>
      </c>
      <c r="F267" s="5">
        <v>30</v>
      </c>
    </row>
    <row r="268" spans="2:6" x14ac:dyDescent="0.3">
      <c r="B268" t="s">
        <v>8</v>
      </c>
      <c r="C268" t="s">
        <v>39</v>
      </c>
      <c r="D268" t="s">
        <v>18</v>
      </c>
      <c r="E268" s="4">
        <v>9660</v>
      </c>
      <c r="F268" s="5">
        <v>27</v>
      </c>
    </row>
    <row r="269" spans="2:6" x14ac:dyDescent="0.3">
      <c r="B269" t="s">
        <v>9</v>
      </c>
      <c r="C269" t="s">
        <v>34</v>
      </c>
      <c r="D269" t="s">
        <v>21</v>
      </c>
      <c r="E269" s="4">
        <v>6832</v>
      </c>
      <c r="F269" s="5">
        <v>27</v>
      </c>
    </row>
    <row r="270" spans="2:6" x14ac:dyDescent="0.3">
      <c r="B270" t="s">
        <v>6</v>
      </c>
      <c r="C270" t="s">
        <v>39</v>
      </c>
      <c r="D270" t="s">
        <v>17</v>
      </c>
      <c r="E270" s="4">
        <v>6048</v>
      </c>
      <c r="F270" s="5">
        <v>27</v>
      </c>
    </row>
    <row r="271" spans="2:6" x14ac:dyDescent="0.3">
      <c r="B271" t="s">
        <v>10</v>
      </c>
      <c r="C271" t="s">
        <v>37</v>
      </c>
      <c r="D271" t="s">
        <v>28</v>
      </c>
      <c r="E271" s="4">
        <v>3059</v>
      </c>
      <c r="F271" s="5">
        <v>27</v>
      </c>
    </row>
    <row r="272" spans="2:6" x14ac:dyDescent="0.3">
      <c r="B272" t="s">
        <v>7</v>
      </c>
      <c r="C272" t="s">
        <v>35</v>
      </c>
      <c r="D272" t="s">
        <v>16</v>
      </c>
      <c r="E272" s="4">
        <v>2135</v>
      </c>
      <c r="F272" s="5">
        <v>27</v>
      </c>
    </row>
    <row r="273" spans="2:6" x14ac:dyDescent="0.3">
      <c r="B273" t="s">
        <v>8</v>
      </c>
      <c r="C273" t="s">
        <v>39</v>
      </c>
      <c r="D273" t="s">
        <v>26</v>
      </c>
      <c r="E273" s="4">
        <v>1561</v>
      </c>
      <c r="F273" s="5">
        <v>27</v>
      </c>
    </row>
    <row r="274" spans="2:6" x14ac:dyDescent="0.3">
      <c r="B274" t="s">
        <v>10</v>
      </c>
      <c r="C274" t="s">
        <v>34</v>
      </c>
      <c r="D274" t="s">
        <v>22</v>
      </c>
      <c r="E274" s="4">
        <v>4053</v>
      </c>
      <c r="F274" s="5">
        <v>24</v>
      </c>
    </row>
    <row r="275" spans="2:6" x14ac:dyDescent="0.3">
      <c r="B275" t="s">
        <v>7</v>
      </c>
      <c r="C275" t="s">
        <v>34</v>
      </c>
      <c r="D275" t="s">
        <v>15</v>
      </c>
      <c r="E275" s="4">
        <v>3829</v>
      </c>
      <c r="F275" s="5">
        <v>24</v>
      </c>
    </row>
    <row r="276" spans="2:6" x14ac:dyDescent="0.3">
      <c r="B276" t="s">
        <v>5</v>
      </c>
      <c r="C276" t="s">
        <v>37</v>
      </c>
      <c r="D276" t="s">
        <v>25</v>
      </c>
      <c r="E276" s="4">
        <v>8813</v>
      </c>
      <c r="F276" s="5">
        <v>21</v>
      </c>
    </row>
    <row r="277" spans="2:6" x14ac:dyDescent="0.3">
      <c r="B277" t="s">
        <v>40</v>
      </c>
      <c r="C277" t="s">
        <v>37</v>
      </c>
      <c r="D277" t="s">
        <v>19</v>
      </c>
      <c r="E277" s="4">
        <v>7693</v>
      </c>
      <c r="F277" s="5">
        <v>21</v>
      </c>
    </row>
    <row r="278" spans="2:6" x14ac:dyDescent="0.3">
      <c r="B278" t="s">
        <v>5</v>
      </c>
      <c r="C278" t="s">
        <v>34</v>
      </c>
      <c r="D278" t="s">
        <v>27</v>
      </c>
      <c r="E278" s="4">
        <v>6986</v>
      </c>
      <c r="F278" s="5">
        <v>21</v>
      </c>
    </row>
    <row r="279" spans="2:6" x14ac:dyDescent="0.3">
      <c r="B279" t="s">
        <v>5</v>
      </c>
      <c r="C279" t="s">
        <v>38</v>
      </c>
      <c r="D279" t="s">
        <v>32</v>
      </c>
      <c r="E279" s="4">
        <v>5075</v>
      </c>
      <c r="F279" s="5">
        <v>21</v>
      </c>
    </row>
    <row r="280" spans="2:6" x14ac:dyDescent="0.3">
      <c r="B280" t="s">
        <v>7</v>
      </c>
      <c r="C280" t="s">
        <v>35</v>
      </c>
      <c r="D280" t="s">
        <v>27</v>
      </c>
      <c r="E280" s="4">
        <v>2478</v>
      </c>
      <c r="F280" s="5">
        <v>21</v>
      </c>
    </row>
    <row r="281" spans="2:6" x14ac:dyDescent="0.3">
      <c r="B281" t="s">
        <v>41</v>
      </c>
      <c r="C281" t="s">
        <v>38</v>
      </c>
      <c r="D281" t="s">
        <v>25</v>
      </c>
      <c r="E281" s="4">
        <v>154</v>
      </c>
      <c r="F281" s="5">
        <v>21</v>
      </c>
    </row>
    <row r="282" spans="2:6" x14ac:dyDescent="0.3">
      <c r="B282" t="s">
        <v>3</v>
      </c>
      <c r="C282" t="s">
        <v>34</v>
      </c>
      <c r="D282" t="s">
        <v>20</v>
      </c>
      <c r="E282" s="4">
        <v>2583</v>
      </c>
      <c r="F282" s="5">
        <v>18</v>
      </c>
    </row>
    <row r="283" spans="2:6" x14ac:dyDescent="0.3">
      <c r="B283" t="s">
        <v>3</v>
      </c>
      <c r="C283" t="s">
        <v>36</v>
      </c>
      <c r="D283" t="s">
        <v>19</v>
      </c>
      <c r="E283" s="4">
        <v>1281</v>
      </c>
      <c r="F283" s="5">
        <v>18</v>
      </c>
    </row>
    <row r="284" spans="2:6" x14ac:dyDescent="0.3">
      <c r="B284" t="s">
        <v>2</v>
      </c>
      <c r="C284" t="s">
        <v>37</v>
      </c>
      <c r="D284" t="s">
        <v>19</v>
      </c>
      <c r="E284" s="4">
        <v>238</v>
      </c>
      <c r="F284" s="5">
        <v>18</v>
      </c>
    </row>
    <row r="285" spans="2:6" x14ac:dyDescent="0.3">
      <c r="B285" t="s">
        <v>5</v>
      </c>
      <c r="C285" t="s">
        <v>36</v>
      </c>
      <c r="D285" t="s">
        <v>23</v>
      </c>
      <c r="E285" s="4">
        <v>6314</v>
      </c>
      <c r="F285" s="5">
        <v>15</v>
      </c>
    </row>
    <row r="286" spans="2:6" x14ac:dyDescent="0.3">
      <c r="B286" t="s">
        <v>5</v>
      </c>
      <c r="C286" t="s">
        <v>35</v>
      </c>
      <c r="D286" t="s">
        <v>18</v>
      </c>
      <c r="E286" s="4">
        <v>2415</v>
      </c>
      <c r="F286" s="5">
        <v>15</v>
      </c>
    </row>
    <row r="287" spans="2:6" x14ac:dyDescent="0.3">
      <c r="B287" t="s">
        <v>6</v>
      </c>
      <c r="C287" t="s">
        <v>34</v>
      </c>
      <c r="D287" t="s">
        <v>15</v>
      </c>
      <c r="E287" s="4">
        <v>1442</v>
      </c>
      <c r="F287" s="5">
        <v>15</v>
      </c>
    </row>
    <row r="288" spans="2:6" x14ac:dyDescent="0.3">
      <c r="B288" t="s">
        <v>2</v>
      </c>
      <c r="C288" t="s">
        <v>35</v>
      </c>
      <c r="D288" t="s">
        <v>19</v>
      </c>
      <c r="E288" s="4">
        <v>553</v>
      </c>
      <c r="F288" s="5">
        <v>15</v>
      </c>
    </row>
    <row r="289" spans="2:6" x14ac:dyDescent="0.3">
      <c r="B289" t="s">
        <v>40</v>
      </c>
      <c r="C289" t="s">
        <v>39</v>
      </c>
      <c r="D289" t="s">
        <v>22</v>
      </c>
      <c r="E289" s="4">
        <v>5817</v>
      </c>
      <c r="F289" s="5">
        <v>12</v>
      </c>
    </row>
    <row r="290" spans="2:6" x14ac:dyDescent="0.3">
      <c r="B290" t="s">
        <v>5</v>
      </c>
      <c r="C290" t="s">
        <v>37</v>
      </c>
      <c r="D290" t="s">
        <v>14</v>
      </c>
      <c r="E290" s="4">
        <v>4991</v>
      </c>
      <c r="F290" s="5">
        <v>12</v>
      </c>
    </row>
    <row r="291" spans="2:6" x14ac:dyDescent="0.3">
      <c r="B291" t="s">
        <v>6</v>
      </c>
      <c r="C291" t="s">
        <v>36</v>
      </c>
      <c r="D291" t="s">
        <v>32</v>
      </c>
      <c r="E291" s="4">
        <v>6118</v>
      </c>
      <c r="F291" s="5">
        <v>9</v>
      </c>
    </row>
    <row r="292" spans="2:6" x14ac:dyDescent="0.3">
      <c r="B292" t="s">
        <v>10</v>
      </c>
      <c r="C292" t="s">
        <v>34</v>
      </c>
      <c r="D292" t="s">
        <v>26</v>
      </c>
      <c r="E292" s="4">
        <v>4991</v>
      </c>
      <c r="F292" s="5">
        <v>9</v>
      </c>
    </row>
    <row r="293" spans="2:6" x14ac:dyDescent="0.3">
      <c r="B293" t="s">
        <v>41</v>
      </c>
      <c r="C293" t="s">
        <v>37</v>
      </c>
      <c r="D293" t="s">
        <v>21</v>
      </c>
      <c r="E293" s="4">
        <v>2933</v>
      </c>
      <c r="F293" s="5">
        <v>9</v>
      </c>
    </row>
    <row r="294" spans="2:6" x14ac:dyDescent="0.3">
      <c r="B294" t="s">
        <v>5</v>
      </c>
      <c r="C294" t="s">
        <v>35</v>
      </c>
      <c r="D294" t="s">
        <v>4</v>
      </c>
      <c r="E294" s="4">
        <v>2744</v>
      </c>
      <c r="F294" s="5">
        <v>9</v>
      </c>
    </row>
    <row r="295" spans="2:6" x14ac:dyDescent="0.3">
      <c r="B295" t="s">
        <v>9</v>
      </c>
      <c r="C295" t="s">
        <v>38</v>
      </c>
      <c r="D295" t="s">
        <v>17</v>
      </c>
      <c r="E295" s="4">
        <v>2408</v>
      </c>
      <c r="F295" s="5">
        <v>9</v>
      </c>
    </row>
    <row r="296" spans="2:6" x14ac:dyDescent="0.3">
      <c r="B296" t="s">
        <v>6</v>
      </c>
      <c r="C296" t="s">
        <v>37</v>
      </c>
      <c r="D296" t="s">
        <v>26</v>
      </c>
      <c r="E296" s="4">
        <v>6818</v>
      </c>
      <c r="F296" s="5">
        <v>6</v>
      </c>
    </row>
    <row r="297" spans="2:6" x14ac:dyDescent="0.3">
      <c r="B297" t="s">
        <v>10</v>
      </c>
      <c r="C297" t="s">
        <v>35</v>
      </c>
      <c r="D297" t="s">
        <v>15</v>
      </c>
      <c r="E297" s="4">
        <v>2562</v>
      </c>
      <c r="F297" s="5">
        <v>6</v>
      </c>
    </row>
    <row r="298" spans="2:6" x14ac:dyDescent="0.3">
      <c r="B298" t="s">
        <v>6</v>
      </c>
      <c r="C298" t="s">
        <v>38</v>
      </c>
      <c r="D298" t="s">
        <v>16</v>
      </c>
      <c r="E298" s="4">
        <v>938</v>
      </c>
      <c r="F298" s="5">
        <v>6</v>
      </c>
    </row>
    <row r="299" spans="2:6" x14ac:dyDescent="0.3">
      <c r="B299" t="s">
        <v>5</v>
      </c>
      <c r="C299" t="s">
        <v>36</v>
      </c>
      <c r="D299" t="s">
        <v>18</v>
      </c>
      <c r="E299" s="4">
        <v>6111</v>
      </c>
      <c r="F299" s="5">
        <v>3</v>
      </c>
    </row>
    <row r="300" spans="2:6" x14ac:dyDescent="0.3">
      <c r="B300" t="s">
        <v>41</v>
      </c>
      <c r="C300" t="s">
        <v>38</v>
      </c>
      <c r="D300" t="s">
        <v>22</v>
      </c>
      <c r="E300" s="4">
        <v>5915</v>
      </c>
      <c r="F300" s="5">
        <v>3</v>
      </c>
    </row>
    <row r="301" spans="2:6" x14ac:dyDescent="0.3">
      <c r="B301" t="s">
        <v>2</v>
      </c>
      <c r="C301" t="s">
        <v>38</v>
      </c>
      <c r="D301" t="s">
        <v>4</v>
      </c>
      <c r="E301" s="4">
        <v>3549</v>
      </c>
      <c r="F301" s="5">
        <v>3</v>
      </c>
    </row>
    <row r="302" spans="2:6" x14ac:dyDescent="0.3">
      <c r="B302" t="s">
        <v>6</v>
      </c>
      <c r="C302" t="s">
        <v>39</v>
      </c>
      <c r="D302" t="s">
        <v>24</v>
      </c>
      <c r="E302" s="4">
        <v>2989</v>
      </c>
      <c r="F302" s="5">
        <v>3</v>
      </c>
    </row>
    <row r="303" spans="2:6" x14ac:dyDescent="0.3">
      <c r="B303" t="s">
        <v>7</v>
      </c>
      <c r="C303" t="s">
        <v>37</v>
      </c>
      <c r="D303" t="s">
        <v>26</v>
      </c>
      <c r="E303" s="4">
        <v>5306</v>
      </c>
      <c r="F303" s="5">
        <v>0</v>
      </c>
    </row>
  </sheetData>
  <conditionalFormatting sqref="E3:E303">
    <cfRule type="top10" dxfId="25" priority="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422F9-1093-4A15-A46A-D03B146B01EC}">
  <dimension ref="A1:H9"/>
  <sheetViews>
    <sheetView showGridLines="0" workbookViewId="0">
      <selection activeCell="J13" sqref="J13"/>
    </sheetView>
  </sheetViews>
  <sheetFormatPr defaultRowHeight="14.4" x14ac:dyDescent="0.3"/>
  <cols>
    <col min="3" max="3" width="11.5546875" customWidth="1"/>
    <col min="4" max="4" width="11.88671875" bestFit="1" customWidth="1"/>
    <col min="5" max="5" width="6.6640625" customWidth="1"/>
    <col min="6" max="6" width="7.5546875" customWidth="1"/>
  </cols>
  <sheetData>
    <row r="1" spans="1:8" s="2" customFormat="1" ht="52.5" customHeight="1" x14ac:dyDescent="0.3">
      <c r="A1" s="1"/>
      <c r="C1" s="3" t="s">
        <v>71</v>
      </c>
    </row>
    <row r="3" spans="1:8" x14ac:dyDescent="0.3">
      <c r="C3" s="14" t="s">
        <v>72</v>
      </c>
      <c r="D3" s="15" t="s">
        <v>1</v>
      </c>
      <c r="E3" s="17"/>
      <c r="F3" s="15" t="s">
        <v>73</v>
      </c>
    </row>
    <row r="4" spans="1:8" x14ac:dyDescent="0.3">
      <c r="C4" s="13" t="s">
        <v>34</v>
      </c>
      <c r="D4" s="22">
        <f>SUMIFS(Data[Amount],Data[Geography],$C4)</f>
        <v>252469</v>
      </c>
      <c r="E4" s="16">
        <f>SUMIFS(Data[Amount],Data[Geography],$C4)</f>
        <v>252469</v>
      </c>
      <c r="F4" s="21">
        <f>SUMIFS(Data[Units],Data[Geography],$C4)</f>
        <v>8760</v>
      </c>
      <c r="H4" t="s">
        <v>74</v>
      </c>
    </row>
    <row r="5" spans="1:8" x14ac:dyDescent="0.3">
      <c r="C5" s="13" t="s">
        <v>36</v>
      </c>
      <c r="D5" s="22">
        <f>SUMIFS(Data[Amount],Data[Geography],$C5)</f>
        <v>237944</v>
      </c>
      <c r="E5" s="16">
        <f>SUMIFS(Data[Amount],Data[Geography],$C5)</f>
        <v>237944</v>
      </c>
      <c r="F5" s="21">
        <f>SUMIFS(Data[Units],Data[Geography],$C5)</f>
        <v>7302</v>
      </c>
    </row>
    <row r="6" spans="1:8" x14ac:dyDescent="0.3">
      <c r="C6" s="13" t="s">
        <v>37</v>
      </c>
      <c r="D6" s="22">
        <f>SUMIFS(Data[Amount],Data[Geography],$C6)</f>
        <v>218813</v>
      </c>
      <c r="E6" s="16">
        <f>SUMIFS(Data[Amount],Data[Geography],$C6)</f>
        <v>218813</v>
      </c>
      <c r="F6" s="21">
        <f>SUMIFS(Data[Units],Data[Geography],$C6)</f>
        <v>7431</v>
      </c>
    </row>
    <row r="7" spans="1:8" x14ac:dyDescent="0.3">
      <c r="C7" s="13" t="s">
        <v>35</v>
      </c>
      <c r="D7" s="22">
        <f>SUMIFS(Data[Amount],Data[Geography],$C7)</f>
        <v>189434</v>
      </c>
      <c r="E7" s="16">
        <f>SUMIFS(Data[Amount],Data[Geography],$C7)</f>
        <v>189434</v>
      </c>
      <c r="F7" s="21">
        <f>SUMIFS(Data[Units],Data[Geography],$C7)</f>
        <v>10158</v>
      </c>
    </row>
    <row r="8" spans="1:8" x14ac:dyDescent="0.3">
      <c r="C8" s="13" t="s">
        <v>39</v>
      </c>
      <c r="D8" s="22">
        <f>SUMIFS(Data[Amount],Data[Geography],$C8)</f>
        <v>173530</v>
      </c>
      <c r="E8" s="16">
        <f>SUMIFS(Data[Amount],Data[Geography],$C8)</f>
        <v>173530</v>
      </c>
      <c r="F8" s="21">
        <f>SUMIFS(Data[Units],Data[Geography],$C8)</f>
        <v>5745</v>
      </c>
    </row>
    <row r="9" spans="1:8" x14ac:dyDescent="0.3">
      <c r="C9" s="13" t="s">
        <v>38</v>
      </c>
      <c r="D9" s="22">
        <f>SUMIFS(Data[Amount],Data[Geography],$C9)</f>
        <v>168679</v>
      </c>
      <c r="E9" s="16">
        <f>SUMIFS(Data[Amount],Data[Geography],$C9)</f>
        <v>168679</v>
      </c>
      <c r="F9" s="21">
        <f>SUMIFS(Data[Units],Data[Geography],$C9)</f>
        <v>6264</v>
      </c>
    </row>
  </sheetData>
  <conditionalFormatting sqref="E4:E9">
    <cfRule type="dataBar" priority="1">
      <dataBar showValue="0">
        <cfvo type="min"/>
        <cfvo type="max"/>
        <color theme="7" tint="0.39997558519241921"/>
      </dataBar>
      <extLst>
        <ext xmlns:x14="http://schemas.microsoft.com/office/spreadsheetml/2009/9/main" uri="{B025F937-C7B1-47D3-B67F-A62EFF666E3E}">
          <x14:id>{15C14AE6-5FB1-40C0-AC35-4AF5F896E144}</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15C14AE6-5FB1-40C0-AC35-4AF5F896E144}">
            <x14:dataBar minLength="0" maxLength="100" gradient="0">
              <x14:cfvo type="autoMin"/>
              <x14:cfvo type="autoMax"/>
              <x14:negativeFillColor rgb="FFFF0000"/>
              <x14:axisColor rgb="FF000000"/>
            </x14:dataBar>
          </x14:cfRule>
          <xm:sqref>E4:E9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95A38-F803-46D9-9629-A46D2FA8687B}">
  <dimension ref="A1:F10"/>
  <sheetViews>
    <sheetView showGridLines="0" workbookViewId="0">
      <selection sqref="A1:XFD1"/>
    </sheetView>
  </sheetViews>
  <sheetFormatPr defaultRowHeight="14.4" x14ac:dyDescent="0.3"/>
  <cols>
    <col min="3" max="3" width="11.5546875" bestFit="1" customWidth="1"/>
    <col min="4" max="4" width="14.44140625" bestFit="1" customWidth="1"/>
    <col min="5" max="5" width="7.21875" bestFit="1" customWidth="1"/>
    <col min="6" max="6" width="11.77734375" bestFit="1" customWidth="1"/>
  </cols>
  <sheetData>
    <row r="1" spans="1:6" s="2" customFormat="1" ht="52.5" customHeight="1" x14ac:dyDescent="0.3">
      <c r="A1" s="1"/>
      <c r="C1" s="3" t="s">
        <v>75</v>
      </c>
    </row>
    <row r="4" spans="1:6" x14ac:dyDescent="0.3">
      <c r="C4" s="19" t="s">
        <v>80</v>
      </c>
      <c r="D4" t="s">
        <v>76</v>
      </c>
      <c r="E4" t="s">
        <v>81</v>
      </c>
      <c r="F4" t="s">
        <v>77</v>
      </c>
    </row>
    <row r="5" spans="1:6" x14ac:dyDescent="0.3">
      <c r="C5" s="20" t="s">
        <v>38</v>
      </c>
      <c r="D5" s="23">
        <v>6069</v>
      </c>
      <c r="E5" s="18">
        <v>6069</v>
      </c>
      <c r="F5" s="5">
        <v>24</v>
      </c>
    </row>
    <row r="6" spans="1:6" x14ac:dyDescent="0.3">
      <c r="C6" s="20" t="s">
        <v>36</v>
      </c>
      <c r="D6" s="23">
        <v>39242</v>
      </c>
      <c r="E6" s="18">
        <v>39242</v>
      </c>
      <c r="F6" s="5">
        <v>1482</v>
      </c>
    </row>
    <row r="7" spans="1:6" x14ac:dyDescent="0.3">
      <c r="C7" s="20" t="s">
        <v>34</v>
      </c>
      <c r="D7" s="23">
        <v>15855</v>
      </c>
      <c r="E7" s="18">
        <v>15855</v>
      </c>
      <c r="F7" s="5">
        <v>708</v>
      </c>
    </row>
    <row r="8" spans="1:6" x14ac:dyDescent="0.3">
      <c r="C8" s="20" t="s">
        <v>37</v>
      </c>
      <c r="D8" s="23">
        <v>17283</v>
      </c>
      <c r="E8" s="18">
        <v>17283</v>
      </c>
      <c r="F8" s="5">
        <v>882</v>
      </c>
    </row>
    <row r="9" spans="1:6" x14ac:dyDescent="0.3">
      <c r="C9" s="20" t="s">
        <v>39</v>
      </c>
      <c r="D9" s="23">
        <v>3976</v>
      </c>
      <c r="E9" s="18">
        <v>3976</v>
      </c>
      <c r="F9" s="5">
        <v>72</v>
      </c>
    </row>
    <row r="10" spans="1:6" x14ac:dyDescent="0.3">
      <c r="C10" s="20" t="s">
        <v>35</v>
      </c>
      <c r="D10" s="23">
        <v>15785</v>
      </c>
      <c r="E10" s="18">
        <v>15785</v>
      </c>
      <c r="F10" s="5">
        <v>699</v>
      </c>
    </row>
  </sheetData>
  <conditionalFormatting pivot="1" sqref="E5:E10">
    <cfRule type="dataBar" priority="1">
      <dataBar showValue="0">
        <cfvo type="min"/>
        <cfvo type="max"/>
        <color theme="3" tint="-0.249977111117893"/>
      </dataBar>
      <extLst>
        <ext xmlns:x14="http://schemas.microsoft.com/office/spreadsheetml/2009/9/main" uri="{B025F937-C7B1-47D3-B67F-A62EFF666E3E}">
          <x14:id>{5EBC40F6-3852-47AD-8755-CD503873D22C}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EBC40F6-3852-47AD-8755-CD503873D22C}">
            <x14:dataBar minLength="0" maxLength="100" gradient="0">
              <x14:cfvo type="autoMin"/>
              <x14:cfvo type="autoMax"/>
              <x14:negativeFillColor rgb="FFFF0000"/>
              <x14:axisColor rgb="FF000000"/>
            </x14:dataBar>
          </x14:cfRule>
          <xm:sqref>E5:E10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8107-FCB0-480E-9887-48F35F707BA0}">
  <dimension ref="A1:D10"/>
  <sheetViews>
    <sheetView zoomScaleNormal="100" workbookViewId="0">
      <selection sqref="A1:XFD1"/>
    </sheetView>
  </sheetViews>
  <sheetFormatPr defaultRowHeight="14.4" x14ac:dyDescent="0.3"/>
  <cols>
    <col min="3" max="3" width="17.77734375" bestFit="1" customWidth="1"/>
    <col min="4" max="5" width="21.109375" bestFit="1" customWidth="1"/>
    <col min="6" max="6" width="9.5546875" customWidth="1"/>
  </cols>
  <sheetData>
    <row r="1" spans="1:4" s="2" customFormat="1" ht="52.5" customHeight="1" x14ac:dyDescent="0.3">
      <c r="A1" s="1"/>
      <c r="C1" s="3" t="s">
        <v>54</v>
      </c>
    </row>
    <row r="4" spans="1:4" x14ac:dyDescent="0.3">
      <c r="C4" s="19" t="s">
        <v>78</v>
      </c>
      <c r="D4" t="s">
        <v>82</v>
      </c>
    </row>
    <row r="5" spans="1:4" x14ac:dyDescent="0.3">
      <c r="C5" s="20" t="s">
        <v>15</v>
      </c>
      <c r="D5" s="24">
        <v>44.990867579908674</v>
      </c>
    </row>
    <row r="6" spans="1:4" x14ac:dyDescent="0.3">
      <c r="C6" s="20" t="s">
        <v>33</v>
      </c>
      <c r="D6" s="24">
        <v>37.303128371089535</v>
      </c>
    </row>
    <row r="7" spans="1:4" x14ac:dyDescent="0.3">
      <c r="C7" s="20" t="s">
        <v>24</v>
      </c>
      <c r="D7" s="24">
        <v>33.88697318007663</v>
      </c>
    </row>
    <row r="8" spans="1:4" x14ac:dyDescent="0.3">
      <c r="C8" s="20" t="s">
        <v>26</v>
      </c>
      <c r="D8" s="24">
        <v>32.807189542483663</v>
      </c>
    </row>
    <row r="9" spans="1:4" x14ac:dyDescent="0.3">
      <c r="C9" s="20" t="s">
        <v>22</v>
      </c>
      <c r="D9" s="24">
        <v>32.301656920077974</v>
      </c>
    </row>
    <row r="10" spans="1:4" x14ac:dyDescent="0.3">
      <c r="C10" s="20" t="s">
        <v>79</v>
      </c>
      <c r="D10" s="24">
        <v>35.949565217391303</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7D293-5E46-44F8-9D54-641EBF961BAE}">
  <dimension ref="A1:S303"/>
  <sheetViews>
    <sheetView workbookViewId="0">
      <selection sqref="A1:XFD1"/>
    </sheetView>
  </sheetViews>
  <sheetFormatPr defaultRowHeight="14.4" x14ac:dyDescent="0.3"/>
  <sheetData>
    <row r="1" spans="1:19" s="2" customFormat="1" ht="52.5" customHeight="1" x14ac:dyDescent="0.3">
      <c r="A1" s="1"/>
      <c r="C1" s="3" t="s">
        <v>83</v>
      </c>
    </row>
    <row r="3" spans="1:19" x14ac:dyDescent="0.3">
      <c r="O3" s="6" t="s">
        <v>11</v>
      </c>
      <c r="P3" s="6" t="s">
        <v>12</v>
      </c>
      <c r="Q3" s="6" t="s">
        <v>0</v>
      </c>
      <c r="R3" s="10" t="s">
        <v>1</v>
      </c>
      <c r="S3" s="10" t="s">
        <v>50</v>
      </c>
    </row>
    <row r="4" spans="1:19" x14ac:dyDescent="0.3">
      <c r="O4" t="s">
        <v>40</v>
      </c>
      <c r="P4" t="s">
        <v>37</v>
      </c>
      <c r="Q4" t="s">
        <v>30</v>
      </c>
      <c r="R4" s="4">
        <v>1624</v>
      </c>
      <c r="S4" s="5">
        <v>114</v>
      </c>
    </row>
    <row r="5" spans="1:19" x14ac:dyDescent="0.3">
      <c r="O5" t="s">
        <v>8</v>
      </c>
      <c r="P5" t="s">
        <v>35</v>
      </c>
      <c r="Q5" t="s">
        <v>32</v>
      </c>
      <c r="R5" s="4">
        <v>6706</v>
      </c>
      <c r="S5" s="5">
        <v>459</v>
      </c>
    </row>
    <row r="6" spans="1:19" x14ac:dyDescent="0.3">
      <c r="O6" t="s">
        <v>9</v>
      </c>
      <c r="P6" t="s">
        <v>35</v>
      </c>
      <c r="Q6" t="s">
        <v>4</v>
      </c>
      <c r="R6" s="4">
        <v>959</v>
      </c>
      <c r="S6" s="5">
        <v>147</v>
      </c>
    </row>
    <row r="7" spans="1:19" x14ac:dyDescent="0.3">
      <c r="O7" t="s">
        <v>41</v>
      </c>
      <c r="P7" t="s">
        <v>36</v>
      </c>
      <c r="Q7" t="s">
        <v>18</v>
      </c>
      <c r="R7" s="4">
        <v>9632</v>
      </c>
      <c r="S7" s="5">
        <v>288</v>
      </c>
    </row>
    <row r="8" spans="1:19" x14ac:dyDescent="0.3">
      <c r="O8" t="s">
        <v>6</v>
      </c>
      <c r="P8" t="s">
        <v>39</v>
      </c>
      <c r="Q8" t="s">
        <v>25</v>
      </c>
      <c r="R8" s="4">
        <v>2100</v>
      </c>
      <c r="S8" s="5">
        <v>414</v>
      </c>
    </row>
    <row r="9" spans="1:19" x14ac:dyDescent="0.3">
      <c r="O9" t="s">
        <v>40</v>
      </c>
      <c r="P9" t="s">
        <v>35</v>
      </c>
      <c r="Q9" t="s">
        <v>33</v>
      </c>
      <c r="R9" s="4">
        <v>8869</v>
      </c>
      <c r="S9" s="5">
        <v>432</v>
      </c>
    </row>
    <row r="10" spans="1:19" x14ac:dyDescent="0.3">
      <c r="O10" t="s">
        <v>6</v>
      </c>
      <c r="P10" t="s">
        <v>38</v>
      </c>
      <c r="Q10" t="s">
        <v>31</v>
      </c>
      <c r="R10" s="4">
        <v>2681</v>
      </c>
      <c r="S10" s="5">
        <v>54</v>
      </c>
    </row>
    <row r="11" spans="1:19" x14ac:dyDescent="0.3">
      <c r="O11" t="s">
        <v>8</v>
      </c>
      <c r="P11" t="s">
        <v>35</v>
      </c>
      <c r="Q11" t="s">
        <v>22</v>
      </c>
      <c r="R11" s="4">
        <v>5012</v>
      </c>
      <c r="S11" s="5">
        <v>210</v>
      </c>
    </row>
    <row r="12" spans="1:19" x14ac:dyDescent="0.3">
      <c r="O12" t="s">
        <v>7</v>
      </c>
      <c r="P12" t="s">
        <v>38</v>
      </c>
      <c r="Q12" t="s">
        <v>14</v>
      </c>
      <c r="R12" s="4">
        <v>1281</v>
      </c>
      <c r="S12" s="5">
        <v>75</v>
      </c>
    </row>
    <row r="13" spans="1:19" x14ac:dyDescent="0.3">
      <c r="O13" t="s">
        <v>5</v>
      </c>
      <c r="P13" t="s">
        <v>37</v>
      </c>
      <c r="Q13" t="s">
        <v>14</v>
      </c>
      <c r="R13" s="4">
        <v>4991</v>
      </c>
      <c r="S13" s="5">
        <v>12</v>
      </c>
    </row>
    <row r="14" spans="1:19" x14ac:dyDescent="0.3">
      <c r="O14" t="s">
        <v>2</v>
      </c>
      <c r="P14" t="s">
        <v>39</v>
      </c>
      <c r="Q14" t="s">
        <v>25</v>
      </c>
      <c r="R14" s="4">
        <v>1785</v>
      </c>
      <c r="S14" s="5">
        <v>462</v>
      </c>
    </row>
    <row r="15" spans="1:19" x14ac:dyDescent="0.3">
      <c r="O15" t="s">
        <v>3</v>
      </c>
      <c r="P15" t="s">
        <v>37</v>
      </c>
      <c r="Q15" t="s">
        <v>17</v>
      </c>
      <c r="R15" s="4">
        <v>3983</v>
      </c>
      <c r="S15" s="5">
        <v>144</v>
      </c>
    </row>
    <row r="16" spans="1:19" x14ac:dyDescent="0.3">
      <c r="O16" t="s">
        <v>9</v>
      </c>
      <c r="P16" t="s">
        <v>38</v>
      </c>
      <c r="Q16" t="s">
        <v>16</v>
      </c>
      <c r="R16" s="4">
        <v>2646</v>
      </c>
      <c r="S16" s="5">
        <v>120</v>
      </c>
    </row>
    <row r="17" spans="15:19" x14ac:dyDescent="0.3">
      <c r="O17" t="s">
        <v>2</v>
      </c>
      <c r="P17" t="s">
        <v>34</v>
      </c>
      <c r="Q17" t="s">
        <v>13</v>
      </c>
      <c r="R17" s="4">
        <v>252</v>
      </c>
      <c r="S17" s="5">
        <v>54</v>
      </c>
    </row>
    <row r="18" spans="15:19" x14ac:dyDescent="0.3">
      <c r="O18" t="s">
        <v>3</v>
      </c>
      <c r="P18" t="s">
        <v>35</v>
      </c>
      <c r="Q18" t="s">
        <v>25</v>
      </c>
      <c r="R18" s="4">
        <v>2464</v>
      </c>
      <c r="S18" s="5">
        <v>234</v>
      </c>
    </row>
    <row r="19" spans="15:19" x14ac:dyDescent="0.3">
      <c r="O19" t="s">
        <v>3</v>
      </c>
      <c r="P19" t="s">
        <v>35</v>
      </c>
      <c r="Q19" t="s">
        <v>29</v>
      </c>
      <c r="R19" s="4">
        <v>2114</v>
      </c>
      <c r="S19" s="5">
        <v>66</v>
      </c>
    </row>
    <row r="20" spans="15:19" x14ac:dyDescent="0.3">
      <c r="O20" t="s">
        <v>6</v>
      </c>
      <c r="P20" t="s">
        <v>37</v>
      </c>
      <c r="Q20" t="s">
        <v>31</v>
      </c>
      <c r="R20" s="4">
        <v>7693</v>
      </c>
      <c r="S20" s="5">
        <v>87</v>
      </c>
    </row>
    <row r="21" spans="15:19" x14ac:dyDescent="0.3">
      <c r="O21" t="s">
        <v>5</v>
      </c>
      <c r="P21" t="s">
        <v>34</v>
      </c>
      <c r="Q21" t="s">
        <v>20</v>
      </c>
      <c r="R21" s="4">
        <v>15610</v>
      </c>
      <c r="S21" s="5">
        <v>339</v>
      </c>
    </row>
    <row r="22" spans="15:19" x14ac:dyDescent="0.3">
      <c r="O22" t="s">
        <v>41</v>
      </c>
      <c r="P22" t="s">
        <v>34</v>
      </c>
      <c r="Q22" t="s">
        <v>22</v>
      </c>
      <c r="R22" s="4">
        <v>336</v>
      </c>
      <c r="S22" s="5">
        <v>144</v>
      </c>
    </row>
    <row r="23" spans="15:19" x14ac:dyDescent="0.3">
      <c r="O23" t="s">
        <v>2</v>
      </c>
      <c r="P23" t="s">
        <v>39</v>
      </c>
      <c r="Q23" t="s">
        <v>20</v>
      </c>
      <c r="R23" s="4">
        <v>9443</v>
      </c>
      <c r="S23" s="5">
        <v>162</v>
      </c>
    </row>
    <row r="24" spans="15:19" x14ac:dyDescent="0.3">
      <c r="O24" t="s">
        <v>9</v>
      </c>
      <c r="P24" t="s">
        <v>34</v>
      </c>
      <c r="Q24" t="s">
        <v>23</v>
      </c>
      <c r="R24" s="4">
        <v>8155</v>
      </c>
      <c r="S24" s="5">
        <v>90</v>
      </c>
    </row>
    <row r="25" spans="15:19" x14ac:dyDescent="0.3">
      <c r="O25" t="s">
        <v>8</v>
      </c>
      <c r="P25" t="s">
        <v>38</v>
      </c>
      <c r="Q25" t="s">
        <v>23</v>
      </c>
      <c r="R25" s="4">
        <v>1701</v>
      </c>
      <c r="S25" s="5">
        <v>234</v>
      </c>
    </row>
    <row r="26" spans="15:19" x14ac:dyDescent="0.3">
      <c r="O26" t="s">
        <v>10</v>
      </c>
      <c r="P26" t="s">
        <v>38</v>
      </c>
      <c r="Q26" t="s">
        <v>22</v>
      </c>
      <c r="R26" s="4">
        <v>2205</v>
      </c>
      <c r="S26" s="5">
        <v>141</v>
      </c>
    </row>
    <row r="27" spans="15:19" x14ac:dyDescent="0.3">
      <c r="O27" t="s">
        <v>8</v>
      </c>
      <c r="P27" t="s">
        <v>37</v>
      </c>
      <c r="Q27" t="s">
        <v>19</v>
      </c>
      <c r="R27" s="4">
        <v>1771</v>
      </c>
      <c r="S27" s="5">
        <v>204</v>
      </c>
    </row>
    <row r="28" spans="15:19" x14ac:dyDescent="0.3">
      <c r="O28" t="s">
        <v>41</v>
      </c>
      <c r="P28" t="s">
        <v>35</v>
      </c>
      <c r="Q28" t="s">
        <v>15</v>
      </c>
      <c r="R28" s="4">
        <v>2114</v>
      </c>
      <c r="S28" s="5">
        <v>186</v>
      </c>
    </row>
    <row r="29" spans="15:19" x14ac:dyDescent="0.3">
      <c r="O29" t="s">
        <v>41</v>
      </c>
      <c r="P29" t="s">
        <v>36</v>
      </c>
      <c r="Q29" t="s">
        <v>13</v>
      </c>
      <c r="R29" s="4">
        <v>10311</v>
      </c>
      <c r="S29" s="5">
        <v>231</v>
      </c>
    </row>
    <row r="30" spans="15:19" x14ac:dyDescent="0.3">
      <c r="O30" t="s">
        <v>3</v>
      </c>
      <c r="P30" t="s">
        <v>39</v>
      </c>
      <c r="Q30" t="s">
        <v>16</v>
      </c>
      <c r="R30" s="4">
        <v>21</v>
      </c>
      <c r="S30" s="5">
        <v>168</v>
      </c>
    </row>
    <row r="31" spans="15:19" x14ac:dyDescent="0.3">
      <c r="O31" t="s">
        <v>10</v>
      </c>
      <c r="P31" t="s">
        <v>35</v>
      </c>
      <c r="Q31" t="s">
        <v>20</v>
      </c>
      <c r="R31" s="4">
        <v>1974</v>
      </c>
      <c r="S31" s="5">
        <v>195</v>
      </c>
    </row>
    <row r="32" spans="15:19" x14ac:dyDescent="0.3">
      <c r="O32" t="s">
        <v>5</v>
      </c>
      <c r="P32" t="s">
        <v>36</v>
      </c>
      <c r="Q32" t="s">
        <v>23</v>
      </c>
      <c r="R32" s="4">
        <v>6314</v>
      </c>
      <c r="S32" s="5">
        <v>15</v>
      </c>
    </row>
    <row r="33" spans="15:19" x14ac:dyDescent="0.3">
      <c r="O33" t="s">
        <v>10</v>
      </c>
      <c r="P33" t="s">
        <v>37</v>
      </c>
      <c r="Q33" t="s">
        <v>23</v>
      </c>
      <c r="R33" s="4">
        <v>4683</v>
      </c>
      <c r="S33" s="5">
        <v>30</v>
      </c>
    </row>
    <row r="34" spans="15:19" x14ac:dyDescent="0.3">
      <c r="O34" t="s">
        <v>41</v>
      </c>
      <c r="P34" t="s">
        <v>37</v>
      </c>
      <c r="Q34" t="s">
        <v>24</v>
      </c>
      <c r="R34" s="4">
        <v>6398</v>
      </c>
      <c r="S34" s="5">
        <v>102</v>
      </c>
    </row>
    <row r="35" spans="15:19" x14ac:dyDescent="0.3">
      <c r="O35" t="s">
        <v>2</v>
      </c>
      <c r="P35" t="s">
        <v>35</v>
      </c>
      <c r="Q35" t="s">
        <v>19</v>
      </c>
      <c r="R35" s="4">
        <v>553</v>
      </c>
      <c r="S35" s="5">
        <v>15</v>
      </c>
    </row>
    <row r="36" spans="15:19" x14ac:dyDescent="0.3">
      <c r="O36" t="s">
        <v>8</v>
      </c>
      <c r="P36" t="s">
        <v>39</v>
      </c>
      <c r="Q36" t="s">
        <v>30</v>
      </c>
      <c r="R36" s="4">
        <v>7021</v>
      </c>
      <c r="S36" s="5">
        <v>183</v>
      </c>
    </row>
    <row r="37" spans="15:19" x14ac:dyDescent="0.3">
      <c r="O37" t="s">
        <v>40</v>
      </c>
      <c r="P37" t="s">
        <v>39</v>
      </c>
      <c r="Q37" t="s">
        <v>22</v>
      </c>
      <c r="R37" s="4">
        <v>5817</v>
      </c>
      <c r="S37" s="5">
        <v>12</v>
      </c>
    </row>
    <row r="38" spans="15:19" x14ac:dyDescent="0.3">
      <c r="O38" t="s">
        <v>41</v>
      </c>
      <c r="P38" t="s">
        <v>39</v>
      </c>
      <c r="Q38" t="s">
        <v>14</v>
      </c>
      <c r="R38" s="4">
        <v>3976</v>
      </c>
      <c r="S38" s="5">
        <v>72</v>
      </c>
    </row>
    <row r="39" spans="15:19" x14ac:dyDescent="0.3">
      <c r="O39" t="s">
        <v>6</v>
      </c>
      <c r="P39" t="s">
        <v>38</v>
      </c>
      <c r="Q39" t="s">
        <v>27</v>
      </c>
      <c r="R39" s="4">
        <v>1134</v>
      </c>
      <c r="S39" s="5">
        <v>282</v>
      </c>
    </row>
    <row r="40" spans="15:19" x14ac:dyDescent="0.3">
      <c r="O40" t="s">
        <v>2</v>
      </c>
      <c r="P40" t="s">
        <v>39</v>
      </c>
      <c r="Q40" t="s">
        <v>28</v>
      </c>
      <c r="R40" s="4">
        <v>6027</v>
      </c>
      <c r="S40" s="5">
        <v>144</v>
      </c>
    </row>
    <row r="41" spans="15:19" x14ac:dyDescent="0.3">
      <c r="O41" t="s">
        <v>6</v>
      </c>
      <c r="P41" t="s">
        <v>37</v>
      </c>
      <c r="Q41" t="s">
        <v>16</v>
      </c>
      <c r="R41" s="4">
        <v>1904</v>
      </c>
      <c r="S41" s="5">
        <v>405</v>
      </c>
    </row>
    <row r="42" spans="15:19" x14ac:dyDescent="0.3">
      <c r="O42" t="s">
        <v>7</v>
      </c>
      <c r="P42" t="s">
        <v>34</v>
      </c>
      <c r="Q42" t="s">
        <v>32</v>
      </c>
      <c r="R42" s="4">
        <v>3262</v>
      </c>
      <c r="S42" s="5">
        <v>75</v>
      </c>
    </row>
    <row r="43" spans="15:19" x14ac:dyDescent="0.3">
      <c r="O43" t="s">
        <v>40</v>
      </c>
      <c r="P43" t="s">
        <v>34</v>
      </c>
      <c r="Q43" t="s">
        <v>27</v>
      </c>
      <c r="R43" s="4">
        <v>2289</v>
      </c>
      <c r="S43" s="5">
        <v>135</v>
      </c>
    </row>
    <row r="44" spans="15:19" x14ac:dyDescent="0.3">
      <c r="O44" t="s">
        <v>5</v>
      </c>
      <c r="P44" t="s">
        <v>34</v>
      </c>
      <c r="Q44" t="s">
        <v>27</v>
      </c>
      <c r="R44" s="4">
        <v>6986</v>
      </c>
      <c r="S44" s="5">
        <v>21</v>
      </c>
    </row>
    <row r="45" spans="15:19" x14ac:dyDescent="0.3">
      <c r="O45" t="s">
        <v>2</v>
      </c>
      <c r="P45" t="s">
        <v>38</v>
      </c>
      <c r="Q45" t="s">
        <v>23</v>
      </c>
      <c r="R45" s="4">
        <v>4417</v>
      </c>
      <c r="S45" s="5">
        <v>153</v>
      </c>
    </row>
    <row r="46" spans="15:19" x14ac:dyDescent="0.3">
      <c r="O46" t="s">
        <v>6</v>
      </c>
      <c r="P46" t="s">
        <v>34</v>
      </c>
      <c r="Q46" t="s">
        <v>15</v>
      </c>
      <c r="R46" s="4">
        <v>1442</v>
      </c>
      <c r="S46" s="5">
        <v>15</v>
      </c>
    </row>
    <row r="47" spans="15:19" x14ac:dyDescent="0.3">
      <c r="O47" t="s">
        <v>3</v>
      </c>
      <c r="P47" t="s">
        <v>35</v>
      </c>
      <c r="Q47" t="s">
        <v>14</v>
      </c>
      <c r="R47" s="4">
        <v>2415</v>
      </c>
      <c r="S47" s="5">
        <v>255</v>
      </c>
    </row>
    <row r="48" spans="15:19" x14ac:dyDescent="0.3">
      <c r="O48" t="s">
        <v>2</v>
      </c>
      <c r="P48" t="s">
        <v>37</v>
      </c>
      <c r="Q48" t="s">
        <v>19</v>
      </c>
      <c r="R48" s="4">
        <v>238</v>
      </c>
      <c r="S48" s="5">
        <v>18</v>
      </c>
    </row>
    <row r="49" spans="15:19" x14ac:dyDescent="0.3">
      <c r="O49" t="s">
        <v>6</v>
      </c>
      <c r="P49" t="s">
        <v>37</v>
      </c>
      <c r="Q49" t="s">
        <v>23</v>
      </c>
      <c r="R49" s="4">
        <v>4949</v>
      </c>
      <c r="S49" s="5">
        <v>189</v>
      </c>
    </row>
    <row r="50" spans="15:19" x14ac:dyDescent="0.3">
      <c r="O50" t="s">
        <v>5</v>
      </c>
      <c r="P50" t="s">
        <v>38</v>
      </c>
      <c r="Q50" t="s">
        <v>32</v>
      </c>
      <c r="R50" s="4">
        <v>5075</v>
      </c>
      <c r="S50" s="5">
        <v>21</v>
      </c>
    </row>
    <row r="51" spans="15:19" x14ac:dyDescent="0.3">
      <c r="O51" t="s">
        <v>3</v>
      </c>
      <c r="P51" t="s">
        <v>36</v>
      </c>
      <c r="Q51" t="s">
        <v>16</v>
      </c>
      <c r="R51" s="4">
        <v>9198</v>
      </c>
      <c r="S51" s="5">
        <v>36</v>
      </c>
    </row>
    <row r="52" spans="15:19" x14ac:dyDescent="0.3">
      <c r="O52" t="s">
        <v>6</v>
      </c>
      <c r="P52" t="s">
        <v>34</v>
      </c>
      <c r="Q52" t="s">
        <v>29</v>
      </c>
      <c r="R52" s="4">
        <v>3339</v>
      </c>
      <c r="S52" s="5">
        <v>75</v>
      </c>
    </row>
    <row r="53" spans="15:19" x14ac:dyDescent="0.3">
      <c r="O53" t="s">
        <v>40</v>
      </c>
      <c r="P53" t="s">
        <v>34</v>
      </c>
      <c r="Q53" t="s">
        <v>17</v>
      </c>
      <c r="R53" s="4">
        <v>5019</v>
      </c>
      <c r="S53" s="5">
        <v>156</v>
      </c>
    </row>
    <row r="54" spans="15:19" x14ac:dyDescent="0.3">
      <c r="O54" t="s">
        <v>5</v>
      </c>
      <c r="P54" t="s">
        <v>36</v>
      </c>
      <c r="Q54" t="s">
        <v>16</v>
      </c>
      <c r="R54" s="4">
        <v>16184</v>
      </c>
      <c r="S54" s="5">
        <v>39</v>
      </c>
    </row>
    <row r="55" spans="15:19" x14ac:dyDescent="0.3">
      <c r="O55" t="s">
        <v>6</v>
      </c>
      <c r="P55" t="s">
        <v>36</v>
      </c>
      <c r="Q55" t="s">
        <v>21</v>
      </c>
      <c r="R55" s="4">
        <v>497</v>
      </c>
      <c r="S55" s="5">
        <v>63</v>
      </c>
    </row>
    <row r="56" spans="15:19" x14ac:dyDescent="0.3">
      <c r="O56" t="s">
        <v>2</v>
      </c>
      <c r="P56" t="s">
        <v>36</v>
      </c>
      <c r="Q56" t="s">
        <v>29</v>
      </c>
      <c r="R56" s="4">
        <v>8211</v>
      </c>
      <c r="S56" s="5">
        <v>75</v>
      </c>
    </row>
    <row r="57" spans="15:19" x14ac:dyDescent="0.3">
      <c r="O57" t="s">
        <v>2</v>
      </c>
      <c r="P57" t="s">
        <v>38</v>
      </c>
      <c r="Q57" t="s">
        <v>28</v>
      </c>
      <c r="R57" s="4">
        <v>6580</v>
      </c>
      <c r="S57" s="5">
        <v>183</v>
      </c>
    </row>
    <row r="58" spans="15:19" x14ac:dyDescent="0.3">
      <c r="O58" t="s">
        <v>41</v>
      </c>
      <c r="P58" t="s">
        <v>35</v>
      </c>
      <c r="Q58" t="s">
        <v>13</v>
      </c>
      <c r="R58" s="4">
        <v>4760</v>
      </c>
      <c r="S58" s="5">
        <v>69</v>
      </c>
    </row>
    <row r="59" spans="15:19" x14ac:dyDescent="0.3">
      <c r="O59" t="s">
        <v>40</v>
      </c>
      <c r="P59" t="s">
        <v>36</v>
      </c>
      <c r="Q59" t="s">
        <v>25</v>
      </c>
      <c r="R59" s="4">
        <v>5439</v>
      </c>
      <c r="S59" s="5">
        <v>30</v>
      </c>
    </row>
    <row r="60" spans="15:19" x14ac:dyDescent="0.3">
      <c r="O60" t="s">
        <v>41</v>
      </c>
      <c r="P60" t="s">
        <v>34</v>
      </c>
      <c r="Q60" t="s">
        <v>17</v>
      </c>
      <c r="R60" s="4">
        <v>1463</v>
      </c>
      <c r="S60" s="5">
        <v>39</v>
      </c>
    </row>
    <row r="61" spans="15:19" x14ac:dyDescent="0.3">
      <c r="O61" t="s">
        <v>3</v>
      </c>
      <c r="P61" t="s">
        <v>34</v>
      </c>
      <c r="Q61" t="s">
        <v>32</v>
      </c>
      <c r="R61" s="4">
        <v>7777</v>
      </c>
      <c r="S61" s="5">
        <v>504</v>
      </c>
    </row>
    <row r="62" spans="15:19" x14ac:dyDescent="0.3">
      <c r="O62" t="s">
        <v>9</v>
      </c>
      <c r="P62" t="s">
        <v>37</v>
      </c>
      <c r="Q62" t="s">
        <v>29</v>
      </c>
      <c r="R62" s="4">
        <v>1085</v>
      </c>
      <c r="S62" s="5">
        <v>273</v>
      </c>
    </row>
    <row r="63" spans="15:19" x14ac:dyDescent="0.3">
      <c r="O63" t="s">
        <v>5</v>
      </c>
      <c r="P63" t="s">
        <v>37</v>
      </c>
      <c r="Q63" t="s">
        <v>31</v>
      </c>
      <c r="R63" s="4">
        <v>182</v>
      </c>
      <c r="S63" s="5">
        <v>48</v>
      </c>
    </row>
    <row r="64" spans="15:19" x14ac:dyDescent="0.3">
      <c r="O64" t="s">
        <v>6</v>
      </c>
      <c r="P64" t="s">
        <v>34</v>
      </c>
      <c r="Q64" t="s">
        <v>27</v>
      </c>
      <c r="R64" s="4">
        <v>4242</v>
      </c>
      <c r="S64" s="5">
        <v>207</v>
      </c>
    </row>
    <row r="65" spans="15:19" x14ac:dyDescent="0.3">
      <c r="O65" t="s">
        <v>6</v>
      </c>
      <c r="P65" t="s">
        <v>36</v>
      </c>
      <c r="Q65" t="s">
        <v>32</v>
      </c>
      <c r="R65" s="4">
        <v>6118</v>
      </c>
      <c r="S65" s="5">
        <v>9</v>
      </c>
    </row>
    <row r="66" spans="15:19" x14ac:dyDescent="0.3">
      <c r="O66" t="s">
        <v>10</v>
      </c>
      <c r="P66" t="s">
        <v>36</v>
      </c>
      <c r="Q66" t="s">
        <v>23</v>
      </c>
      <c r="R66" s="4">
        <v>2317</v>
      </c>
      <c r="S66" s="5">
        <v>261</v>
      </c>
    </row>
    <row r="67" spans="15:19" x14ac:dyDescent="0.3">
      <c r="O67" t="s">
        <v>6</v>
      </c>
      <c r="P67" t="s">
        <v>38</v>
      </c>
      <c r="Q67" t="s">
        <v>16</v>
      </c>
      <c r="R67" s="4">
        <v>938</v>
      </c>
      <c r="S67" s="5">
        <v>6</v>
      </c>
    </row>
    <row r="68" spans="15:19" x14ac:dyDescent="0.3">
      <c r="O68" t="s">
        <v>8</v>
      </c>
      <c r="P68" t="s">
        <v>37</v>
      </c>
      <c r="Q68" t="s">
        <v>15</v>
      </c>
      <c r="R68" s="4">
        <v>9709</v>
      </c>
      <c r="S68" s="5">
        <v>30</v>
      </c>
    </row>
    <row r="69" spans="15:19" x14ac:dyDescent="0.3">
      <c r="O69" t="s">
        <v>7</v>
      </c>
      <c r="P69" t="s">
        <v>34</v>
      </c>
      <c r="Q69" t="s">
        <v>20</v>
      </c>
      <c r="R69" s="4">
        <v>2205</v>
      </c>
      <c r="S69" s="5">
        <v>138</v>
      </c>
    </row>
    <row r="70" spans="15:19" x14ac:dyDescent="0.3">
      <c r="O70" t="s">
        <v>7</v>
      </c>
      <c r="P70" t="s">
        <v>37</v>
      </c>
      <c r="Q70" t="s">
        <v>17</v>
      </c>
      <c r="R70" s="4">
        <v>4487</v>
      </c>
      <c r="S70" s="5">
        <v>111</v>
      </c>
    </row>
    <row r="71" spans="15:19" x14ac:dyDescent="0.3">
      <c r="O71" t="s">
        <v>5</v>
      </c>
      <c r="P71" t="s">
        <v>35</v>
      </c>
      <c r="Q71" t="s">
        <v>18</v>
      </c>
      <c r="R71" s="4">
        <v>2415</v>
      </c>
      <c r="S71" s="5">
        <v>15</v>
      </c>
    </row>
    <row r="72" spans="15:19" x14ac:dyDescent="0.3">
      <c r="O72" t="s">
        <v>40</v>
      </c>
      <c r="P72" t="s">
        <v>34</v>
      </c>
      <c r="Q72" t="s">
        <v>19</v>
      </c>
      <c r="R72" s="4">
        <v>4018</v>
      </c>
      <c r="S72" s="5">
        <v>162</v>
      </c>
    </row>
    <row r="73" spans="15:19" x14ac:dyDescent="0.3">
      <c r="O73" t="s">
        <v>5</v>
      </c>
      <c r="P73" t="s">
        <v>34</v>
      </c>
      <c r="Q73" t="s">
        <v>19</v>
      </c>
      <c r="R73" s="4">
        <v>861</v>
      </c>
      <c r="S73" s="5">
        <v>195</v>
      </c>
    </row>
    <row r="74" spans="15:19" x14ac:dyDescent="0.3">
      <c r="O74" t="s">
        <v>10</v>
      </c>
      <c r="P74" t="s">
        <v>38</v>
      </c>
      <c r="Q74" t="s">
        <v>14</v>
      </c>
      <c r="R74" s="4">
        <v>5586</v>
      </c>
      <c r="S74" s="5">
        <v>525</v>
      </c>
    </row>
    <row r="75" spans="15:19" x14ac:dyDescent="0.3">
      <c r="O75" t="s">
        <v>7</v>
      </c>
      <c r="P75" t="s">
        <v>34</v>
      </c>
      <c r="Q75" t="s">
        <v>33</v>
      </c>
      <c r="R75" s="4">
        <v>2226</v>
      </c>
      <c r="S75" s="5">
        <v>48</v>
      </c>
    </row>
    <row r="76" spans="15:19" x14ac:dyDescent="0.3">
      <c r="O76" t="s">
        <v>9</v>
      </c>
      <c r="P76" t="s">
        <v>34</v>
      </c>
      <c r="Q76" t="s">
        <v>28</v>
      </c>
      <c r="R76" s="4">
        <v>14329</v>
      </c>
      <c r="S76" s="5">
        <v>150</v>
      </c>
    </row>
    <row r="77" spans="15:19" x14ac:dyDescent="0.3">
      <c r="O77" t="s">
        <v>9</v>
      </c>
      <c r="P77" t="s">
        <v>34</v>
      </c>
      <c r="Q77" t="s">
        <v>20</v>
      </c>
      <c r="R77" s="4">
        <v>8463</v>
      </c>
      <c r="S77" s="5">
        <v>492</v>
      </c>
    </row>
    <row r="78" spans="15:19" x14ac:dyDescent="0.3">
      <c r="O78" t="s">
        <v>5</v>
      </c>
      <c r="P78" t="s">
        <v>34</v>
      </c>
      <c r="Q78" t="s">
        <v>29</v>
      </c>
      <c r="R78" s="4">
        <v>2891</v>
      </c>
      <c r="S78" s="5">
        <v>102</v>
      </c>
    </row>
    <row r="79" spans="15:19" x14ac:dyDescent="0.3">
      <c r="O79" t="s">
        <v>3</v>
      </c>
      <c r="P79" t="s">
        <v>36</v>
      </c>
      <c r="Q79" t="s">
        <v>23</v>
      </c>
      <c r="R79" s="4">
        <v>3773</v>
      </c>
      <c r="S79" s="5">
        <v>165</v>
      </c>
    </row>
    <row r="80" spans="15:19" x14ac:dyDescent="0.3">
      <c r="O80" t="s">
        <v>41</v>
      </c>
      <c r="P80" t="s">
        <v>36</v>
      </c>
      <c r="Q80" t="s">
        <v>28</v>
      </c>
      <c r="R80" s="4">
        <v>854</v>
      </c>
      <c r="S80" s="5">
        <v>309</v>
      </c>
    </row>
    <row r="81" spans="15:19" x14ac:dyDescent="0.3">
      <c r="O81" t="s">
        <v>6</v>
      </c>
      <c r="P81" t="s">
        <v>36</v>
      </c>
      <c r="Q81" t="s">
        <v>17</v>
      </c>
      <c r="R81" s="4">
        <v>4970</v>
      </c>
      <c r="S81" s="5">
        <v>156</v>
      </c>
    </row>
    <row r="82" spans="15:19" x14ac:dyDescent="0.3">
      <c r="O82" t="s">
        <v>9</v>
      </c>
      <c r="P82" t="s">
        <v>35</v>
      </c>
      <c r="Q82" t="s">
        <v>26</v>
      </c>
      <c r="R82" s="4">
        <v>98</v>
      </c>
      <c r="S82" s="5">
        <v>159</v>
      </c>
    </row>
    <row r="83" spans="15:19" x14ac:dyDescent="0.3">
      <c r="O83" t="s">
        <v>5</v>
      </c>
      <c r="P83" t="s">
        <v>35</v>
      </c>
      <c r="Q83" t="s">
        <v>15</v>
      </c>
      <c r="R83" s="4">
        <v>13391</v>
      </c>
      <c r="S83" s="5">
        <v>201</v>
      </c>
    </row>
    <row r="84" spans="15:19" x14ac:dyDescent="0.3">
      <c r="O84" t="s">
        <v>8</v>
      </c>
      <c r="P84" t="s">
        <v>39</v>
      </c>
      <c r="Q84" t="s">
        <v>31</v>
      </c>
      <c r="R84" s="4">
        <v>8890</v>
      </c>
      <c r="S84" s="5">
        <v>210</v>
      </c>
    </row>
    <row r="85" spans="15:19" x14ac:dyDescent="0.3">
      <c r="O85" t="s">
        <v>2</v>
      </c>
      <c r="P85" t="s">
        <v>38</v>
      </c>
      <c r="Q85" t="s">
        <v>13</v>
      </c>
      <c r="R85" s="4">
        <v>56</v>
      </c>
      <c r="S85" s="5">
        <v>51</v>
      </c>
    </row>
    <row r="86" spans="15:19" x14ac:dyDescent="0.3">
      <c r="O86" t="s">
        <v>3</v>
      </c>
      <c r="P86" t="s">
        <v>36</v>
      </c>
      <c r="Q86" t="s">
        <v>25</v>
      </c>
      <c r="R86" s="4">
        <v>3339</v>
      </c>
      <c r="S86" s="5">
        <v>39</v>
      </c>
    </row>
    <row r="87" spans="15:19" x14ac:dyDescent="0.3">
      <c r="O87" t="s">
        <v>10</v>
      </c>
      <c r="P87" t="s">
        <v>35</v>
      </c>
      <c r="Q87" t="s">
        <v>18</v>
      </c>
      <c r="R87" s="4">
        <v>3808</v>
      </c>
      <c r="S87" s="5">
        <v>279</v>
      </c>
    </row>
    <row r="88" spans="15:19" x14ac:dyDescent="0.3">
      <c r="O88" t="s">
        <v>10</v>
      </c>
      <c r="P88" t="s">
        <v>38</v>
      </c>
      <c r="Q88" t="s">
        <v>13</v>
      </c>
      <c r="R88" s="4">
        <v>63</v>
      </c>
      <c r="S88" s="5">
        <v>123</v>
      </c>
    </row>
    <row r="89" spans="15:19" x14ac:dyDescent="0.3">
      <c r="O89" t="s">
        <v>2</v>
      </c>
      <c r="P89" t="s">
        <v>39</v>
      </c>
      <c r="Q89" t="s">
        <v>27</v>
      </c>
      <c r="R89" s="4">
        <v>7812</v>
      </c>
      <c r="S89" s="5">
        <v>81</v>
      </c>
    </row>
    <row r="90" spans="15:19" x14ac:dyDescent="0.3">
      <c r="O90" t="s">
        <v>40</v>
      </c>
      <c r="P90" t="s">
        <v>37</v>
      </c>
      <c r="Q90" t="s">
        <v>19</v>
      </c>
      <c r="R90" s="4">
        <v>7693</v>
      </c>
      <c r="S90" s="5">
        <v>21</v>
      </c>
    </row>
    <row r="91" spans="15:19" x14ac:dyDescent="0.3">
      <c r="O91" t="s">
        <v>3</v>
      </c>
      <c r="P91" t="s">
        <v>36</v>
      </c>
      <c r="Q91" t="s">
        <v>28</v>
      </c>
      <c r="R91" s="4">
        <v>973</v>
      </c>
      <c r="S91" s="5">
        <v>162</v>
      </c>
    </row>
    <row r="92" spans="15:19" x14ac:dyDescent="0.3">
      <c r="O92" t="s">
        <v>10</v>
      </c>
      <c r="P92" t="s">
        <v>35</v>
      </c>
      <c r="Q92" t="s">
        <v>21</v>
      </c>
      <c r="R92" s="4">
        <v>567</v>
      </c>
      <c r="S92" s="5">
        <v>228</v>
      </c>
    </row>
    <row r="93" spans="15:19" x14ac:dyDescent="0.3">
      <c r="O93" t="s">
        <v>10</v>
      </c>
      <c r="P93" t="s">
        <v>36</v>
      </c>
      <c r="Q93" t="s">
        <v>29</v>
      </c>
      <c r="R93" s="4">
        <v>2471</v>
      </c>
      <c r="S93" s="5">
        <v>342</v>
      </c>
    </row>
    <row r="94" spans="15:19" x14ac:dyDescent="0.3">
      <c r="O94" t="s">
        <v>5</v>
      </c>
      <c r="P94" t="s">
        <v>38</v>
      </c>
      <c r="Q94" t="s">
        <v>13</v>
      </c>
      <c r="R94" s="4">
        <v>7189</v>
      </c>
      <c r="S94" s="5">
        <v>54</v>
      </c>
    </row>
    <row r="95" spans="15:19" x14ac:dyDescent="0.3">
      <c r="O95" t="s">
        <v>41</v>
      </c>
      <c r="P95" t="s">
        <v>35</v>
      </c>
      <c r="Q95" t="s">
        <v>28</v>
      </c>
      <c r="R95" s="4">
        <v>7455</v>
      </c>
      <c r="S95" s="5">
        <v>216</v>
      </c>
    </row>
    <row r="96" spans="15:19" x14ac:dyDescent="0.3">
      <c r="O96" t="s">
        <v>3</v>
      </c>
      <c r="P96" t="s">
        <v>34</v>
      </c>
      <c r="Q96" t="s">
        <v>26</v>
      </c>
      <c r="R96" s="4">
        <v>3108</v>
      </c>
      <c r="S96" s="5">
        <v>54</v>
      </c>
    </row>
    <row r="97" spans="15:19" x14ac:dyDescent="0.3">
      <c r="O97" t="s">
        <v>6</v>
      </c>
      <c r="P97" t="s">
        <v>38</v>
      </c>
      <c r="Q97" t="s">
        <v>25</v>
      </c>
      <c r="R97" s="4">
        <v>469</v>
      </c>
      <c r="S97" s="5">
        <v>75</v>
      </c>
    </row>
    <row r="98" spans="15:19" x14ac:dyDescent="0.3">
      <c r="O98" t="s">
        <v>9</v>
      </c>
      <c r="P98" t="s">
        <v>37</v>
      </c>
      <c r="Q98" t="s">
        <v>23</v>
      </c>
      <c r="R98" s="4">
        <v>2737</v>
      </c>
      <c r="S98" s="5">
        <v>93</v>
      </c>
    </row>
    <row r="99" spans="15:19" x14ac:dyDescent="0.3">
      <c r="O99" t="s">
        <v>9</v>
      </c>
      <c r="P99" t="s">
        <v>37</v>
      </c>
      <c r="Q99" t="s">
        <v>25</v>
      </c>
      <c r="R99" s="4">
        <v>4305</v>
      </c>
      <c r="S99" s="5">
        <v>156</v>
      </c>
    </row>
    <row r="100" spans="15:19" x14ac:dyDescent="0.3">
      <c r="O100" t="s">
        <v>9</v>
      </c>
      <c r="P100" t="s">
        <v>38</v>
      </c>
      <c r="Q100" t="s">
        <v>17</v>
      </c>
      <c r="R100" s="4">
        <v>2408</v>
      </c>
      <c r="S100" s="5">
        <v>9</v>
      </c>
    </row>
    <row r="101" spans="15:19" x14ac:dyDescent="0.3">
      <c r="O101" t="s">
        <v>3</v>
      </c>
      <c r="P101" t="s">
        <v>36</v>
      </c>
      <c r="Q101" t="s">
        <v>19</v>
      </c>
      <c r="R101" s="4">
        <v>1281</v>
      </c>
      <c r="S101" s="5">
        <v>18</v>
      </c>
    </row>
    <row r="102" spans="15:19" x14ac:dyDescent="0.3">
      <c r="O102" t="s">
        <v>40</v>
      </c>
      <c r="P102" t="s">
        <v>35</v>
      </c>
      <c r="Q102" t="s">
        <v>32</v>
      </c>
      <c r="R102" s="4">
        <v>12348</v>
      </c>
      <c r="S102" s="5">
        <v>234</v>
      </c>
    </row>
    <row r="103" spans="15:19" x14ac:dyDescent="0.3">
      <c r="O103" t="s">
        <v>3</v>
      </c>
      <c r="P103" t="s">
        <v>34</v>
      </c>
      <c r="Q103" t="s">
        <v>28</v>
      </c>
      <c r="R103" s="4">
        <v>3689</v>
      </c>
      <c r="S103" s="5">
        <v>312</v>
      </c>
    </row>
    <row r="104" spans="15:19" x14ac:dyDescent="0.3">
      <c r="O104" t="s">
        <v>7</v>
      </c>
      <c r="P104" t="s">
        <v>36</v>
      </c>
      <c r="Q104" t="s">
        <v>19</v>
      </c>
      <c r="R104" s="4">
        <v>2870</v>
      </c>
      <c r="S104" s="5">
        <v>300</v>
      </c>
    </row>
    <row r="105" spans="15:19" x14ac:dyDescent="0.3">
      <c r="O105" t="s">
        <v>2</v>
      </c>
      <c r="P105" t="s">
        <v>36</v>
      </c>
      <c r="Q105" t="s">
        <v>27</v>
      </c>
      <c r="R105" s="4">
        <v>798</v>
      </c>
      <c r="S105" s="5">
        <v>519</v>
      </c>
    </row>
    <row r="106" spans="15:19" x14ac:dyDescent="0.3">
      <c r="O106" t="s">
        <v>41</v>
      </c>
      <c r="P106" t="s">
        <v>37</v>
      </c>
      <c r="Q106" t="s">
        <v>21</v>
      </c>
      <c r="R106" s="4">
        <v>2933</v>
      </c>
      <c r="S106" s="5">
        <v>9</v>
      </c>
    </row>
    <row r="107" spans="15:19" x14ac:dyDescent="0.3">
      <c r="O107" t="s">
        <v>5</v>
      </c>
      <c r="P107" t="s">
        <v>35</v>
      </c>
      <c r="Q107" t="s">
        <v>4</v>
      </c>
      <c r="R107" s="4">
        <v>2744</v>
      </c>
      <c r="S107" s="5">
        <v>9</v>
      </c>
    </row>
    <row r="108" spans="15:19" x14ac:dyDescent="0.3">
      <c r="O108" t="s">
        <v>40</v>
      </c>
      <c r="P108" t="s">
        <v>36</v>
      </c>
      <c r="Q108" t="s">
        <v>33</v>
      </c>
      <c r="R108" s="4">
        <v>9772</v>
      </c>
      <c r="S108" s="5">
        <v>90</v>
      </c>
    </row>
    <row r="109" spans="15:19" x14ac:dyDescent="0.3">
      <c r="O109" t="s">
        <v>7</v>
      </c>
      <c r="P109" t="s">
        <v>34</v>
      </c>
      <c r="Q109" t="s">
        <v>25</v>
      </c>
      <c r="R109" s="4">
        <v>1568</v>
      </c>
      <c r="S109" s="5">
        <v>96</v>
      </c>
    </row>
    <row r="110" spans="15:19" x14ac:dyDescent="0.3">
      <c r="O110" t="s">
        <v>2</v>
      </c>
      <c r="P110" t="s">
        <v>36</v>
      </c>
      <c r="Q110" t="s">
        <v>16</v>
      </c>
      <c r="R110" s="4">
        <v>11417</v>
      </c>
      <c r="S110" s="5">
        <v>21</v>
      </c>
    </row>
    <row r="111" spans="15:19" x14ac:dyDescent="0.3">
      <c r="O111" t="s">
        <v>40</v>
      </c>
      <c r="P111" t="s">
        <v>34</v>
      </c>
      <c r="Q111" t="s">
        <v>26</v>
      </c>
      <c r="R111" s="4">
        <v>6748</v>
      </c>
      <c r="S111" s="5">
        <v>48</v>
      </c>
    </row>
    <row r="112" spans="15:19" x14ac:dyDescent="0.3">
      <c r="O112" t="s">
        <v>10</v>
      </c>
      <c r="P112" t="s">
        <v>36</v>
      </c>
      <c r="Q112" t="s">
        <v>27</v>
      </c>
      <c r="R112" s="4">
        <v>1407</v>
      </c>
      <c r="S112" s="5">
        <v>72</v>
      </c>
    </row>
    <row r="113" spans="15:19" x14ac:dyDescent="0.3">
      <c r="O113" t="s">
        <v>8</v>
      </c>
      <c r="P113" t="s">
        <v>35</v>
      </c>
      <c r="Q113" t="s">
        <v>29</v>
      </c>
      <c r="R113" s="4">
        <v>2023</v>
      </c>
      <c r="S113" s="5">
        <v>168</v>
      </c>
    </row>
    <row r="114" spans="15:19" x14ac:dyDescent="0.3">
      <c r="O114" t="s">
        <v>5</v>
      </c>
      <c r="P114" t="s">
        <v>39</v>
      </c>
      <c r="Q114" t="s">
        <v>26</v>
      </c>
      <c r="R114" s="4">
        <v>5236</v>
      </c>
      <c r="S114" s="5">
        <v>51</v>
      </c>
    </row>
    <row r="115" spans="15:19" x14ac:dyDescent="0.3">
      <c r="O115" t="s">
        <v>41</v>
      </c>
      <c r="P115" t="s">
        <v>36</v>
      </c>
      <c r="Q115" t="s">
        <v>19</v>
      </c>
      <c r="R115" s="4">
        <v>1925</v>
      </c>
      <c r="S115" s="5">
        <v>192</v>
      </c>
    </row>
    <row r="116" spans="15:19" x14ac:dyDescent="0.3">
      <c r="O116" t="s">
        <v>7</v>
      </c>
      <c r="P116" t="s">
        <v>37</v>
      </c>
      <c r="Q116" t="s">
        <v>14</v>
      </c>
      <c r="R116" s="4">
        <v>6608</v>
      </c>
      <c r="S116" s="5">
        <v>225</v>
      </c>
    </row>
    <row r="117" spans="15:19" x14ac:dyDescent="0.3">
      <c r="O117" t="s">
        <v>6</v>
      </c>
      <c r="P117" t="s">
        <v>34</v>
      </c>
      <c r="Q117" t="s">
        <v>26</v>
      </c>
      <c r="R117" s="4">
        <v>8008</v>
      </c>
      <c r="S117" s="5">
        <v>456</v>
      </c>
    </row>
    <row r="118" spans="15:19" x14ac:dyDescent="0.3">
      <c r="O118" t="s">
        <v>10</v>
      </c>
      <c r="P118" t="s">
        <v>34</v>
      </c>
      <c r="Q118" t="s">
        <v>25</v>
      </c>
      <c r="R118" s="4">
        <v>1428</v>
      </c>
      <c r="S118" s="5">
        <v>93</v>
      </c>
    </row>
    <row r="119" spans="15:19" x14ac:dyDescent="0.3">
      <c r="O119" t="s">
        <v>6</v>
      </c>
      <c r="P119" t="s">
        <v>34</v>
      </c>
      <c r="Q119" t="s">
        <v>4</v>
      </c>
      <c r="R119" s="4">
        <v>525</v>
      </c>
      <c r="S119" s="5">
        <v>48</v>
      </c>
    </row>
    <row r="120" spans="15:19" x14ac:dyDescent="0.3">
      <c r="O120" t="s">
        <v>6</v>
      </c>
      <c r="P120" t="s">
        <v>37</v>
      </c>
      <c r="Q120" t="s">
        <v>18</v>
      </c>
      <c r="R120" s="4">
        <v>1505</v>
      </c>
      <c r="S120" s="5">
        <v>102</v>
      </c>
    </row>
    <row r="121" spans="15:19" x14ac:dyDescent="0.3">
      <c r="O121" t="s">
        <v>7</v>
      </c>
      <c r="P121" t="s">
        <v>35</v>
      </c>
      <c r="Q121" t="s">
        <v>30</v>
      </c>
      <c r="R121" s="4">
        <v>6755</v>
      </c>
      <c r="S121" s="5">
        <v>252</v>
      </c>
    </row>
    <row r="122" spans="15:19" x14ac:dyDescent="0.3">
      <c r="O122" t="s">
        <v>2</v>
      </c>
      <c r="P122" t="s">
        <v>37</v>
      </c>
      <c r="Q122" t="s">
        <v>18</v>
      </c>
      <c r="R122" s="4">
        <v>11571</v>
      </c>
      <c r="S122" s="5">
        <v>138</v>
      </c>
    </row>
    <row r="123" spans="15:19" x14ac:dyDescent="0.3">
      <c r="O123" t="s">
        <v>40</v>
      </c>
      <c r="P123" t="s">
        <v>38</v>
      </c>
      <c r="Q123" t="s">
        <v>25</v>
      </c>
      <c r="R123" s="4">
        <v>2541</v>
      </c>
      <c r="S123" s="5">
        <v>90</v>
      </c>
    </row>
    <row r="124" spans="15:19" x14ac:dyDescent="0.3">
      <c r="O124" t="s">
        <v>41</v>
      </c>
      <c r="P124" t="s">
        <v>37</v>
      </c>
      <c r="Q124" t="s">
        <v>30</v>
      </c>
      <c r="R124" s="4">
        <v>1526</v>
      </c>
      <c r="S124" s="5">
        <v>240</v>
      </c>
    </row>
    <row r="125" spans="15:19" x14ac:dyDescent="0.3">
      <c r="O125" t="s">
        <v>40</v>
      </c>
      <c r="P125" t="s">
        <v>38</v>
      </c>
      <c r="Q125" t="s">
        <v>4</v>
      </c>
      <c r="R125" s="4">
        <v>6125</v>
      </c>
      <c r="S125" s="5">
        <v>102</v>
      </c>
    </row>
    <row r="126" spans="15:19" x14ac:dyDescent="0.3">
      <c r="O126" t="s">
        <v>41</v>
      </c>
      <c r="P126" t="s">
        <v>35</v>
      </c>
      <c r="Q126" t="s">
        <v>27</v>
      </c>
      <c r="R126" s="4">
        <v>847</v>
      </c>
      <c r="S126" s="5">
        <v>129</v>
      </c>
    </row>
    <row r="127" spans="15:19" x14ac:dyDescent="0.3">
      <c r="O127" t="s">
        <v>8</v>
      </c>
      <c r="P127" t="s">
        <v>35</v>
      </c>
      <c r="Q127" t="s">
        <v>27</v>
      </c>
      <c r="R127" s="4">
        <v>4753</v>
      </c>
      <c r="S127" s="5">
        <v>300</v>
      </c>
    </row>
    <row r="128" spans="15:19" x14ac:dyDescent="0.3">
      <c r="O128" t="s">
        <v>6</v>
      </c>
      <c r="P128" t="s">
        <v>38</v>
      </c>
      <c r="Q128" t="s">
        <v>33</v>
      </c>
      <c r="R128" s="4">
        <v>959</v>
      </c>
      <c r="S128" s="5">
        <v>135</v>
      </c>
    </row>
    <row r="129" spans="15:19" x14ac:dyDescent="0.3">
      <c r="O129" t="s">
        <v>7</v>
      </c>
      <c r="P129" t="s">
        <v>35</v>
      </c>
      <c r="Q129" t="s">
        <v>24</v>
      </c>
      <c r="R129" s="4">
        <v>2793</v>
      </c>
      <c r="S129" s="5">
        <v>114</v>
      </c>
    </row>
    <row r="130" spans="15:19" x14ac:dyDescent="0.3">
      <c r="O130" t="s">
        <v>7</v>
      </c>
      <c r="P130" t="s">
        <v>35</v>
      </c>
      <c r="Q130" t="s">
        <v>14</v>
      </c>
      <c r="R130" s="4">
        <v>4606</v>
      </c>
      <c r="S130" s="5">
        <v>63</v>
      </c>
    </row>
    <row r="131" spans="15:19" x14ac:dyDescent="0.3">
      <c r="O131" t="s">
        <v>7</v>
      </c>
      <c r="P131" t="s">
        <v>36</v>
      </c>
      <c r="Q131" t="s">
        <v>29</v>
      </c>
      <c r="R131" s="4">
        <v>5551</v>
      </c>
      <c r="S131" s="5">
        <v>252</v>
      </c>
    </row>
    <row r="132" spans="15:19" x14ac:dyDescent="0.3">
      <c r="O132" t="s">
        <v>10</v>
      </c>
      <c r="P132" t="s">
        <v>36</v>
      </c>
      <c r="Q132" t="s">
        <v>32</v>
      </c>
      <c r="R132" s="4">
        <v>6657</v>
      </c>
      <c r="S132" s="5">
        <v>303</v>
      </c>
    </row>
    <row r="133" spans="15:19" x14ac:dyDescent="0.3">
      <c r="O133" t="s">
        <v>7</v>
      </c>
      <c r="P133" t="s">
        <v>39</v>
      </c>
      <c r="Q133" t="s">
        <v>17</v>
      </c>
      <c r="R133" s="4">
        <v>4438</v>
      </c>
      <c r="S133" s="5">
        <v>246</v>
      </c>
    </row>
    <row r="134" spans="15:19" x14ac:dyDescent="0.3">
      <c r="O134" t="s">
        <v>8</v>
      </c>
      <c r="P134" t="s">
        <v>38</v>
      </c>
      <c r="Q134" t="s">
        <v>22</v>
      </c>
      <c r="R134" s="4">
        <v>168</v>
      </c>
      <c r="S134" s="5">
        <v>84</v>
      </c>
    </row>
    <row r="135" spans="15:19" x14ac:dyDescent="0.3">
      <c r="O135" t="s">
        <v>7</v>
      </c>
      <c r="P135" t="s">
        <v>34</v>
      </c>
      <c r="Q135" t="s">
        <v>17</v>
      </c>
      <c r="R135" s="4">
        <v>7777</v>
      </c>
      <c r="S135" s="5">
        <v>39</v>
      </c>
    </row>
    <row r="136" spans="15:19" x14ac:dyDescent="0.3">
      <c r="O136" t="s">
        <v>5</v>
      </c>
      <c r="P136" t="s">
        <v>36</v>
      </c>
      <c r="Q136" t="s">
        <v>17</v>
      </c>
      <c r="R136" s="4">
        <v>3339</v>
      </c>
      <c r="S136" s="5">
        <v>348</v>
      </c>
    </row>
    <row r="137" spans="15:19" x14ac:dyDescent="0.3">
      <c r="O137" t="s">
        <v>7</v>
      </c>
      <c r="P137" t="s">
        <v>37</v>
      </c>
      <c r="Q137" t="s">
        <v>33</v>
      </c>
      <c r="R137" s="4">
        <v>6391</v>
      </c>
      <c r="S137" s="5">
        <v>48</v>
      </c>
    </row>
    <row r="138" spans="15:19" x14ac:dyDescent="0.3">
      <c r="O138" t="s">
        <v>5</v>
      </c>
      <c r="P138" t="s">
        <v>37</v>
      </c>
      <c r="Q138" t="s">
        <v>22</v>
      </c>
      <c r="R138" s="4">
        <v>518</v>
      </c>
      <c r="S138" s="5">
        <v>75</v>
      </c>
    </row>
    <row r="139" spans="15:19" x14ac:dyDescent="0.3">
      <c r="O139" t="s">
        <v>7</v>
      </c>
      <c r="P139" t="s">
        <v>38</v>
      </c>
      <c r="Q139" t="s">
        <v>28</v>
      </c>
      <c r="R139" s="4">
        <v>5677</v>
      </c>
      <c r="S139" s="5">
        <v>258</v>
      </c>
    </row>
    <row r="140" spans="15:19" x14ac:dyDescent="0.3">
      <c r="O140" t="s">
        <v>6</v>
      </c>
      <c r="P140" t="s">
        <v>39</v>
      </c>
      <c r="Q140" t="s">
        <v>17</v>
      </c>
      <c r="R140" s="4">
        <v>6048</v>
      </c>
      <c r="S140" s="5">
        <v>27</v>
      </c>
    </row>
    <row r="141" spans="15:19" x14ac:dyDescent="0.3">
      <c r="O141" t="s">
        <v>8</v>
      </c>
      <c r="P141" t="s">
        <v>38</v>
      </c>
      <c r="Q141" t="s">
        <v>32</v>
      </c>
      <c r="R141" s="4">
        <v>3752</v>
      </c>
      <c r="S141" s="5">
        <v>213</v>
      </c>
    </row>
    <row r="142" spans="15:19" x14ac:dyDescent="0.3">
      <c r="O142" t="s">
        <v>5</v>
      </c>
      <c r="P142" t="s">
        <v>35</v>
      </c>
      <c r="Q142" t="s">
        <v>29</v>
      </c>
      <c r="R142" s="4">
        <v>4480</v>
      </c>
      <c r="S142" s="5">
        <v>357</v>
      </c>
    </row>
    <row r="143" spans="15:19" x14ac:dyDescent="0.3">
      <c r="O143" t="s">
        <v>9</v>
      </c>
      <c r="P143" t="s">
        <v>37</v>
      </c>
      <c r="Q143" t="s">
        <v>4</v>
      </c>
      <c r="R143" s="4">
        <v>259</v>
      </c>
      <c r="S143" s="5">
        <v>207</v>
      </c>
    </row>
    <row r="144" spans="15:19" x14ac:dyDescent="0.3">
      <c r="O144" t="s">
        <v>8</v>
      </c>
      <c r="P144" t="s">
        <v>37</v>
      </c>
      <c r="Q144" t="s">
        <v>30</v>
      </c>
      <c r="R144" s="4">
        <v>42</v>
      </c>
      <c r="S144" s="5">
        <v>150</v>
      </c>
    </row>
    <row r="145" spans="15:19" x14ac:dyDescent="0.3">
      <c r="O145" t="s">
        <v>41</v>
      </c>
      <c r="P145" t="s">
        <v>36</v>
      </c>
      <c r="Q145" t="s">
        <v>26</v>
      </c>
      <c r="R145" s="4">
        <v>98</v>
      </c>
      <c r="S145" s="5">
        <v>204</v>
      </c>
    </row>
    <row r="146" spans="15:19" x14ac:dyDescent="0.3">
      <c r="O146" t="s">
        <v>7</v>
      </c>
      <c r="P146" t="s">
        <v>35</v>
      </c>
      <c r="Q146" t="s">
        <v>27</v>
      </c>
      <c r="R146" s="4">
        <v>2478</v>
      </c>
      <c r="S146" s="5">
        <v>21</v>
      </c>
    </row>
    <row r="147" spans="15:19" x14ac:dyDescent="0.3">
      <c r="O147" t="s">
        <v>41</v>
      </c>
      <c r="P147" t="s">
        <v>34</v>
      </c>
      <c r="Q147" t="s">
        <v>33</v>
      </c>
      <c r="R147" s="4">
        <v>7847</v>
      </c>
      <c r="S147" s="5">
        <v>174</v>
      </c>
    </row>
    <row r="148" spans="15:19" x14ac:dyDescent="0.3">
      <c r="O148" t="s">
        <v>2</v>
      </c>
      <c r="P148" t="s">
        <v>37</v>
      </c>
      <c r="Q148" t="s">
        <v>17</v>
      </c>
      <c r="R148" s="4">
        <v>9926</v>
      </c>
      <c r="S148" s="5">
        <v>201</v>
      </c>
    </row>
    <row r="149" spans="15:19" x14ac:dyDescent="0.3">
      <c r="O149" t="s">
        <v>8</v>
      </c>
      <c r="P149" t="s">
        <v>38</v>
      </c>
      <c r="Q149" t="s">
        <v>13</v>
      </c>
      <c r="R149" s="4">
        <v>819</v>
      </c>
      <c r="S149" s="5">
        <v>510</v>
      </c>
    </row>
    <row r="150" spans="15:19" x14ac:dyDescent="0.3">
      <c r="O150" t="s">
        <v>6</v>
      </c>
      <c r="P150" t="s">
        <v>39</v>
      </c>
      <c r="Q150" t="s">
        <v>29</v>
      </c>
      <c r="R150" s="4">
        <v>3052</v>
      </c>
      <c r="S150" s="5">
        <v>378</v>
      </c>
    </row>
    <row r="151" spans="15:19" x14ac:dyDescent="0.3">
      <c r="O151" t="s">
        <v>9</v>
      </c>
      <c r="P151" t="s">
        <v>34</v>
      </c>
      <c r="Q151" t="s">
        <v>21</v>
      </c>
      <c r="R151" s="4">
        <v>6832</v>
      </c>
      <c r="S151" s="5">
        <v>27</v>
      </c>
    </row>
    <row r="152" spans="15:19" x14ac:dyDescent="0.3">
      <c r="O152" t="s">
        <v>2</v>
      </c>
      <c r="P152" t="s">
        <v>39</v>
      </c>
      <c r="Q152" t="s">
        <v>16</v>
      </c>
      <c r="R152" s="4">
        <v>2016</v>
      </c>
      <c r="S152" s="5">
        <v>117</v>
      </c>
    </row>
    <row r="153" spans="15:19" x14ac:dyDescent="0.3">
      <c r="O153" t="s">
        <v>6</v>
      </c>
      <c r="P153" t="s">
        <v>38</v>
      </c>
      <c r="Q153" t="s">
        <v>21</v>
      </c>
      <c r="R153" s="4">
        <v>7322</v>
      </c>
      <c r="S153" s="5">
        <v>36</v>
      </c>
    </row>
    <row r="154" spans="15:19" x14ac:dyDescent="0.3">
      <c r="O154" t="s">
        <v>8</v>
      </c>
      <c r="P154" t="s">
        <v>35</v>
      </c>
      <c r="Q154" t="s">
        <v>33</v>
      </c>
      <c r="R154" s="4">
        <v>357</v>
      </c>
      <c r="S154" s="5">
        <v>126</v>
      </c>
    </row>
    <row r="155" spans="15:19" x14ac:dyDescent="0.3">
      <c r="O155" t="s">
        <v>9</v>
      </c>
      <c r="P155" t="s">
        <v>39</v>
      </c>
      <c r="Q155" t="s">
        <v>25</v>
      </c>
      <c r="R155" s="4">
        <v>3192</v>
      </c>
      <c r="S155" s="5">
        <v>72</v>
      </c>
    </row>
    <row r="156" spans="15:19" x14ac:dyDescent="0.3">
      <c r="O156" t="s">
        <v>7</v>
      </c>
      <c r="P156" t="s">
        <v>36</v>
      </c>
      <c r="Q156" t="s">
        <v>22</v>
      </c>
      <c r="R156" s="4">
        <v>8435</v>
      </c>
      <c r="S156" s="5">
        <v>42</v>
      </c>
    </row>
    <row r="157" spans="15:19" x14ac:dyDescent="0.3">
      <c r="O157" t="s">
        <v>40</v>
      </c>
      <c r="P157" t="s">
        <v>39</v>
      </c>
      <c r="Q157" t="s">
        <v>29</v>
      </c>
      <c r="R157" s="4">
        <v>0</v>
      </c>
      <c r="S157" s="5">
        <v>135</v>
      </c>
    </row>
    <row r="158" spans="15:19" x14ac:dyDescent="0.3">
      <c r="O158" t="s">
        <v>7</v>
      </c>
      <c r="P158" t="s">
        <v>34</v>
      </c>
      <c r="Q158" t="s">
        <v>24</v>
      </c>
      <c r="R158" s="4">
        <v>8862</v>
      </c>
      <c r="S158" s="5">
        <v>189</v>
      </c>
    </row>
    <row r="159" spans="15:19" x14ac:dyDescent="0.3">
      <c r="O159" t="s">
        <v>6</v>
      </c>
      <c r="P159" t="s">
        <v>37</v>
      </c>
      <c r="Q159" t="s">
        <v>28</v>
      </c>
      <c r="R159" s="4">
        <v>3556</v>
      </c>
      <c r="S159" s="5">
        <v>459</v>
      </c>
    </row>
    <row r="160" spans="15:19" x14ac:dyDescent="0.3">
      <c r="O160" t="s">
        <v>5</v>
      </c>
      <c r="P160" t="s">
        <v>34</v>
      </c>
      <c r="Q160" t="s">
        <v>15</v>
      </c>
      <c r="R160" s="4">
        <v>7280</v>
      </c>
      <c r="S160" s="5">
        <v>201</v>
      </c>
    </row>
    <row r="161" spans="15:19" x14ac:dyDescent="0.3">
      <c r="O161" t="s">
        <v>6</v>
      </c>
      <c r="P161" t="s">
        <v>34</v>
      </c>
      <c r="Q161" t="s">
        <v>30</v>
      </c>
      <c r="R161" s="4">
        <v>3402</v>
      </c>
      <c r="S161" s="5">
        <v>366</v>
      </c>
    </row>
    <row r="162" spans="15:19" x14ac:dyDescent="0.3">
      <c r="O162" t="s">
        <v>3</v>
      </c>
      <c r="P162" t="s">
        <v>37</v>
      </c>
      <c r="Q162" t="s">
        <v>29</v>
      </c>
      <c r="R162" s="4">
        <v>4592</v>
      </c>
      <c r="S162" s="5">
        <v>324</v>
      </c>
    </row>
    <row r="163" spans="15:19" x14ac:dyDescent="0.3">
      <c r="O163" t="s">
        <v>9</v>
      </c>
      <c r="P163" t="s">
        <v>35</v>
      </c>
      <c r="Q163" t="s">
        <v>15</v>
      </c>
      <c r="R163" s="4">
        <v>7833</v>
      </c>
      <c r="S163" s="5">
        <v>243</v>
      </c>
    </row>
    <row r="164" spans="15:19" x14ac:dyDescent="0.3">
      <c r="O164" t="s">
        <v>2</v>
      </c>
      <c r="P164" t="s">
        <v>39</v>
      </c>
      <c r="Q164" t="s">
        <v>21</v>
      </c>
      <c r="R164" s="4">
        <v>7651</v>
      </c>
      <c r="S164" s="5">
        <v>213</v>
      </c>
    </row>
    <row r="165" spans="15:19" x14ac:dyDescent="0.3">
      <c r="O165" t="s">
        <v>40</v>
      </c>
      <c r="P165" t="s">
        <v>35</v>
      </c>
      <c r="Q165" t="s">
        <v>30</v>
      </c>
      <c r="R165" s="4">
        <v>2275</v>
      </c>
      <c r="S165" s="5">
        <v>447</v>
      </c>
    </row>
    <row r="166" spans="15:19" x14ac:dyDescent="0.3">
      <c r="O166" t="s">
        <v>40</v>
      </c>
      <c r="P166" t="s">
        <v>38</v>
      </c>
      <c r="Q166" t="s">
        <v>13</v>
      </c>
      <c r="R166" s="4">
        <v>5670</v>
      </c>
      <c r="S166" s="5">
        <v>297</v>
      </c>
    </row>
    <row r="167" spans="15:19" x14ac:dyDescent="0.3">
      <c r="O167" t="s">
        <v>7</v>
      </c>
      <c r="P167" t="s">
        <v>35</v>
      </c>
      <c r="Q167" t="s">
        <v>16</v>
      </c>
      <c r="R167" s="4">
        <v>2135</v>
      </c>
      <c r="S167" s="5">
        <v>27</v>
      </c>
    </row>
    <row r="168" spans="15:19" x14ac:dyDescent="0.3">
      <c r="O168" t="s">
        <v>40</v>
      </c>
      <c r="P168" t="s">
        <v>34</v>
      </c>
      <c r="Q168" t="s">
        <v>23</v>
      </c>
      <c r="R168" s="4">
        <v>2779</v>
      </c>
      <c r="S168" s="5">
        <v>75</v>
      </c>
    </row>
    <row r="169" spans="15:19" x14ac:dyDescent="0.3">
      <c r="O169" t="s">
        <v>10</v>
      </c>
      <c r="P169" t="s">
        <v>39</v>
      </c>
      <c r="Q169" t="s">
        <v>33</v>
      </c>
      <c r="R169" s="4">
        <v>12950</v>
      </c>
      <c r="S169" s="5">
        <v>30</v>
      </c>
    </row>
    <row r="170" spans="15:19" x14ac:dyDescent="0.3">
      <c r="O170" t="s">
        <v>7</v>
      </c>
      <c r="P170" t="s">
        <v>36</v>
      </c>
      <c r="Q170" t="s">
        <v>18</v>
      </c>
      <c r="R170" s="4">
        <v>2646</v>
      </c>
      <c r="S170" s="5">
        <v>177</v>
      </c>
    </row>
    <row r="171" spans="15:19" x14ac:dyDescent="0.3">
      <c r="O171" t="s">
        <v>40</v>
      </c>
      <c r="P171" t="s">
        <v>34</v>
      </c>
      <c r="Q171" t="s">
        <v>33</v>
      </c>
      <c r="R171" s="4">
        <v>3794</v>
      </c>
      <c r="S171" s="5">
        <v>159</v>
      </c>
    </row>
    <row r="172" spans="15:19" x14ac:dyDescent="0.3">
      <c r="O172" t="s">
        <v>3</v>
      </c>
      <c r="P172" t="s">
        <v>35</v>
      </c>
      <c r="Q172" t="s">
        <v>33</v>
      </c>
      <c r="R172" s="4">
        <v>819</v>
      </c>
      <c r="S172" s="5">
        <v>306</v>
      </c>
    </row>
    <row r="173" spans="15:19" x14ac:dyDescent="0.3">
      <c r="O173" t="s">
        <v>3</v>
      </c>
      <c r="P173" t="s">
        <v>34</v>
      </c>
      <c r="Q173" t="s">
        <v>20</v>
      </c>
      <c r="R173" s="4">
        <v>2583</v>
      </c>
      <c r="S173" s="5">
        <v>18</v>
      </c>
    </row>
    <row r="174" spans="15:19" x14ac:dyDescent="0.3">
      <c r="O174" t="s">
        <v>7</v>
      </c>
      <c r="P174" t="s">
        <v>35</v>
      </c>
      <c r="Q174" t="s">
        <v>19</v>
      </c>
      <c r="R174" s="4">
        <v>4585</v>
      </c>
      <c r="S174" s="5">
        <v>240</v>
      </c>
    </row>
    <row r="175" spans="15:19" x14ac:dyDescent="0.3">
      <c r="O175" t="s">
        <v>5</v>
      </c>
      <c r="P175" t="s">
        <v>34</v>
      </c>
      <c r="Q175" t="s">
        <v>33</v>
      </c>
      <c r="R175" s="4">
        <v>1652</v>
      </c>
      <c r="S175" s="5">
        <v>93</v>
      </c>
    </row>
    <row r="176" spans="15:19" x14ac:dyDescent="0.3">
      <c r="O176" t="s">
        <v>10</v>
      </c>
      <c r="P176" t="s">
        <v>34</v>
      </c>
      <c r="Q176" t="s">
        <v>26</v>
      </c>
      <c r="R176" s="4">
        <v>4991</v>
      </c>
      <c r="S176" s="5">
        <v>9</v>
      </c>
    </row>
    <row r="177" spans="15:19" x14ac:dyDescent="0.3">
      <c r="O177" t="s">
        <v>8</v>
      </c>
      <c r="P177" t="s">
        <v>34</v>
      </c>
      <c r="Q177" t="s">
        <v>16</v>
      </c>
      <c r="R177" s="4">
        <v>2009</v>
      </c>
      <c r="S177" s="5">
        <v>219</v>
      </c>
    </row>
    <row r="178" spans="15:19" x14ac:dyDescent="0.3">
      <c r="O178" t="s">
        <v>2</v>
      </c>
      <c r="P178" t="s">
        <v>39</v>
      </c>
      <c r="Q178" t="s">
        <v>22</v>
      </c>
      <c r="R178" s="4">
        <v>1568</v>
      </c>
      <c r="S178" s="5">
        <v>141</v>
      </c>
    </row>
    <row r="179" spans="15:19" x14ac:dyDescent="0.3">
      <c r="O179" t="s">
        <v>41</v>
      </c>
      <c r="P179" t="s">
        <v>37</v>
      </c>
      <c r="Q179" t="s">
        <v>20</v>
      </c>
      <c r="R179" s="4">
        <v>3388</v>
      </c>
      <c r="S179" s="5">
        <v>123</v>
      </c>
    </row>
    <row r="180" spans="15:19" x14ac:dyDescent="0.3">
      <c r="O180" t="s">
        <v>40</v>
      </c>
      <c r="P180" t="s">
        <v>38</v>
      </c>
      <c r="Q180" t="s">
        <v>24</v>
      </c>
      <c r="R180" s="4">
        <v>623</v>
      </c>
      <c r="S180" s="5">
        <v>51</v>
      </c>
    </row>
    <row r="181" spans="15:19" x14ac:dyDescent="0.3">
      <c r="O181" t="s">
        <v>6</v>
      </c>
      <c r="P181" t="s">
        <v>36</v>
      </c>
      <c r="Q181" t="s">
        <v>4</v>
      </c>
      <c r="R181" s="4">
        <v>10073</v>
      </c>
      <c r="S181" s="5">
        <v>120</v>
      </c>
    </row>
    <row r="182" spans="15:19" x14ac:dyDescent="0.3">
      <c r="O182" t="s">
        <v>8</v>
      </c>
      <c r="P182" t="s">
        <v>39</v>
      </c>
      <c r="Q182" t="s">
        <v>26</v>
      </c>
      <c r="R182" s="4">
        <v>1561</v>
      </c>
      <c r="S182" s="5">
        <v>27</v>
      </c>
    </row>
    <row r="183" spans="15:19" x14ac:dyDescent="0.3">
      <c r="O183" t="s">
        <v>9</v>
      </c>
      <c r="P183" t="s">
        <v>36</v>
      </c>
      <c r="Q183" t="s">
        <v>27</v>
      </c>
      <c r="R183" s="4">
        <v>11522</v>
      </c>
      <c r="S183" s="5">
        <v>204</v>
      </c>
    </row>
    <row r="184" spans="15:19" x14ac:dyDescent="0.3">
      <c r="O184" t="s">
        <v>6</v>
      </c>
      <c r="P184" t="s">
        <v>38</v>
      </c>
      <c r="Q184" t="s">
        <v>13</v>
      </c>
      <c r="R184" s="4">
        <v>2317</v>
      </c>
      <c r="S184" s="5">
        <v>123</v>
      </c>
    </row>
    <row r="185" spans="15:19" x14ac:dyDescent="0.3">
      <c r="O185" t="s">
        <v>10</v>
      </c>
      <c r="P185" t="s">
        <v>37</v>
      </c>
      <c r="Q185" t="s">
        <v>28</v>
      </c>
      <c r="R185" s="4">
        <v>3059</v>
      </c>
      <c r="S185" s="5">
        <v>27</v>
      </c>
    </row>
    <row r="186" spans="15:19" x14ac:dyDescent="0.3">
      <c r="O186" t="s">
        <v>41</v>
      </c>
      <c r="P186" t="s">
        <v>37</v>
      </c>
      <c r="Q186" t="s">
        <v>26</v>
      </c>
      <c r="R186" s="4">
        <v>2324</v>
      </c>
      <c r="S186" s="5">
        <v>177</v>
      </c>
    </row>
    <row r="187" spans="15:19" x14ac:dyDescent="0.3">
      <c r="O187" t="s">
        <v>3</v>
      </c>
      <c r="P187" t="s">
        <v>39</v>
      </c>
      <c r="Q187" t="s">
        <v>26</v>
      </c>
      <c r="R187" s="4">
        <v>4956</v>
      </c>
      <c r="S187" s="5">
        <v>171</v>
      </c>
    </row>
    <row r="188" spans="15:19" x14ac:dyDescent="0.3">
      <c r="O188" t="s">
        <v>10</v>
      </c>
      <c r="P188" t="s">
        <v>34</v>
      </c>
      <c r="Q188" t="s">
        <v>19</v>
      </c>
      <c r="R188" s="4">
        <v>5355</v>
      </c>
      <c r="S188" s="5">
        <v>204</v>
      </c>
    </row>
    <row r="189" spans="15:19" x14ac:dyDescent="0.3">
      <c r="O189" t="s">
        <v>3</v>
      </c>
      <c r="P189" t="s">
        <v>34</v>
      </c>
      <c r="Q189" t="s">
        <v>14</v>
      </c>
      <c r="R189" s="4">
        <v>7259</v>
      </c>
      <c r="S189" s="5">
        <v>276</v>
      </c>
    </row>
    <row r="190" spans="15:19" x14ac:dyDescent="0.3">
      <c r="O190" t="s">
        <v>8</v>
      </c>
      <c r="P190" t="s">
        <v>37</v>
      </c>
      <c r="Q190" t="s">
        <v>26</v>
      </c>
      <c r="R190" s="4">
        <v>6279</v>
      </c>
      <c r="S190" s="5">
        <v>45</v>
      </c>
    </row>
    <row r="191" spans="15:19" x14ac:dyDescent="0.3">
      <c r="O191" t="s">
        <v>40</v>
      </c>
      <c r="P191" t="s">
        <v>38</v>
      </c>
      <c r="Q191" t="s">
        <v>29</v>
      </c>
      <c r="R191" s="4">
        <v>2541</v>
      </c>
      <c r="S191" s="5">
        <v>45</v>
      </c>
    </row>
    <row r="192" spans="15:19" x14ac:dyDescent="0.3">
      <c r="O192" t="s">
        <v>6</v>
      </c>
      <c r="P192" t="s">
        <v>35</v>
      </c>
      <c r="Q192" t="s">
        <v>27</v>
      </c>
      <c r="R192" s="4">
        <v>3864</v>
      </c>
      <c r="S192" s="5">
        <v>177</v>
      </c>
    </row>
    <row r="193" spans="15:19" x14ac:dyDescent="0.3">
      <c r="O193" t="s">
        <v>5</v>
      </c>
      <c r="P193" t="s">
        <v>36</v>
      </c>
      <c r="Q193" t="s">
        <v>13</v>
      </c>
      <c r="R193" s="4">
        <v>6146</v>
      </c>
      <c r="S193" s="5">
        <v>63</v>
      </c>
    </row>
    <row r="194" spans="15:19" x14ac:dyDescent="0.3">
      <c r="O194" t="s">
        <v>9</v>
      </c>
      <c r="P194" t="s">
        <v>39</v>
      </c>
      <c r="Q194" t="s">
        <v>18</v>
      </c>
      <c r="R194" s="4">
        <v>2639</v>
      </c>
      <c r="S194" s="5">
        <v>204</v>
      </c>
    </row>
    <row r="195" spans="15:19" x14ac:dyDescent="0.3">
      <c r="O195" t="s">
        <v>8</v>
      </c>
      <c r="P195" t="s">
        <v>37</v>
      </c>
      <c r="Q195" t="s">
        <v>22</v>
      </c>
      <c r="R195" s="4">
        <v>1890</v>
      </c>
      <c r="S195" s="5">
        <v>195</v>
      </c>
    </row>
    <row r="196" spans="15:19" x14ac:dyDescent="0.3">
      <c r="O196" t="s">
        <v>7</v>
      </c>
      <c r="P196" t="s">
        <v>34</v>
      </c>
      <c r="Q196" t="s">
        <v>14</v>
      </c>
      <c r="R196" s="4">
        <v>1932</v>
      </c>
      <c r="S196" s="5">
        <v>369</v>
      </c>
    </row>
    <row r="197" spans="15:19" x14ac:dyDescent="0.3">
      <c r="O197" t="s">
        <v>3</v>
      </c>
      <c r="P197" t="s">
        <v>34</v>
      </c>
      <c r="Q197" t="s">
        <v>25</v>
      </c>
      <c r="R197" s="4">
        <v>6300</v>
      </c>
      <c r="S197" s="5">
        <v>42</v>
      </c>
    </row>
    <row r="198" spans="15:19" x14ac:dyDescent="0.3">
      <c r="O198" t="s">
        <v>6</v>
      </c>
      <c r="P198" t="s">
        <v>37</v>
      </c>
      <c r="Q198" t="s">
        <v>30</v>
      </c>
      <c r="R198" s="4">
        <v>560</v>
      </c>
      <c r="S198" s="5">
        <v>81</v>
      </c>
    </row>
    <row r="199" spans="15:19" x14ac:dyDescent="0.3">
      <c r="O199" t="s">
        <v>9</v>
      </c>
      <c r="P199" t="s">
        <v>37</v>
      </c>
      <c r="Q199" t="s">
        <v>26</v>
      </c>
      <c r="R199" s="4">
        <v>2856</v>
      </c>
      <c r="S199" s="5">
        <v>246</v>
      </c>
    </row>
    <row r="200" spans="15:19" x14ac:dyDescent="0.3">
      <c r="O200" t="s">
        <v>9</v>
      </c>
      <c r="P200" t="s">
        <v>34</v>
      </c>
      <c r="Q200" t="s">
        <v>17</v>
      </c>
      <c r="R200" s="4">
        <v>707</v>
      </c>
      <c r="S200" s="5">
        <v>174</v>
      </c>
    </row>
    <row r="201" spans="15:19" x14ac:dyDescent="0.3">
      <c r="O201" t="s">
        <v>8</v>
      </c>
      <c r="P201" t="s">
        <v>35</v>
      </c>
      <c r="Q201" t="s">
        <v>30</v>
      </c>
      <c r="R201" s="4">
        <v>3598</v>
      </c>
      <c r="S201" s="5">
        <v>81</v>
      </c>
    </row>
    <row r="202" spans="15:19" x14ac:dyDescent="0.3">
      <c r="O202" t="s">
        <v>40</v>
      </c>
      <c r="P202" t="s">
        <v>35</v>
      </c>
      <c r="Q202" t="s">
        <v>22</v>
      </c>
      <c r="R202" s="4">
        <v>6853</v>
      </c>
      <c r="S202" s="5">
        <v>372</v>
      </c>
    </row>
    <row r="203" spans="15:19" x14ac:dyDescent="0.3">
      <c r="O203" t="s">
        <v>40</v>
      </c>
      <c r="P203" t="s">
        <v>35</v>
      </c>
      <c r="Q203" t="s">
        <v>16</v>
      </c>
      <c r="R203" s="4">
        <v>4725</v>
      </c>
      <c r="S203" s="5">
        <v>174</v>
      </c>
    </row>
    <row r="204" spans="15:19" x14ac:dyDescent="0.3">
      <c r="O204" t="s">
        <v>41</v>
      </c>
      <c r="P204" t="s">
        <v>36</v>
      </c>
      <c r="Q204" t="s">
        <v>32</v>
      </c>
      <c r="R204" s="4">
        <v>10304</v>
      </c>
      <c r="S204" s="5">
        <v>84</v>
      </c>
    </row>
    <row r="205" spans="15:19" x14ac:dyDescent="0.3">
      <c r="O205" t="s">
        <v>41</v>
      </c>
      <c r="P205" t="s">
        <v>34</v>
      </c>
      <c r="Q205" t="s">
        <v>16</v>
      </c>
      <c r="R205" s="4">
        <v>1274</v>
      </c>
      <c r="S205" s="5">
        <v>225</v>
      </c>
    </row>
    <row r="206" spans="15:19" x14ac:dyDescent="0.3">
      <c r="O206" t="s">
        <v>5</v>
      </c>
      <c r="P206" t="s">
        <v>36</v>
      </c>
      <c r="Q206" t="s">
        <v>30</v>
      </c>
      <c r="R206" s="4">
        <v>1526</v>
      </c>
      <c r="S206" s="5">
        <v>105</v>
      </c>
    </row>
    <row r="207" spans="15:19" x14ac:dyDescent="0.3">
      <c r="O207" t="s">
        <v>40</v>
      </c>
      <c r="P207" t="s">
        <v>39</v>
      </c>
      <c r="Q207" t="s">
        <v>28</v>
      </c>
      <c r="R207" s="4">
        <v>3101</v>
      </c>
      <c r="S207" s="5">
        <v>225</v>
      </c>
    </row>
    <row r="208" spans="15:19" x14ac:dyDescent="0.3">
      <c r="O208" t="s">
        <v>2</v>
      </c>
      <c r="P208" t="s">
        <v>37</v>
      </c>
      <c r="Q208" t="s">
        <v>14</v>
      </c>
      <c r="R208" s="4">
        <v>1057</v>
      </c>
      <c r="S208" s="5">
        <v>54</v>
      </c>
    </row>
    <row r="209" spans="15:19" x14ac:dyDescent="0.3">
      <c r="O209" t="s">
        <v>7</v>
      </c>
      <c r="P209" t="s">
        <v>37</v>
      </c>
      <c r="Q209" t="s">
        <v>26</v>
      </c>
      <c r="R209" s="4">
        <v>5306</v>
      </c>
      <c r="S209" s="5">
        <v>0</v>
      </c>
    </row>
    <row r="210" spans="15:19" x14ac:dyDescent="0.3">
      <c r="O210" t="s">
        <v>5</v>
      </c>
      <c r="P210" t="s">
        <v>39</v>
      </c>
      <c r="Q210" t="s">
        <v>24</v>
      </c>
      <c r="R210" s="4">
        <v>4018</v>
      </c>
      <c r="S210" s="5">
        <v>171</v>
      </c>
    </row>
    <row r="211" spans="15:19" x14ac:dyDescent="0.3">
      <c r="O211" t="s">
        <v>9</v>
      </c>
      <c r="P211" t="s">
        <v>34</v>
      </c>
      <c r="Q211" t="s">
        <v>16</v>
      </c>
      <c r="R211" s="4">
        <v>938</v>
      </c>
      <c r="S211" s="5">
        <v>189</v>
      </c>
    </row>
    <row r="212" spans="15:19" x14ac:dyDescent="0.3">
      <c r="O212" t="s">
        <v>7</v>
      </c>
      <c r="P212" t="s">
        <v>38</v>
      </c>
      <c r="Q212" t="s">
        <v>18</v>
      </c>
      <c r="R212" s="4">
        <v>1778</v>
      </c>
      <c r="S212" s="5">
        <v>270</v>
      </c>
    </row>
    <row r="213" spans="15:19" x14ac:dyDescent="0.3">
      <c r="O213" t="s">
        <v>6</v>
      </c>
      <c r="P213" t="s">
        <v>39</v>
      </c>
      <c r="Q213" t="s">
        <v>30</v>
      </c>
      <c r="R213" s="4">
        <v>1638</v>
      </c>
      <c r="S213" s="5">
        <v>63</v>
      </c>
    </row>
    <row r="214" spans="15:19" x14ac:dyDescent="0.3">
      <c r="O214" t="s">
        <v>41</v>
      </c>
      <c r="P214" t="s">
        <v>38</v>
      </c>
      <c r="Q214" t="s">
        <v>25</v>
      </c>
      <c r="R214" s="4">
        <v>154</v>
      </c>
      <c r="S214" s="5">
        <v>21</v>
      </c>
    </row>
    <row r="215" spans="15:19" x14ac:dyDescent="0.3">
      <c r="O215" t="s">
        <v>7</v>
      </c>
      <c r="P215" t="s">
        <v>37</v>
      </c>
      <c r="Q215" t="s">
        <v>22</v>
      </c>
      <c r="R215" s="4">
        <v>9835</v>
      </c>
      <c r="S215" s="5">
        <v>207</v>
      </c>
    </row>
    <row r="216" spans="15:19" x14ac:dyDescent="0.3">
      <c r="O216" t="s">
        <v>9</v>
      </c>
      <c r="P216" t="s">
        <v>37</v>
      </c>
      <c r="Q216" t="s">
        <v>20</v>
      </c>
      <c r="R216" s="4">
        <v>7273</v>
      </c>
      <c r="S216" s="5">
        <v>96</v>
      </c>
    </row>
    <row r="217" spans="15:19" x14ac:dyDescent="0.3">
      <c r="O217" t="s">
        <v>5</v>
      </c>
      <c r="P217" t="s">
        <v>39</v>
      </c>
      <c r="Q217" t="s">
        <v>22</v>
      </c>
      <c r="R217" s="4">
        <v>6909</v>
      </c>
      <c r="S217" s="5">
        <v>81</v>
      </c>
    </row>
    <row r="218" spans="15:19" x14ac:dyDescent="0.3">
      <c r="O218" t="s">
        <v>9</v>
      </c>
      <c r="P218" t="s">
        <v>39</v>
      </c>
      <c r="Q218" t="s">
        <v>24</v>
      </c>
      <c r="R218" s="4">
        <v>3920</v>
      </c>
      <c r="S218" s="5">
        <v>306</v>
      </c>
    </row>
    <row r="219" spans="15:19" x14ac:dyDescent="0.3">
      <c r="O219" t="s">
        <v>10</v>
      </c>
      <c r="P219" t="s">
        <v>39</v>
      </c>
      <c r="Q219" t="s">
        <v>21</v>
      </c>
      <c r="R219" s="4">
        <v>4858</v>
      </c>
      <c r="S219" s="5">
        <v>279</v>
      </c>
    </row>
    <row r="220" spans="15:19" x14ac:dyDescent="0.3">
      <c r="O220" t="s">
        <v>2</v>
      </c>
      <c r="P220" t="s">
        <v>38</v>
      </c>
      <c r="Q220" t="s">
        <v>4</v>
      </c>
      <c r="R220" s="4">
        <v>3549</v>
      </c>
      <c r="S220" s="5">
        <v>3</v>
      </c>
    </row>
    <row r="221" spans="15:19" x14ac:dyDescent="0.3">
      <c r="O221" t="s">
        <v>7</v>
      </c>
      <c r="P221" t="s">
        <v>39</v>
      </c>
      <c r="Q221" t="s">
        <v>27</v>
      </c>
      <c r="R221" s="4">
        <v>966</v>
      </c>
      <c r="S221" s="5">
        <v>198</v>
      </c>
    </row>
    <row r="222" spans="15:19" x14ac:dyDescent="0.3">
      <c r="O222" t="s">
        <v>5</v>
      </c>
      <c r="P222" t="s">
        <v>39</v>
      </c>
      <c r="Q222" t="s">
        <v>18</v>
      </c>
      <c r="R222" s="4">
        <v>385</v>
      </c>
      <c r="S222" s="5">
        <v>249</v>
      </c>
    </row>
    <row r="223" spans="15:19" x14ac:dyDescent="0.3">
      <c r="O223" t="s">
        <v>6</v>
      </c>
      <c r="P223" t="s">
        <v>34</v>
      </c>
      <c r="Q223" t="s">
        <v>16</v>
      </c>
      <c r="R223" s="4">
        <v>2219</v>
      </c>
      <c r="S223" s="5">
        <v>75</v>
      </c>
    </row>
    <row r="224" spans="15:19" x14ac:dyDescent="0.3">
      <c r="O224" t="s">
        <v>9</v>
      </c>
      <c r="P224" t="s">
        <v>36</v>
      </c>
      <c r="Q224" t="s">
        <v>32</v>
      </c>
      <c r="R224" s="4">
        <v>2954</v>
      </c>
      <c r="S224" s="5">
        <v>189</v>
      </c>
    </row>
    <row r="225" spans="15:19" x14ac:dyDescent="0.3">
      <c r="O225" t="s">
        <v>7</v>
      </c>
      <c r="P225" t="s">
        <v>36</v>
      </c>
      <c r="Q225" t="s">
        <v>32</v>
      </c>
      <c r="R225" s="4">
        <v>280</v>
      </c>
      <c r="S225" s="5">
        <v>87</v>
      </c>
    </row>
    <row r="226" spans="15:19" x14ac:dyDescent="0.3">
      <c r="O226" t="s">
        <v>41</v>
      </c>
      <c r="P226" t="s">
        <v>36</v>
      </c>
      <c r="Q226" t="s">
        <v>30</v>
      </c>
      <c r="R226" s="4">
        <v>6118</v>
      </c>
      <c r="S226" s="5">
        <v>174</v>
      </c>
    </row>
    <row r="227" spans="15:19" x14ac:dyDescent="0.3">
      <c r="O227" t="s">
        <v>2</v>
      </c>
      <c r="P227" t="s">
        <v>39</v>
      </c>
      <c r="Q227" t="s">
        <v>15</v>
      </c>
      <c r="R227" s="4">
        <v>4802</v>
      </c>
      <c r="S227" s="5">
        <v>36</v>
      </c>
    </row>
    <row r="228" spans="15:19" x14ac:dyDescent="0.3">
      <c r="O228" t="s">
        <v>9</v>
      </c>
      <c r="P228" t="s">
        <v>38</v>
      </c>
      <c r="Q228" t="s">
        <v>24</v>
      </c>
      <c r="R228" s="4">
        <v>4137</v>
      </c>
      <c r="S228" s="5">
        <v>60</v>
      </c>
    </row>
    <row r="229" spans="15:19" x14ac:dyDescent="0.3">
      <c r="O229" t="s">
        <v>3</v>
      </c>
      <c r="P229" t="s">
        <v>35</v>
      </c>
      <c r="Q229" t="s">
        <v>23</v>
      </c>
      <c r="R229" s="4">
        <v>2023</v>
      </c>
      <c r="S229" s="5">
        <v>78</v>
      </c>
    </row>
    <row r="230" spans="15:19" x14ac:dyDescent="0.3">
      <c r="O230" t="s">
        <v>9</v>
      </c>
      <c r="P230" t="s">
        <v>36</v>
      </c>
      <c r="Q230" t="s">
        <v>30</v>
      </c>
      <c r="R230" s="4">
        <v>9051</v>
      </c>
      <c r="S230" s="5">
        <v>57</v>
      </c>
    </row>
    <row r="231" spans="15:19" x14ac:dyDescent="0.3">
      <c r="O231" t="s">
        <v>9</v>
      </c>
      <c r="P231" t="s">
        <v>37</v>
      </c>
      <c r="Q231" t="s">
        <v>28</v>
      </c>
      <c r="R231" s="4">
        <v>2919</v>
      </c>
      <c r="S231" s="5">
        <v>45</v>
      </c>
    </row>
    <row r="232" spans="15:19" x14ac:dyDescent="0.3">
      <c r="O232" t="s">
        <v>41</v>
      </c>
      <c r="P232" t="s">
        <v>38</v>
      </c>
      <c r="Q232" t="s">
        <v>22</v>
      </c>
      <c r="R232" s="4">
        <v>5915</v>
      </c>
      <c r="S232" s="5">
        <v>3</v>
      </c>
    </row>
    <row r="233" spans="15:19" x14ac:dyDescent="0.3">
      <c r="O233" t="s">
        <v>10</v>
      </c>
      <c r="P233" t="s">
        <v>35</v>
      </c>
      <c r="Q233" t="s">
        <v>15</v>
      </c>
      <c r="R233" s="4">
        <v>2562</v>
      </c>
      <c r="S233" s="5">
        <v>6</v>
      </c>
    </row>
    <row r="234" spans="15:19" x14ac:dyDescent="0.3">
      <c r="O234" t="s">
        <v>5</v>
      </c>
      <c r="P234" t="s">
        <v>37</v>
      </c>
      <c r="Q234" t="s">
        <v>25</v>
      </c>
      <c r="R234" s="4">
        <v>8813</v>
      </c>
      <c r="S234" s="5">
        <v>21</v>
      </c>
    </row>
    <row r="235" spans="15:19" x14ac:dyDescent="0.3">
      <c r="O235" t="s">
        <v>5</v>
      </c>
      <c r="P235" t="s">
        <v>36</v>
      </c>
      <c r="Q235" t="s">
        <v>18</v>
      </c>
      <c r="R235" s="4">
        <v>6111</v>
      </c>
      <c r="S235" s="5">
        <v>3</v>
      </c>
    </row>
    <row r="236" spans="15:19" x14ac:dyDescent="0.3">
      <c r="O236" t="s">
        <v>8</v>
      </c>
      <c r="P236" t="s">
        <v>34</v>
      </c>
      <c r="Q236" t="s">
        <v>31</v>
      </c>
      <c r="R236" s="4">
        <v>3507</v>
      </c>
      <c r="S236" s="5">
        <v>288</v>
      </c>
    </row>
    <row r="237" spans="15:19" x14ac:dyDescent="0.3">
      <c r="O237" t="s">
        <v>6</v>
      </c>
      <c r="P237" t="s">
        <v>36</v>
      </c>
      <c r="Q237" t="s">
        <v>13</v>
      </c>
      <c r="R237" s="4">
        <v>4319</v>
      </c>
      <c r="S237" s="5">
        <v>30</v>
      </c>
    </row>
    <row r="238" spans="15:19" x14ac:dyDescent="0.3">
      <c r="O238" t="s">
        <v>40</v>
      </c>
      <c r="P238" t="s">
        <v>38</v>
      </c>
      <c r="Q238" t="s">
        <v>26</v>
      </c>
      <c r="R238" s="4">
        <v>609</v>
      </c>
      <c r="S238" s="5">
        <v>87</v>
      </c>
    </row>
    <row r="239" spans="15:19" x14ac:dyDescent="0.3">
      <c r="O239" t="s">
        <v>40</v>
      </c>
      <c r="P239" t="s">
        <v>39</v>
      </c>
      <c r="Q239" t="s">
        <v>27</v>
      </c>
      <c r="R239" s="4">
        <v>6370</v>
      </c>
      <c r="S239" s="5">
        <v>30</v>
      </c>
    </row>
    <row r="240" spans="15:19" x14ac:dyDescent="0.3">
      <c r="O240" t="s">
        <v>5</v>
      </c>
      <c r="P240" t="s">
        <v>38</v>
      </c>
      <c r="Q240" t="s">
        <v>19</v>
      </c>
      <c r="R240" s="4">
        <v>5474</v>
      </c>
      <c r="S240" s="5">
        <v>168</v>
      </c>
    </row>
    <row r="241" spans="15:19" x14ac:dyDescent="0.3">
      <c r="O241" t="s">
        <v>40</v>
      </c>
      <c r="P241" t="s">
        <v>36</v>
      </c>
      <c r="Q241" t="s">
        <v>27</v>
      </c>
      <c r="R241" s="4">
        <v>3164</v>
      </c>
      <c r="S241" s="5">
        <v>306</v>
      </c>
    </row>
    <row r="242" spans="15:19" x14ac:dyDescent="0.3">
      <c r="O242" t="s">
        <v>6</v>
      </c>
      <c r="P242" t="s">
        <v>35</v>
      </c>
      <c r="Q242" t="s">
        <v>4</v>
      </c>
      <c r="R242" s="4">
        <v>1302</v>
      </c>
      <c r="S242" s="5">
        <v>402</v>
      </c>
    </row>
    <row r="243" spans="15:19" x14ac:dyDescent="0.3">
      <c r="O243" t="s">
        <v>3</v>
      </c>
      <c r="P243" t="s">
        <v>37</v>
      </c>
      <c r="Q243" t="s">
        <v>28</v>
      </c>
      <c r="R243" s="4">
        <v>7308</v>
      </c>
      <c r="S243" s="5">
        <v>327</v>
      </c>
    </row>
    <row r="244" spans="15:19" x14ac:dyDescent="0.3">
      <c r="O244" t="s">
        <v>40</v>
      </c>
      <c r="P244" t="s">
        <v>37</v>
      </c>
      <c r="Q244" t="s">
        <v>27</v>
      </c>
      <c r="R244" s="4">
        <v>6132</v>
      </c>
      <c r="S244" s="5">
        <v>93</v>
      </c>
    </row>
    <row r="245" spans="15:19" x14ac:dyDescent="0.3">
      <c r="O245" t="s">
        <v>10</v>
      </c>
      <c r="P245" t="s">
        <v>35</v>
      </c>
      <c r="Q245" t="s">
        <v>14</v>
      </c>
      <c r="R245" s="4">
        <v>3472</v>
      </c>
      <c r="S245" s="5">
        <v>96</v>
      </c>
    </row>
    <row r="246" spans="15:19" x14ac:dyDescent="0.3">
      <c r="O246" t="s">
        <v>8</v>
      </c>
      <c r="P246" t="s">
        <v>39</v>
      </c>
      <c r="Q246" t="s">
        <v>18</v>
      </c>
      <c r="R246" s="4">
        <v>9660</v>
      </c>
      <c r="S246" s="5">
        <v>27</v>
      </c>
    </row>
    <row r="247" spans="15:19" x14ac:dyDescent="0.3">
      <c r="O247" t="s">
        <v>9</v>
      </c>
      <c r="P247" t="s">
        <v>38</v>
      </c>
      <c r="Q247" t="s">
        <v>26</v>
      </c>
      <c r="R247" s="4">
        <v>2436</v>
      </c>
      <c r="S247" s="5">
        <v>99</v>
      </c>
    </row>
    <row r="248" spans="15:19" x14ac:dyDescent="0.3">
      <c r="O248" t="s">
        <v>9</v>
      </c>
      <c r="P248" t="s">
        <v>38</v>
      </c>
      <c r="Q248" t="s">
        <v>33</v>
      </c>
      <c r="R248" s="4">
        <v>9506</v>
      </c>
      <c r="S248" s="5">
        <v>87</v>
      </c>
    </row>
    <row r="249" spans="15:19" x14ac:dyDescent="0.3">
      <c r="O249" t="s">
        <v>10</v>
      </c>
      <c r="P249" t="s">
        <v>37</v>
      </c>
      <c r="Q249" t="s">
        <v>21</v>
      </c>
      <c r="R249" s="4">
        <v>245</v>
      </c>
      <c r="S249" s="5">
        <v>288</v>
      </c>
    </row>
    <row r="250" spans="15:19" x14ac:dyDescent="0.3">
      <c r="O250" t="s">
        <v>8</v>
      </c>
      <c r="P250" t="s">
        <v>35</v>
      </c>
      <c r="Q250" t="s">
        <v>20</v>
      </c>
      <c r="R250" s="4">
        <v>2702</v>
      </c>
      <c r="S250" s="5">
        <v>363</v>
      </c>
    </row>
    <row r="251" spans="15:19" x14ac:dyDescent="0.3">
      <c r="O251" t="s">
        <v>10</v>
      </c>
      <c r="P251" t="s">
        <v>34</v>
      </c>
      <c r="Q251" t="s">
        <v>17</v>
      </c>
      <c r="R251" s="4">
        <v>700</v>
      </c>
      <c r="S251" s="5">
        <v>87</v>
      </c>
    </row>
    <row r="252" spans="15:19" x14ac:dyDescent="0.3">
      <c r="O252" t="s">
        <v>6</v>
      </c>
      <c r="P252" t="s">
        <v>34</v>
      </c>
      <c r="Q252" t="s">
        <v>17</v>
      </c>
      <c r="R252" s="4">
        <v>3759</v>
      </c>
      <c r="S252" s="5">
        <v>150</v>
      </c>
    </row>
    <row r="253" spans="15:19" x14ac:dyDescent="0.3">
      <c r="O253" t="s">
        <v>2</v>
      </c>
      <c r="P253" t="s">
        <v>35</v>
      </c>
      <c r="Q253" t="s">
        <v>17</v>
      </c>
      <c r="R253" s="4">
        <v>1589</v>
      </c>
      <c r="S253" s="5">
        <v>303</v>
      </c>
    </row>
    <row r="254" spans="15:19" x14ac:dyDescent="0.3">
      <c r="O254" t="s">
        <v>7</v>
      </c>
      <c r="P254" t="s">
        <v>35</v>
      </c>
      <c r="Q254" t="s">
        <v>28</v>
      </c>
      <c r="R254" s="4">
        <v>5194</v>
      </c>
      <c r="S254" s="5">
        <v>288</v>
      </c>
    </row>
    <row r="255" spans="15:19" x14ac:dyDescent="0.3">
      <c r="O255" t="s">
        <v>10</v>
      </c>
      <c r="P255" t="s">
        <v>36</v>
      </c>
      <c r="Q255" t="s">
        <v>13</v>
      </c>
      <c r="R255" s="4">
        <v>945</v>
      </c>
      <c r="S255" s="5">
        <v>75</v>
      </c>
    </row>
    <row r="256" spans="15:19" x14ac:dyDescent="0.3">
      <c r="O256" t="s">
        <v>40</v>
      </c>
      <c r="P256" t="s">
        <v>38</v>
      </c>
      <c r="Q256" t="s">
        <v>31</v>
      </c>
      <c r="R256" s="4">
        <v>1988</v>
      </c>
      <c r="S256" s="5">
        <v>39</v>
      </c>
    </row>
    <row r="257" spans="15:19" x14ac:dyDescent="0.3">
      <c r="O257" t="s">
        <v>6</v>
      </c>
      <c r="P257" t="s">
        <v>34</v>
      </c>
      <c r="Q257" t="s">
        <v>32</v>
      </c>
      <c r="R257" s="4">
        <v>6734</v>
      </c>
      <c r="S257" s="5">
        <v>123</v>
      </c>
    </row>
    <row r="258" spans="15:19" x14ac:dyDescent="0.3">
      <c r="O258" t="s">
        <v>40</v>
      </c>
      <c r="P258" t="s">
        <v>36</v>
      </c>
      <c r="Q258" t="s">
        <v>4</v>
      </c>
      <c r="R258" s="4">
        <v>217</v>
      </c>
      <c r="S258" s="5">
        <v>36</v>
      </c>
    </row>
    <row r="259" spans="15:19" x14ac:dyDescent="0.3">
      <c r="O259" t="s">
        <v>5</v>
      </c>
      <c r="P259" t="s">
        <v>34</v>
      </c>
      <c r="Q259" t="s">
        <v>22</v>
      </c>
      <c r="R259" s="4">
        <v>6279</v>
      </c>
      <c r="S259" s="5">
        <v>237</v>
      </c>
    </row>
    <row r="260" spans="15:19" x14ac:dyDescent="0.3">
      <c r="O260" t="s">
        <v>40</v>
      </c>
      <c r="P260" t="s">
        <v>36</v>
      </c>
      <c r="Q260" t="s">
        <v>13</v>
      </c>
      <c r="R260" s="4">
        <v>4424</v>
      </c>
      <c r="S260" s="5">
        <v>201</v>
      </c>
    </row>
    <row r="261" spans="15:19" x14ac:dyDescent="0.3">
      <c r="O261" t="s">
        <v>2</v>
      </c>
      <c r="P261" t="s">
        <v>36</v>
      </c>
      <c r="Q261" t="s">
        <v>17</v>
      </c>
      <c r="R261" s="4">
        <v>189</v>
      </c>
      <c r="S261" s="5">
        <v>48</v>
      </c>
    </row>
    <row r="262" spans="15:19" x14ac:dyDescent="0.3">
      <c r="O262" t="s">
        <v>5</v>
      </c>
      <c r="P262" t="s">
        <v>35</v>
      </c>
      <c r="Q262" t="s">
        <v>22</v>
      </c>
      <c r="R262" s="4">
        <v>490</v>
      </c>
      <c r="S262" s="5">
        <v>84</v>
      </c>
    </row>
    <row r="263" spans="15:19" x14ac:dyDescent="0.3">
      <c r="O263" t="s">
        <v>8</v>
      </c>
      <c r="P263" t="s">
        <v>37</v>
      </c>
      <c r="Q263" t="s">
        <v>21</v>
      </c>
      <c r="R263" s="4">
        <v>434</v>
      </c>
      <c r="S263" s="5">
        <v>87</v>
      </c>
    </row>
    <row r="264" spans="15:19" x14ac:dyDescent="0.3">
      <c r="O264" t="s">
        <v>7</v>
      </c>
      <c r="P264" t="s">
        <v>38</v>
      </c>
      <c r="Q264" t="s">
        <v>30</v>
      </c>
      <c r="R264" s="4">
        <v>10129</v>
      </c>
      <c r="S264" s="5">
        <v>312</v>
      </c>
    </row>
    <row r="265" spans="15:19" x14ac:dyDescent="0.3">
      <c r="O265" t="s">
        <v>3</v>
      </c>
      <c r="P265" t="s">
        <v>39</v>
      </c>
      <c r="Q265" t="s">
        <v>28</v>
      </c>
      <c r="R265" s="4">
        <v>1652</v>
      </c>
      <c r="S265" s="5">
        <v>102</v>
      </c>
    </row>
    <row r="266" spans="15:19" x14ac:dyDescent="0.3">
      <c r="O266" t="s">
        <v>8</v>
      </c>
      <c r="P266" t="s">
        <v>38</v>
      </c>
      <c r="Q266" t="s">
        <v>21</v>
      </c>
      <c r="R266" s="4">
        <v>6433</v>
      </c>
      <c r="S266" s="5">
        <v>78</v>
      </c>
    </row>
    <row r="267" spans="15:19" x14ac:dyDescent="0.3">
      <c r="O267" t="s">
        <v>3</v>
      </c>
      <c r="P267" t="s">
        <v>34</v>
      </c>
      <c r="Q267" t="s">
        <v>23</v>
      </c>
      <c r="R267" s="4">
        <v>2212</v>
      </c>
      <c r="S267" s="5">
        <v>117</v>
      </c>
    </row>
    <row r="268" spans="15:19" x14ac:dyDescent="0.3">
      <c r="O268" t="s">
        <v>41</v>
      </c>
      <c r="P268" t="s">
        <v>35</v>
      </c>
      <c r="Q268" t="s">
        <v>19</v>
      </c>
      <c r="R268" s="4">
        <v>609</v>
      </c>
      <c r="S268" s="5">
        <v>99</v>
      </c>
    </row>
    <row r="269" spans="15:19" x14ac:dyDescent="0.3">
      <c r="O269" t="s">
        <v>40</v>
      </c>
      <c r="P269" t="s">
        <v>35</v>
      </c>
      <c r="Q269" t="s">
        <v>24</v>
      </c>
      <c r="R269" s="4">
        <v>1638</v>
      </c>
      <c r="S269" s="5">
        <v>48</v>
      </c>
    </row>
    <row r="270" spans="15:19" x14ac:dyDescent="0.3">
      <c r="O270" t="s">
        <v>7</v>
      </c>
      <c r="P270" t="s">
        <v>34</v>
      </c>
      <c r="Q270" t="s">
        <v>15</v>
      </c>
      <c r="R270" s="4">
        <v>3829</v>
      </c>
      <c r="S270" s="5">
        <v>24</v>
      </c>
    </row>
    <row r="271" spans="15:19" x14ac:dyDescent="0.3">
      <c r="O271" t="s">
        <v>40</v>
      </c>
      <c r="P271" t="s">
        <v>39</v>
      </c>
      <c r="Q271" t="s">
        <v>15</v>
      </c>
      <c r="R271" s="4">
        <v>5775</v>
      </c>
      <c r="S271" s="5">
        <v>42</v>
      </c>
    </row>
    <row r="272" spans="15:19" x14ac:dyDescent="0.3">
      <c r="O272" t="s">
        <v>6</v>
      </c>
      <c r="P272" t="s">
        <v>35</v>
      </c>
      <c r="Q272" t="s">
        <v>20</v>
      </c>
      <c r="R272" s="4">
        <v>1071</v>
      </c>
      <c r="S272" s="5">
        <v>270</v>
      </c>
    </row>
    <row r="273" spans="15:19" x14ac:dyDescent="0.3">
      <c r="O273" t="s">
        <v>8</v>
      </c>
      <c r="P273" t="s">
        <v>36</v>
      </c>
      <c r="Q273" t="s">
        <v>23</v>
      </c>
      <c r="R273" s="4">
        <v>5019</v>
      </c>
      <c r="S273" s="5">
        <v>150</v>
      </c>
    </row>
    <row r="274" spans="15:19" x14ac:dyDescent="0.3">
      <c r="O274" t="s">
        <v>2</v>
      </c>
      <c r="P274" t="s">
        <v>37</v>
      </c>
      <c r="Q274" t="s">
        <v>15</v>
      </c>
      <c r="R274" s="4">
        <v>2863</v>
      </c>
      <c r="S274" s="5">
        <v>42</v>
      </c>
    </row>
    <row r="275" spans="15:19" x14ac:dyDescent="0.3">
      <c r="O275" t="s">
        <v>40</v>
      </c>
      <c r="P275" t="s">
        <v>35</v>
      </c>
      <c r="Q275" t="s">
        <v>29</v>
      </c>
      <c r="R275" s="4">
        <v>1617</v>
      </c>
      <c r="S275" s="5">
        <v>126</v>
      </c>
    </row>
    <row r="276" spans="15:19" x14ac:dyDescent="0.3">
      <c r="O276" t="s">
        <v>6</v>
      </c>
      <c r="P276" t="s">
        <v>37</v>
      </c>
      <c r="Q276" t="s">
        <v>26</v>
      </c>
      <c r="R276" s="4">
        <v>6818</v>
      </c>
      <c r="S276" s="5">
        <v>6</v>
      </c>
    </row>
    <row r="277" spans="15:19" x14ac:dyDescent="0.3">
      <c r="O277" t="s">
        <v>3</v>
      </c>
      <c r="P277" t="s">
        <v>35</v>
      </c>
      <c r="Q277" t="s">
        <v>15</v>
      </c>
      <c r="R277" s="4">
        <v>6657</v>
      </c>
      <c r="S277" s="5">
        <v>276</v>
      </c>
    </row>
    <row r="278" spans="15:19" x14ac:dyDescent="0.3">
      <c r="O278" t="s">
        <v>3</v>
      </c>
      <c r="P278" t="s">
        <v>34</v>
      </c>
      <c r="Q278" t="s">
        <v>17</v>
      </c>
      <c r="R278" s="4">
        <v>2919</v>
      </c>
      <c r="S278" s="5">
        <v>93</v>
      </c>
    </row>
    <row r="279" spans="15:19" x14ac:dyDescent="0.3">
      <c r="O279" t="s">
        <v>2</v>
      </c>
      <c r="P279" t="s">
        <v>36</v>
      </c>
      <c r="Q279" t="s">
        <v>31</v>
      </c>
      <c r="R279" s="4">
        <v>3094</v>
      </c>
      <c r="S279" s="5">
        <v>246</v>
      </c>
    </row>
    <row r="280" spans="15:19" x14ac:dyDescent="0.3">
      <c r="O280" t="s">
        <v>6</v>
      </c>
      <c r="P280" t="s">
        <v>39</v>
      </c>
      <c r="Q280" t="s">
        <v>24</v>
      </c>
      <c r="R280" s="4">
        <v>2989</v>
      </c>
      <c r="S280" s="5">
        <v>3</v>
      </c>
    </row>
    <row r="281" spans="15:19" x14ac:dyDescent="0.3">
      <c r="O281" t="s">
        <v>8</v>
      </c>
      <c r="P281" t="s">
        <v>38</v>
      </c>
      <c r="Q281" t="s">
        <v>27</v>
      </c>
      <c r="R281" s="4">
        <v>2268</v>
      </c>
      <c r="S281" s="5">
        <v>63</v>
      </c>
    </row>
    <row r="282" spans="15:19" x14ac:dyDescent="0.3">
      <c r="O282" t="s">
        <v>5</v>
      </c>
      <c r="P282" t="s">
        <v>35</v>
      </c>
      <c r="Q282" t="s">
        <v>31</v>
      </c>
      <c r="R282" s="4">
        <v>4753</v>
      </c>
      <c r="S282" s="5">
        <v>246</v>
      </c>
    </row>
    <row r="283" spans="15:19" x14ac:dyDescent="0.3">
      <c r="O283" t="s">
        <v>2</v>
      </c>
      <c r="P283" t="s">
        <v>34</v>
      </c>
      <c r="Q283" t="s">
        <v>19</v>
      </c>
      <c r="R283" s="4">
        <v>7511</v>
      </c>
      <c r="S283" s="5">
        <v>120</v>
      </c>
    </row>
    <row r="284" spans="15:19" x14ac:dyDescent="0.3">
      <c r="O284" t="s">
        <v>2</v>
      </c>
      <c r="P284" t="s">
        <v>38</v>
      </c>
      <c r="Q284" t="s">
        <v>31</v>
      </c>
      <c r="R284" s="4">
        <v>4326</v>
      </c>
      <c r="S284" s="5">
        <v>348</v>
      </c>
    </row>
    <row r="285" spans="15:19" x14ac:dyDescent="0.3">
      <c r="O285" t="s">
        <v>41</v>
      </c>
      <c r="P285" t="s">
        <v>34</v>
      </c>
      <c r="Q285" t="s">
        <v>23</v>
      </c>
      <c r="R285" s="4">
        <v>4935</v>
      </c>
      <c r="S285" s="5">
        <v>126</v>
      </c>
    </row>
    <row r="286" spans="15:19" x14ac:dyDescent="0.3">
      <c r="O286" t="s">
        <v>6</v>
      </c>
      <c r="P286" t="s">
        <v>35</v>
      </c>
      <c r="Q286" t="s">
        <v>30</v>
      </c>
      <c r="R286" s="4">
        <v>4781</v>
      </c>
      <c r="S286" s="5">
        <v>123</v>
      </c>
    </row>
    <row r="287" spans="15:19" x14ac:dyDescent="0.3">
      <c r="O287" t="s">
        <v>5</v>
      </c>
      <c r="P287" t="s">
        <v>38</v>
      </c>
      <c r="Q287" t="s">
        <v>25</v>
      </c>
      <c r="R287" s="4">
        <v>7483</v>
      </c>
      <c r="S287" s="5">
        <v>45</v>
      </c>
    </row>
    <row r="288" spans="15:19" x14ac:dyDescent="0.3">
      <c r="O288" t="s">
        <v>10</v>
      </c>
      <c r="P288" t="s">
        <v>38</v>
      </c>
      <c r="Q288" t="s">
        <v>4</v>
      </c>
      <c r="R288" s="4">
        <v>6860</v>
      </c>
      <c r="S288" s="5">
        <v>126</v>
      </c>
    </row>
    <row r="289" spans="15:19" x14ac:dyDescent="0.3">
      <c r="O289" t="s">
        <v>40</v>
      </c>
      <c r="P289" t="s">
        <v>37</v>
      </c>
      <c r="Q289" t="s">
        <v>29</v>
      </c>
      <c r="R289" s="4">
        <v>9002</v>
      </c>
      <c r="S289" s="5">
        <v>72</v>
      </c>
    </row>
    <row r="290" spans="15:19" x14ac:dyDescent="0.3">
      <c r="O290" t="s">
        <v>6</v>
      </c>
      <c r="P290" t="s">
        <v>36</v>
      </c>
      <c r="Q290" t="s">
        <v>29</v>
      </c>
      <c r="R290" s="4">
        <v>1400</v>
      </c>
      <c r="S290" s="5">
        <v>135</v>
      </c>
    </row>
    <row r="291" spans="15:19" x14ac:dyDescent="0.3">
      <c r="O291" t="s">
        <v>10</v>
      </c>
      <c r="P291" t="s">
        <v>34</v>
      </c>
      <c r="Q291" t="s">
        <v>22</v>
      </c>
      <c r="R291" s="4">
        <v>4053</v>
      </c>
      <c r="S291" s="5">
        <v>24</v>
      </c>
    </row>
    <row r="292" spans="15:19" x14ac:dyDescent="0.3">
      <c r="O292" t="s">
        <v>7</v>
      </c>
      <c r="P292" t="s">
        <v>36</v>
      </c>
      <c r="Q292" t="s">
        <v>31</v>
      </c>
      <c r="R292" s="4">
        <v>2149</v>
      </c>
      <c r="S292" s="5">
        <v>117</v>
      </c>
    </row>
    <row r="293" spans="15:19" x14ac:dyDescent="0.3">
      <c r="O293" t="s">
        <v>3</v>
      </c>
      <c r="P293" t="s">
        <v>39</v>
      </c>
      <c r="Q293" t="s">
        <v>29</v>
      </c>
      <c r="R293" s="4">
        <v>3640</v>
      </c>
      <c r="S293" s="5">
        <v>51</v>
      </c>
    </row>
    <row r="294" spans="15:19" x14ac:dyDescent="0.3">
      <c r="O294" t="s">
        <v>2</v>
      </c>
      <c r="P294" t="s">
        <v>39</v>
      </c>
      <c r="Q294" t="s">
        <v>23</v>
      </c>
      <c r="R294" s="4">
        <v>630</v>
      </c>
      <c r="S294" s="5">
        <v>36</v>
      </c>
    </row>
    <row r="295" spans="15:19" x14ac:dyDescent="0.3">
      <c r="O295" t="s">
        <v>9</v>
      </c>
      <c r="P295" t="s">
        <v>35</v>
      </c>
      <c r="Q295" t="s">
        <v>27</v>
      </c>
      <c r="R295" s="4">
        <v>2429</v>
      </c>
      <c r="S295" s="5">
        <v>144</v>
      </c>
    </row>
    <row r="296" spans="15:19" x14ac:dyDescent="0.3">
      <c r="O296" t="s">
        <v>9</v>
      </c>
      <c r="P296" t="s">
        <v>36</v>
      </c>
      <c r="Q296" t="s">
        <v>25</v>
      </c>
      <c r="R296" s="4">
        <v>2142</v>
      </c>
      <c r="S296" s="5">
        <v>114</v>
      </c>
    </row>
    <row r="297" spans="15:19" x14ac:dyDescent="0.3">
      <c r="O297" t="s">
        <v>7</v>
      </c>
      <c r="P297" t="s">
        <v>37</v>
      </c>
      <c r="Q297" t="s">
        <v>30</v>
      </c>
      <c r="R297" s="4">
        <v>6454</v>
      </c>
      <c r="S297" s="5">
        <v>54</v>
      </c>
    </row>
    <row r="298" spans="15:19" x14ac:dyDescent="0.3">
      <c r="O298" t="s">
        <v>7</v>
      </c>
      <c r="P298" t="s">
        <v>37</v>
      </c>
      <c r="Q298" t="s">
        <v>16</v>
      </c>
      <c r="R298" s="4">
        <v>4487</v>
      </c>
      <c r="S298" s="5">
        <v>333</v>
      </c>
    </row>
    <row r="299" spans="15:19" x14ac:dyDescent="0.3">
      <c r="O299" t="s">
        <v>3</v>
      </c>
      <c r="P299" t="s">
        <v>37</v>
      </c>
      <c r="Q299" t="s">
        <v>4</v>
      </c>
      <c r="R299" s="4">
        <v>938</v>
      </c>
      <c r="S299" s="5">
        <v>366</v>
      </c>
    </row>
    <row r="300" spans="15:19" x14ac:dyDescent="0.3">
      <c r="O300" t="s">
        <v>3</v>
      </c>
      <c r="P300" t="s">
        <v>38</v>
      </c>
      <c r="Q300" t="s">
        <v>26</v>
      </c>
      <c r="R300" s="4">
        <v>8841</v>
      </c>
      <c r="S300" s="5">
        <v>303</v>
      </c>
    </row>
    <row r="301" spans="15:19" x14ac:dyDescent="0.3">
      <c r="O301" t="s">
        <v>2</v>
      </c>
      <c r="P301" t="s">
        <v>39</v>
      </c>
      <c r="Q301" t="s">
        <v>33</v>
      </c>
      <c r="R301" s="4">
        <v>4018</v>
      </c>
      <c r="S301" s="5">
        <v>126</v>
      </c>
    </row>
    <row r="302" spans="15:19" x14ac:dyDescent="0.3">
      <c r="O302" t="s">
        <v>41</v>
      </c>
      <c r="P302" t="s">
        <v>37</v>
      </c>
      <c r="Q302" t="s">
        <v>15</v>
      </c>
      <c r="R302" s="4">
        <v>714</v>
      </c>
      <c r="S302" s="5">
        <v>231</v>
      </c>
    </row>
    <row r="303" spans="15:19" x14ac:dyDescent="0.3">
      <c r="O303" t="s">
        <v>9</v>
      </c>
      <c r="P303" t="s">
        <v>38</v>
      </c>
      <c r="Q303" t="s">
        <v>25</v>
      </c>
      <c r="R303" s="4">
        <v>3850</v>
      </c>
      <c r="S303"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20EB-E3DC-49FB-B383-8E249D20E269}">
  <dimension ref="A1:Q303"/>
  <sheetViews>
    <sheetView showGridLines="0" workbookViewId="0">
      <selection sqref="A1:XFD1"/>
    </sheetView>
  </sheetViews>
  <sheetFormatPr defaultRowHeight="14.4" x14ac:dyDescent="0.3"/>
  <cols>
    <col min="3" max="3" width="15.5546875" bestFit="1" customWidth="1"/>
    <col min="4" max="4" width="14.44140625" bestFit="1" customWidth="1"/>
    <col min="7" max="7" width="15.5546875" bestFit="1" customWidth="1"/>
    <col min="8" max="8" width="14.44140625" bestFit="1" customWidth="1"/>
  </cols>
  <sheetData>
    <row r="1" spans="1:17" s="2" customFormat="1" ht="52.5" customHeight="1" x14ac:dyDescent="0.3">
      <c r="A1" s="1"/>
      <c r="C1" s="3" t="s">
        <v>84</v>
      </c>
    </row>
    <row r="3" spans="1:17" x14ac:dyDescent="0.3">
      <c r="C3" s="6" t="s">
        <v>86</v>
      </c>
      <c r="G3" s="6" t="s">
        <v>85</v>
      </c>
      <c r="M3" s="6" t="s">
        <v>11</v>
      </c>
      <c r="N3" s="6" t="s">
        <v>12</v>
      </c>
      <c r="O3" s="6" t="s">
        <v>0</v>
      </c>
      <c r="P3" s="10" t="s">
        <v>1</v>
      </c>
      <c r="Q3" s="10" t="s">
        <v>50</v>
      </c>
    </row>
    <row r="4" spans="1:17" x14ac:dyDescent="0.3">
      <c r="C4" s="19" t="s">
        <v>78</v>
      </c>
      <c r="D4" t="s">
        <v>76</v>
      </c>
      <c r="G4" s="19" t="s">
        <v>78</v>
      </c>
      <c r="H4" t="s">
        <v>76</v>
      </c>
      <c r="M4" t="s">
        <v>40</v>
      </c>
      <c r="N4" t="s">
        <v>37</v>
      </c>
      <c r="O4" t="s">
        <v>30</v>
      </c>
      <c r="P4" s="4">
        <v>1624</v>
      </c>
      <c r="Q4" s="5">
        <v>114</v>
      </c>
    </row>
    <row r="5" spans="1:17" x14ac:dyDescent="0.3">
      <c r="C5" s="20" t="s">
        <v>38</v>
      </c>
      <c r="D5" s="18">
        <v>25221</v>
      </c>
      <c r="G5" s="20" t="s">
        <v>38</v>
      </c>
      <c r="H5" s="18">
        <v>6069</v>
      </c>
      <c r="M5" t="s">
        <v>8</v>
      </c>
      <c r="N5" t="s">
        <v>35</v>
      </c>
      <c r="O5" t="s">
        <v>32</v>
      </c>
      <c r="P5" s="4">
        <v>6706</v>
      </c>
      <c r="Q5" s="5">
        <v>459</v>
      </c>
    </row>
    <row r="6" spans="1:17" x14ac:dyDescent="0.3">
      <c r="C6" s="25" t="s">
        <v>5</v>
      </c>
      <c r="D6" s="18">
        <v>25221</v>
      </c>
      <c r="G6" s="25" t="s">
        <v>41</v>
      </c>
      <c r="H6" s="18">
        <v>6069</v>
      </c>
      <c r="M6" t="s">
        <v>9</v>
      </c>
      <c r="N6" t="s">
        <v>35</v>
      </c>
      <c r="O6" t="s">
        <v>4</v>
      </c>
      <c r="P6" s="4">
        <v>959</v>
      </c>
      <c r="Q6" s="5">
        <v>147</v>
      </c>
    </row>
    <row r="7" spans="1:17" x14ac:dyDescent="0.3">
      <c r="C7" s="20" t="s">
        <v>36</v>
      </c>
      <c r="D7" s="18">
        <v>39620</v>
      </c>
      <c r="G7" s="20" t="s">
        <v>36</v>
      </c>
      <c r="H7" s="18">
        <v>5019</v>
      </c>
      <c r="M7" t="s">
        <v>41</v>
      </c>
      <c r="N7" t="s">
        <v>36</v>
      </c>
      <c r="O7" t="s">
        <v>18</v>
      </c>
      <c r="P7" s="4">
        <v>9632</v>
      </c>
      <c r="Q7" s="5">
        <v>288</v>
      </c>
    </row>
    <row r="8" spans="1:17" x14ac:dyDescent="0.3">
      <c r="C8" s="25" t="s">
        <v>5</v>
      </c>
      <c r="D8" s="18">
        <v>39620</v>
      </c>
      <c r="G8" s="25" t="s">
        <v>8</v>
      </c>
      <c r="H8" s="18">
        <v>5019</v>
      </c>
      <c r="M8" t="s">
        <v>6</v>
      </c>
      <c r="N8" t="s">
        <v>39</v>
      </c>
      <c r="O8" t="s">
        <v>25</v>
      </c>
      <c r="P8" s="4">
        <v>2100</v>
      </c>
      <c r="Q8" s="5">
        <v>414</v>
      </c>
    </row>
    <row r="9" spans="1:17" x14ac:dyDescent="0.3">
      <c r="C9" s="20" t="s">
        <v>34</v>
      </c>
      <c r="D9" s="18">
        <v>41559</v>
      </c>
      <c r="G9" s="20" t="s">
        <v>34</v>
      </c>
      <c r="H9" s="18">
        <v>5516</v>
      </c>
      <c r="M9" t="s">
        <v>40</v>
      </c>
      <c r="N9" t="s">
        <v>35</v>
      </c>
      <c r="O9" t="s">
        <v>33</v>
      </c>
      <c r="P9" s="4">
        <v>8869</v>
      </c>
      <c r="Q9" s="5">
        <v>432</v>
      </c>
    </row>
    <row r="10" spans="1:17" x14ac:dyDescent="0.3">
      <c r="C10" s="25" t="s">
        <v>5</v>
      </c>
      <c r="D10" s="18">
        <v>41559</v>
      </c>
      <c r="G10" s="25" t="s">
        <v>8</v>
      </c>
      <c r="H10" s="18">
        <v>5516</v>
      </c>
      <c r="M10" t="s">
        <v>6</v>
      </c>
      <c r="N10" t="s">
        <v>38</v>
      </c>
      <c r="O10" t="s">
        <v>31</v>
      </c>
      <c r="P10" s="4">
        <v>2681</v>
      </c>
      <c r="Q10" s="5">
        <v>54</v>
      </c>
    </row>
    <row r="11" spans="1:17" x14ac:dyDescent="0.3">
      <c r="C11" s="20" t="s">
        <v>37</v>
      </c>
      <c r="D11" s="18">
        <v>43568</v>
      </c>
      <c r="G11" s="20" t="s">
        <v>37</v>
      </c>
      <c r="H11" s="18">
        <v>7987</v>
      </c>
      <c r="M11" t="s">
        <v>8</v>
      </c>
      <c r="N11" t="s">
        <v>35</v>
      </c>
      <c r="O11" t="s">
        <v>22</v>
      </c>
      <c r="P11" s="4">
        <v>5012</v>
      </c>
      <c r="Q11" s="5">
        <v>210</v>
      </c>
    </row>
    <row r="12" spans="1:17" x14ac:dyDescent="0.3">
      <c r="C12" s="25" t="s">
        <v>7</v>
      </c>
      <c r="D12" s="18">
        <v>43568</v>
      </c>
      <c r="G12" s="25" t="s">
        <v>10</v>
      </c>
      <c r="H12" s="18">
        <v>7987</v>
      </c>
      <c r="M12" t="s">
        <v>7</v>
      </c>
      <c r="N12" t="s">
        <v>38</v>
      </c>
      <c r="O12" t="s">
        <v>14</v>
      </c>
      <c r="P12" s="4">
        <v>1281</v>
      </c>
      <c r="Q12" s="5">
        <v>75</v>
      </c>
    </row>
    <row r="13" spans="1:17" x14ac:dyDescent="0.3">
      <c r="C13" s="20" t="s">
        <v>39</v>
      </c>
      <c r="D13" s="18">
        <v>45752</v>
      </c>
      <c r="G13" s="20" t="s">
        <v>39</v>
      </c>
      <c r="H13" s="18">
        <v>3976</v>
      </c>
      <c r="M13" t="s">
        <v>5</v>
      </c>
      <c r="N13" t="s">
        <v>37</v>
      </c>
      <c r="O13" t="s">
        <v>14</v>
      </c>
      <c r="P13" s="4">
        <v>4991</v>
      </c>
      <c r="Q13" s="5">
        <v>12</v>
      </c>
    </row>
    <row r="14" spans="1:17" x14ac:dyDescent="0.3">
      <c r="C14" s="25" t="s">
        <v>2</v>
      </c>
      <c r="D14" s="18">
        <v>45752</v>
      </c>
      <c r="G14" s="25" t="s">
        <v>41</v>
      </c>
      <c r="H14" s="18">
        <v>3976</v>
      </c>
      <c r="M14" t="s">
        <v>2</v>
      </c>
      <c r="N14" t="s">
        <v>39</v>
      </c>
      <c r="O14" t="s">
        <v>25</v>
      </c>
      <c r="P14" s="4">
        <v>1785</v>
      </c>
      <c r="Q14" s="5">
        <v>462</v>
      </c>
    </row>
    <row r="15" spans="1:17" x14ac:dyDescent="0.3">
      <c r="C15" s="20" t="s">
        <v>35</v>
      </c>
      <c r="D15" s="18">
        <v>38325</v>
      </c>
      <c r="G15" s="20" t="s">
        <v>35</v>
      </c>
      <c r="H15" s="18">
        <v>2142</v>
      </c>
      <c r="M15" t="s">
        <v>3</v>
      </c>
      <c r="N15" t="s">
        <v>37</v>
      </c>
      <c r="O15" t="s">
        <v>17</v>
      </c>
      <c r="P15" s="4">
        <v>3983</v>
      </c>
      <c r="Q15" s="5">
        <v>144</v>
      </c>
    </row>
    <row r="16" spans="1:17" x14ac:dyDescent="0.3">
      <c r="C16" s="25" t="s">
        <v>40</v>
      </c>
      <c r="D16" s="18">
        <v>38325</v>
      </c>
      <c r="G16" s="25" t="s">
        <v>2</v>
      </c>
      <c r="H16" s="18">
        <v>2142</v>
      </c>
      <c r="M16" t="s">
        <v>9</v>
      </c>
      <c r="N16" t="s">
        <v>38</v>
      </c>
      <c r="O16" t="s">
        <v>16</v>
      </c>
      <c r="P16" s="4">
        <v>2646</v>
      </c>
      <c r="Q16" s="5">
        <v>120</v>
      </c>
    </row>
    <row r="17" spans="3:17" x14ac:dyDescent="0.3">
      <c r="M17" t="s">
        <v>2</v>
      </c>
      <c r="N17" t="s">
        <v>34</v>
      </c>
      <c r="O17" t="s">
        <v>13</v>
      </c>
      <c r="P17" s="4">
        <v>252</v>
      </c>
      <c r="Q17" s="5">
        <v>54</v>
      </c>
    </row>
    <row r="18" spans="3:17" x14ac:dyDescent="0.3">
      <c r="M18" t="s">
        <v>3</v>
      </c>
      <c r="N18" t="s">
        <v>35</v>
      </c>
      <c r="O18" t="s">
        <v>25</v>
      </c>
      <c r="P18" s="4">
        <v>2464</v>
      </c>
      <c r="Q18" s="5">
        <v>234</v>
      </c>
    </row>
    <row r="19" spans="3:17" x14ac:dyDescent="0.3">
      <c r="C19" s="28" t="s">
        <v>34</v>
      </c>
      <c r="D19" s="27" t="s">
        <v>87</v>
      </c>
      <c r="E19" s="27" t="s">
        <v>88</v>
      </c>
      <c r="M19" t="s">
        <v>3</v>
      </c>
      <c r="N19" t="s">
        <v>35</v>
      </c>
      <c r="O19" t="s">
        <v>29</v>
      </c>
      <c r="P19" s="4">
        <v>2114</v>
      </c>
      <c r="Q19" s="5">
        <v>66</v>
      </c>
    </row>
    <row r="20" spans="3:17" x14ac:dyDescent="0.3">
      <c r="D20" s="26" t="str" cm="1">
        <f t="array" ref="D20:D29">_xlfn.UNIQUE(Data[Sales Person])</f>
        <v>Ram Mahesh</v>
      </c>
      <c r="E20" s="26">
        <f>SUMIFS(Data[Amount],Data[Geography],$C$19,Data[Sales Person],D20)</f>
        <v>24647</v>
      </c>
      <c r="H20" t="str" cm="1">
        <f t="array" ref="H20:H25">_xlfn.UNIQUE(Data[Geography])</f>
        <v>New Zealand</v>
      </c>
      <c r="I20" t="str" cm="1">
        <f t="array" ref="I20:I29">_xlfn.UNIQUE(Data[Sales Person])</f>
        <v>Ram Mahesh</v>
      </c>
      <c r="M20" t="s">
        <v>6</v>
      </c>
      <c r="N20" t="s">
        <v>37</v>
      </c>
      <c r="O20" t="s">
        <v>31</v>
      </c>
      <c r="P20" s="4">
        <v>7693</v>
      </c>
      <c r="Q20" s="5">
        <v>87</v>
      </c>
    </row>
    <row r="21" spans="3:17" x14ac:dyDescent="0.3">
      <c r="D21" s="26" t="str">
        <v>Brien Boise</v>
      </c>
      <c r="E21" s="26">
        <f>SUMIFS(Data[Amount],Data[Geography],$C$19,Data[Sales Person],D21)</f>
        <v>5516</v>
      </c>
      <c r="H21" t="str">
        <v>USA</v>
      </c>
      <c r="I21" t="str">
        <v>Brien Boise</v>
      </c>
      <c r="M21" t="s">
        <v>5</v>
      </c>
      <c r="N21" t="s">
        <v>34</v>
      </c>
      <c r="O21" t="s">
        <v>20</v>
      </c>
      <c r="P21" s="4">
        <v>15610</v>
      </c>
      <c r="Q21" s="5">
        <v>339</v>
      </c>
    </row>
    <row r="22" spans="3:17" x14ac:dyDescent="0.3">
      <c r="D22" s="26" t="str">
        <v>Husein Augar</v>
      </c>
      <c r="E22" s="26">
        <f>SUMIFS(Data[Amount],Data[Geography],$C$19,Data[Sales Person],D22)</f>
        <v>39424</v>
      </c>
      <c r="H22" t="str">
        <v>Canada</v>
      </c>
      <c r="I22" t="str">
        <v>Husein Augar</v>
      </c>
      <c r="M22" t="s">
        <v>41</v>
      </c>
      <c r="N22" t="s">
        <v>34</v>
      </c>
      <c r="O22" t="s">
        <v>22</v>
      </c>
      <c r="P22" s="4">
        <v>336</v>
      </c>
      <c r="Q22" s="5">
        <v>144</v>
      </c>
    </row>
    <row r="23" spans="3:17" x14ac:dyDescent="0.3">
      <c r="D23" s="26" t="str">
        <v>Carla Molina</v>
      </c>
      <c r="E23" s="26">
        <f>SUMIFS(Data[Amount],Data[Geography],$C$19,Data[Sales Person],D23)</f>
        <v>15855</v>
      </c>
      <c r="H23" t="str">
        <v>UK</v>
      </c>
      <c r="I23" t="str">
        <v>Carla Molina</v>
      </c>
      <c r="M23" t="s">
        <v>2</v>
      </c>
      <c r="N23" t="s">
        <v>39</v>
      </c>
      <c r="O23" t="s">
        <v>20</v>
      </c>
      <c r="P23" s="4">
        <v>9443</v>
      </c>
      <c r="Q23" s="5">
        <v>162</v>
      </c>
    </row>
    <row r="24" spans="3:17" x14ac:dyDescent="0.3">
      <c r="D24" s="26" t="str">
        <v>Curtice Advani</v>
      </c>
      <c r="E24" s="26">
        <f>SUMIFS(Data[Amount],Data[Geography],$C$19,Data[Sales Person],D24)</f>
        <v>33670</v>
      </c>
      <c r="H24" t="str">
        <v>Australia</v>
      </c>
      <c r="I24" t="str">
        <v>Curtice Advani</v>
      </c>
      <c r="M24" t="s">
        <v>9</v>
      </c>
      <c r="N24" t="s">
        <v>34</v>
      </c>
      <c r="O24" t="s">
        <v>23</v>
      </c>
      <c r="P24" s="4">
        <v>8155</v>
      </c>
      <c r="Q24" s="5">
        <v>90</v>
      </c>
    </row>
    <row r="25" spans="3:17" x14ac:dyDescent="0.3">
      <c r="D25" s="26" t="str">
        <v>Ches Bonnell</v>
      </c>
      <c r="E25" s="26">
        <f>SUMIFS(Data[Amount],Data[Geography],$C$19,Data[Sales Person],D25)</f>
        <v>31661</v>
      </c>
      <c r="H25" t="str">
        <v>India</v>
      </c>
      <c r="I25" t="str">
        <v>Ches Bonnell</v>
      </c>
      <c r="M25" t="s">
        <v>8</v>
      </c>
      <c r="N25" t="s">
        <v>38</v>
      </c>
      <c r="O25" t="s">
        <v>23</v>
      </c>
      <c r="P25" s="4">
        <v>1701</v>
      </c>
      <c r="Q25" s="5">
        <v>234</v>
      </c>
    </row>
    <row r="26" spans="3:17" x14ac:dyDescent="0.3">
      <c r="D26" s="26" t="str">
        <v>Gigi Bohling</v>
      </c>
      <c r="E26" s="26">
        <f>SUMIFS(Data[Amount],Data[Geography],$C$19,Data[Sales Person],D26)</f>
        <v>41559</v>
      </c>
      <c r="I26" t="str">
        <v>Gigi Bohling</v>
      </c>
      <c r="M26" t="s">
        <v>10</v>
      </c>
      <c r="N26" t="s">
        <v>38</v>
      </c>
      <c r="O26" t="s">
        <v>22</v>
      </c>
      <c r="P26" s="4">
        <v>2205</v>
      </c>
      <c r="Q26" s="5">
        <v>141</v>
      </c>
    </row>
    <row r="27" spans="3:17" x14ac:dyDescent="0.3">
      <c r="D27" s="26" t="str">
        <v>Barr Faughny</v>
      </c>
      <c r="E27" s="26">
        <f>SUMIFS(Data[Amount],Data[Geography],$C$19,Data[Sales Person],D27)</f>
        <v>7763</v>
      </c>
      <c r="I27" t="str">
        <v>Barr Faughny</v>
      </c>
      <c r="M27" t="s">
        <v>8</v>
      </c>
      <c r="N27" t="s">
        <v>37</v>
      </c>
      <c r="O27" t="s">
        <v>19</v>
      </c>
      <c r="P27" s="4">
        <v>1771</v>
      </c>
      <c r="Q27" s="5">
        <v>204</v>
      </c>
    </row>
    <row r="28" spans="3:17" x14ac:dyDescent="0.3">
      <c r="D28" s="26" t="str">
        <v>Gunar Cockshoot</v>
      </c>
      <c r="E28" s="26">
        <f>SUMIFS(Data[Amount],Data[Geography],$C$19,Data[Sales Person],D28)</f>
        <v>35847</v>
      </c>
      <c r="I28" t="str">
        <v>Gunar Cockshoot</v>
      </c>
      <c r="M28" t="s">
        <v>41</v>
      </c>
      <c r="N28" t="s">
        <v>35</v>
      </c>
      <c r="O28" t="s">
        <v>15</v>
      </c>
      <c r="P28" s="4">
        <v>2114</v>
      </c>
      <c r="Q28" s="5">
        <v>186</v>
      </c>
    </row>
    <row r="29" spans="3:17" x14ac:dyDescent="0.3">
      <c r="D29" s="26" t="str">
        <v>Oby Sorrel</v>
      </c>
      <c r="E29" s="26">
        <f>SUMIFS(Data[Amount],Data[Geography],$C$19,Data[Sales Person],D29)</f>
        <v>16527</v>
      </c>
      <c r="I29" t="str">
        <v>Oby Sorrel</v>
      </c>
      <c r="M29" t="s">
        <v>41</v>
      </c>
      <c r="N29" t="s">
        <v>36</v>
      </c>
      <c r="O29" t="s">
        <v>13</v>
      </c>
      <c r="P29" s="4">
        <v>10311</v>
      </c>
      <c r="Q29" s="5">
        <v>231</v>
      </c>
    </row>
    <row r="30" spans="3:17" x14ac:dyDescent="0.3">
      <c r="M30" t="s">
        <v>3</v>
      </c>
      <c r="N30" t="s">
        <v>39</v>
      </c>
      <c r="O30" t="s">
        <v>16</v>
      </c>
      <c r="P30" s="4">
        <v>21</v>
      </c>
      <c r="Q30" s="5">
        <v>168</v>
      </c>
    </row>
    <row r="31" spans="3:17" x14ac:dyDescent="0.3">
      <c r="M31" t="s">
        <v>10</v>
      </c>
      <c r="N31" t="s">
        <v>35</v>
      </c>
      <c r="O31" t="s">
        <v>20</v>
      </c>
      <c r="P31" s="4">
        <v>1974</v>
      </c>
      <c r="Q31" s="5">
        <v>195</v>
      </c>
    </row>
    <row r="32" spans="3:17" x14ac:dyDescent="0.3">
      <c r="M32" t="s">
        <v>5</v>
      </c>
      <c r="N32" t="s">
        <v>36</v>
      </c>
      <c r="O32" t="s">
        <v>23</v>
      </c>
      <c r="P32" s="4">
        <v>6314</v>
      </c>
      <c r="Q32" s="5">
        <v>15</v>
      </c>
    </row>
    <row r="33" spans="13:17" x14ac:dyDescent="0.3">
      <c r="M33" t="s">
        <v>10</v>
      </c>
      <c r="N33" t="s">
        <v>37</v>
      </c>
      <c r="O33" t="s">
        <v>23</v>
      </c>
      <c r="P33" s="4">
        <v>4683</v>
      </c>
      <c r="Q33" s="5">
        <v>30</v>
      </c>
    </row>
    <row r="34" spans="13:17" x14ac:dyDescent="0.3">
      <c r="M34" t="s">
        <v>41</v>
      </c>
      <c r="N34" t="s">
        <v>37</v>
      </c>
      <c r="O34" t="s">
        <v>24</v>
      </c>
      <c r="P34" s="4">
        <v>6398</v>
      </c>
      <c r="Q34" s="5">
        <v>102</v>
      </c>
    </row>
    <row r="35" spans="13:17" x14ac:dyDescent="0.3">
      <c r="M35" t="s">
        <v>2</v>
      </c>
      <c r="N35" t="s">
        <v>35</v>
      </c>
      <c r="O35" t="s">
        <v>19</v>
      </c>
      <c r="P35" s="4">
        <v>553</v>
      </c>
      <c r="Q35" s="5">
        <v>15</v>
      </c>
    </row>
    <row r="36" spans="13:17" x14ac:dyDescent="0.3">
      <c r="M36" t="s">
        <v>8</v>
      </c>
      <c r="N36" t="s">
        <v>39</v>
      </c>
      <c r="O36" t="s">
        <v>30</v>
      </c>
      <c r="P36" s="4">
        <v>7021</v>
      </c>
      <c r="Q36" s="5">
        <v>183</v>
      </c>
    </row>
    <row r="37" spans="13:17" x14ac:dyDescent="0.3">
      <c r="M37" t="s">
        <v>40</v>
      </c>
      <c r="N37" t="s">
        <v>39</v>
      </c>
      <c r="O37" t="s">
        <v>22</v>
      </c>
      <c r="P37" s="4">
        <v>5817</v>
      </c>
      <c r="Q37" s="5">
        <v>12</v>
      </c>
    </row>
    <row r="38" spans="13:17" x14ac:dyDescent="0.3">
      <c r="M38" t="s">
        <v>41</v>
      </c>
      <c r="N38" t="s">
        <v>39</v>
      </c>
      <c r="O38" t="s">
        <v>14</v>
      </c>
      <c r="P38" s="4">
        <v>3976</v>
      </c>
      <c r="Q38" s="5">
        <v>72</v>
      </c>
    </row>
    <row r="39" spans="13:17" x14ac:dyDescent="0.3">
      <c r="M39" t="s">
        <v>6</v>
      </c>
      <c r="N39" t="s">
        <v>38</v>
      </c>
      <c r="O39" t="s">
        <v>27</v>
      </c>
      <c r="P39" s="4">
        <v>1134</v>
      </c>
      <c r="Q39" s="5">
        <v>282</v>
      </c>
    </row>
    <row r="40" spans="13:17" x14ac:dyDescent="0.3">
      <c r="M40" t="s">
        <v>2</v>
      </c>
      <c r="N40" t="s">
        <v>39</v>
      </c>
      <c r="O40" t="s">
        <v>28</v>
      </c>
      <c r="P40" s="4">
        <v>6027</v>
      </c>
      <c r="Q40" s="5">
        <v>144</v>
      </c>
    </row>
    <row r="41" spans="13:17" x14ac:dyDescent="0.3">
      <c r="M41" t="s">
        <v>6</v>
      </c>
      <c r="N41" t="s">
        <v>37</v>
      </c>
      <c r="O41" t="s">
        <v>16</v>
      </c>
      <c r="P41" s="4">
        <v>1904</v>
      </c>
      <c r="Q41" s="5">
        <v>405</v>
      </c>
    </row>
    <row r="42" spans="13:17" x14ac:dyDescent="0.3">
      <c r="M42" t="s">
        <v>7</v>
      </c>
      <c r="N42" t="s">
        <v>34</v>
      </c>
      <c r="O42" t="s">
        <v>32</v>
      </c>
      <c r="P42" s="4">
        <v>3262</v>
      </c>
      <c r="Q42" s="5">
        <v>75</v>
      </c>
    </row>
    <row r="43" spans="13:17" x14ac:dyDescent="0.3">
      <c r="M43" t="s">
        <v>40</v>
      </c>
      <c r="N43" t="s">
        <v>34</v>
      </c>
      <c r="O43" t="s">
        <v>27</v>
      </c>
      <c r="P43" s="4">
        <v>2289</v>
      </c>
      <c r="Q43" s="5">
        <v>135</v>
      </c>
    </row>
    <row r="44" spans="13:17" x14ac:dyDescent="0.3">
      <c r="M44" t="s">
        <v>5</v>
      </c>
      <c r="N44" t="s">
        <v>34</v>
      </c>
      <c r="O44" t="s">
        <v>27</v>
      </c>
      <c r="P44" s="4">
        <v>6986</v>
      </c>
      <c r="Q44" s="5">
        <v>21</v>
      </c>
    </row>
    <row r="45" spans="13:17" x14ac:dyDescent="0.3">
      <c r="M45" t="s">
        <v>2</v>
      </c>
      <c r="N45" t="s">
        <v>38</v>
      </c>
      <c r="O45" t="s">
        <v>23</v>
      </c>
      <c r="P45" s="4">
        <v>4417</v>
      </c>
      <c r="Q45" s="5">
        <v>153</v>
      </c>
    </row>
    <row r="46" spans="13:17" x14ac:dyDescent="0.3">
      <c r="M46" t="s">
        <v>6</v>
      </c>
      <c r="N46" t="s">
        <v>34</v>
      </c>
      <c r="O46" t="s">
        <v>15</v>
      </c>
      <c r="P46" s="4">
        <v>1442</v>
      </c>
      <c r="Q46" s="5">
        <v>15</v>
      </c>
    </row>
    <row r="47" spans="13:17" x14ac:dyDescent="0.3">
      <c r="M47" t="s">
        <v>3</v>
      </c>
      <c r="N47" t="s">
        <v>35</v>
      </c>
      <c r="O47" t="s">
        <v>14</v>
      </c>
      <c r="P47" s="4">
        <v>2415</v>
      </c>
      <c r="Q47" s="5">
        <v>255</v>
      </c>
    </row>
    <row r="48" spans="13:17" x14ac:dyDescent="0.3">
      <c r="M48" t="s">
        <v>2</v>
      </c>
      <c r="N48" t="s">
        <v>37</v>
      </c>
      <c r="O48" t="s">
        <v>19</v>
      </c>
      <c r="P48" s="4">
        <v>238</v>
      </c>
      <c r="Q48" s="5">
        <v>18</v>
      </c>
    </row>
    <row r="49" spans="13:17" x14ac:dyDescent="0.3">
      <c r="M49" t="s">
        <v>6</v>
      </c>
      <c r="N49" t="s">
        <v>37</v>
      </c>
      <c r="O49" t="s">
        <v>23</v>
      </c>
      <c r="P49" s="4">
        <v>4949</v>
      </c>
      <c r="Q49" s="5">
        <v>189</v>
      </c>
    </row>
    <row r="50" spans="13:17" x14ac:dyDescent="0.3">
      <c r="M50" t="s">
        <v>5</v>
      </c>
      <c r="N50" t="s">
        <v>38</v>
      </c>
      <c r="O50" t="s">
        <v>32</v>
      </c>
      <c r="P50" s="4">
        <v>5075</v>
      </c>
      <c r="Q50" s="5">
        <v>21</v>
      </c>
    </row>
    <row r="51" spans="13:17" x14ac:dyDescent="0.3">
      <c r="M51" t="s">
        <v>3</v>
      </c>
      <c r="N51" t="s">
        <v>36</v>
      </c>
      <c r="O51" t="s">
        <v>16</v>
      </c>
      <c r="P51" s="4">
        <v>9198</v>
      </c>
      <c r="Q51" s="5">
        <v>36</v>
      </c>
    </row>
    <row r="52" spans="13:17" x14ac:dyDescent="0.3">
      <c r="M52" t="s">
        <v>6</v>
      </c>
      <c r="N52" t="s">
        <v>34</v>
      </c>
      <c r="O52" t="s">
        <v>29</v>
      </c>
      <c r="P52" s="4">
        <v>3339</v>
      </c>
      <c r="Q52" s="5">
        <v>75</v>
      </c>
    </row>
    <row r="53" spans="13:17" x14ac:dyDescent="0.3">
      <c r="M53" t="s">
        <v>40</v>
      </c>
      <c r="N53" t="s">
        <v>34</v>
      </c>
      <c r="O53" t="s">
        <v>17</v>
      </c>
      <c r="P53" s="4">
        <v>5019</v>
      </c>
      <c r="Q53" s="5">
        <v>156</v>
      </c>
    </row>
    <row r="54" spans="13:17" x14ac:dyDescent="0.3">
      <c r="M54" t="s">
        <v>5</v>
      </c>
      <c r="N54" t="s">
        <v>36</v>
      </c>
      <c r="O54" t="s">
        <v>16</v>
      </c>
      <c r="P54" s="4">
        <v>16184</v>
      </c>
      <c r="Q54" s="5">
        <v>39</v>
      </c>
    </row>
    <row r="55" spans="13:17" x14ac:dyDescent="0.3">
      <c r="M55" t="s">
        <v>6</v>
      </c>
      <c r="N55" t="s">
        <v>36</v>
      </c>
      <c r="O55" t="s">
        <v>21</v>
      </c>
      <c r="P55" s="4">
        <v>497</v>
      </c>
      <c r="Q55" s="5">
        <v>63</v>
      </c>
    </row>
    <row r="56" spans="13:17" x14ac:dyDescent="0.3">
      <c r="M56" t="s">
        <v>2</v>
      </c>
      <c r="N56" t="s">
        <v>36</v>
      </c>
      <c r="O56" t="s">
        <v>29</v>
      </c>
      <c r="P56" s="4">
        <v>8211</v>
      </c>
      <c r="Q56" s="5">
        <v>75</v>
      </c>
    </row>
    <row r="57" spans="13:17" x14ac:dyDescent="0.3">
      <c r="M57" t="s">
        <v>2</v>
      </c>
      <c r="N57" t="s">
        <v>38</v>
      </c>
      <c r="O57" t="s">
        <v>28</v>
      </c>
      <c r="P57" s="4">
        <v>6580</v>
      </c>
      <c r="Q57" s="5">
        <v>183</v>
      </c>
    </row>
    <row r="58" spans="13:17" x14ac:dyDescent="0.3">
      <c r="M58" t="s">
        <v>41</v>
      </c>
      <c r="N58" t="s">
        <v>35</v>
      </c>
      <c r="O58" t="s">
        <v>13</v>
      </c>
      <c r="P58" s="4">
        <v>4760</v>
      </c>
      <c r="Q58" s="5">
        <v>69</v>
      </c>
    </row>
    <row r="59" spans="13:17" x14ac:dyDescent="0.3">
      <c r="M59" t="s">
        <v>40</v>
      </c>
      <c r="N59" t="s">
        <v>36</v>
      </c>
      <c r="O59" t="s">
        <v>25</v>
      </c>
      <c r="P59" s="4">
        <v>5439</v>
      </c>
      <c r="Q59" s="5">
        <v>30</v>
      </c>
    </row>
    <row r="60" spans="13:17" x14ac:dyDescent="0.3">
      <c r="M60" t="s">
        <v>41</v>
      </c>
      <c r="N60" t="s">
        <v>34</v>
      </c>
      <c r="O60" t="s">
        <v>17</v>
      </c>
      <c r="P60" s="4">
        <v>1463</v>
      </c>
      <c r="Q60" s="5">
        <v>39</v>
      </c>
    </row>
    <row r="61" spans="13:17" x14ac:dyDescent="0.3">
      <c r="M61" t="s">
        <v>3</v>
      </c>
      <c r="N61" t="s">
        <v>34</v>
      </c>
      <c r="O61" t="s">
        <v>32</v>
      </c>
      <c r="P61" s="4">
        <v>7777</v>
      </c>
      <c r="Q61" s="5">
        <v>504</v>
      </c>
    </row>
    <row r="62" spans="13:17" x14ac:dyDescent="0.3">
      <c r="M62" t="s">
        <v>9</v>
      </c>
      <c r="N62" t="s">
        <v>37</v>
      </c>
      <c r="O62" t="s">
        <v>29</v>
      </c>
      <c r="P62" s="4">
        <v>1085</v>
      </c>
      <c r="Q62" s="5">
        <v>273</v>
      </c>
    </row>
    <row r="63" spans="13:17" x14ac:dyDescent="0.3">
      <c r="M63" t="s">
        <v>5</v>
      </c>
      <c r="N63" t="s">
        <v>37</v>
      </c>
      <c r="O63" t="s">
        <v>31</v>
      </c>
      <c r="P63" s="4">
        <v>182</v>
      </c>
      <c r="Q63" s="5">
        <v>48</v>
      </c>
    </row>
    <row r="64" spans="13:17" x14ac:dyDescent="0.3">
      <c r="M64" t="s">
        <v>6</v>
      </c>
      <c r="N64" t="s">
        <v>34</v>
      </c>
      <c r="O64" t="s">
        <v>27</v>
      </c>
      <c r="P64" s="4">
        <v>4242</v>
      </c>
      <c r="Q64" s="5">
        <v>207</v>
      </c>
    </row>
    <row r="65" spans="13:17" x14ac:dyDescent="0.3">
      <c r="M65" t="s">
        <v>6</v>
      </c>
      <c r="N65" t="s">
        <v>36</v>
      </c>
      <c r="O65" t="s">
        <v>32</v>
      </c>
      <c r="P65" s="4">
        <v>6118</v>
      </c>
      <c r="Q65" s="5">
        <v>9</v>
      </c>
    </row>
    <row r="66" spans="13:17" x14ac:dyDescent="0.3">
      <c r="M66" t="s">
        <v>10</v>
      </c>
      <c r="N66" t="s">
        <v>36</v>
      </c>
      <c r="O66" t="s">
        <v>23</v>
      </c>
      <c r="P66" s="4">
        <v>2317</v>
      </c>
      <c r="Q66" s="5">
        <v>261</v>
      </c>
    </row>
    <row r="67" spans="13:17" x14ac:dyDescent="0.3">
      <c r="M67" t="s">
        <v>6</v>
      </c>
      <c r="N67" t="s">
        <v>38</v>
      </c>
      <c r="O67" t="s">
        <v>16</v>
      </c>
      <c r="P67" s="4">
        <v>938</v>
      </c>
      <c r="Q67" s="5">
        <v>6</v>
      </c>
    </row>
    <row r="68" spans="13:17" x14ac:dyDescent="0.3">
      <c r="M68" t="s">
        <v>8</v>
      </c>
      <c r="N68" t="s">
        <v>37</v>
      </c>
      <c r="O68" t="s">
        <v>15</v>
      </c>
      <c r="P68" s="4">
        <v>9709</v>
      </c>
      <c r="Q68" s="5">
        <v>30</v>
      </c>
    </row>
    <row r="69" spans="13:17" x14ac:dyDescent="0.3">
      <c r="M69" t="s">
        <v>7</v>
      </c>
      <c r="N69" t="s">
        <v>34</v>
      </c>
      <c r="O69" t="s">
        <v>20</v>
      </c>
      <c r="P69" s="4">
        <v>2205</v>
      </c>
      <c r="Q69" s="5">
        <v>138</v>
      </c>
    </row>
    <row r="70" spans="13:17" x14ac:dyDescent="0.3">
      <c r="M70" t="s">
        <v>7</v>
      </c>
      <c r="N70" t="s">
        <v>37</v>
      </c>
      <c r="O70" t="s">
        <v>17</v>
      </c>
      <c r="P70" s="4">
        <v>4487</v>
      </c>
      <c r="Q70" s="5">
        <v>111</v>
      </c>
    </row>
    <row r="71" spans="13:17" x14ac:dyDescent="0.3">
      <c r="M71" t="s">
        <v>5</v>
      </c>
      <c r="N71" t="s">
        <v>35</v>
      </c>
      <c r="O71" t="s">
        <v>18</v>
      </c>
      <c r="P71" s="4">
        <v>2415</v>
      </c>
      <c r="Q71" s="5">
        <v>15</v>
      </c>
    </row>
    <row r="72" spans="13:17" x14ac:dyDescent="0.3">
      <c r="M72" t="s">
        <v>40</v>
      </c>
      <c r="N72" t="s">
        <v>34</v>
      </c>
      <c r="O72" t="s">
        <v>19</v>
      </c>
      <c r="P72" s="4">
        <v>4018</v>
      </c>
      <c r="Q72" s="5">
        <v>162</v>
      </c>
    </row>
    <row r="73" spans="13:17" x14ac:dyDescent="0.3">
      <c r="M73" t="s">
        <v>5</v>
      </c>
      <c r="N73" t="s">
        <v>34</v>
      </c>
      <c r="O73" t="s">
        <v>19</v>
      </c>
      <c r="P73" s="4">
        <v>861</v>
      </c>
      <c r="Q73" s="5">
        <v>195</v>
      </c>
    </row>
    <row r="74" spans="13:17" x14ac:dyDescent="0.3">
      <c r="M74" t="s">
        <v>10</v>
      </c>
      <c r="N74" t="s">
        <v>38</v>
      </c>
      <c r="O74" t="s">
        <v>14</v>
      </c>
      <c r="P74" s="4">
        <v>5586</v>
      </c>
      <c r="Q74" s="5">
        <v>525</v>
      </c>
    </row>
    <row r="75" spans="13:17" x14ac:dyDescent="0.3">
      <c r="M75" t="s">
        <v>7</v>
      </c>
      <c r="N75" t="s">
        <v>34</v>
      </c>
      <c r="O75" t="s">
        <v>33</v>
      </c>
      <c r="P75" s="4">
        <v>2226</v>
      </c>
      <c r="Q75" s="5">
        <v>48</v>
      </c>
    </row>
    <row r="76" spans="13:17" x14ac:dyDescent="0.3">
      <c r="M76" t="s">
        <v>9</v>
      </c>
      <c r="N76" t="s">
        <v>34</v>
      </c>
      <c r="O76" t="s">
        <v>28</v>
      </c>
      <c r="P76" s="4">
        <v>14329</v>
      </c>
      <c r="Q76" s="5">
        <v>150</v>
      </c>
    </row>
    <row r="77" spans="13:17" x14ac:dyDescent="0.3">
      <c r="M77" t="s">
        <v>9</v>
      </c>
      <c r="N77" t="s">
        <v>34</v>
      </c>
      <c r="O77" t="s">
        <v>20</v>
      </c>
      <c r="P77" s="4">
        <v>8463</v>
      </c>
      <c r="Q77" s="5">
        <v>492</v>
      </c>
    </row>
    <row r="78" spans="13:17" x14ac:dyDescent="0.3">
      <c r="M78" t="s">
        <v>5</v>
      </c>
      <c r="N78" t="s">
        <v>34</v>
      </c>
      <c r="O78" t="s">
        <v>29</v>
      </c>
      <c r="P78" s="4">
        <v>2891</v>
      </c>
      <c r="Q78" s="5">
        <v>102</v>
      </c>
    </row>
    <row r="79" spans="13:17" x14ac:dyDescent="0.3">
      <c r="M79" t="s">
        <v>3</v>
      </c>
      <c r="N79" t="s">
        <v>36</v>
      </c>
      <c r="O79" t="s">
        <v>23</v>
      </c>
      <c r="P79" s="4">
        <v>3773</v>
      </c>
      <c r="Q79" s="5">
        <v>165</v>
      </c>
    </row>
    <row r="80" spans="13:17" x14ac:dyDescent="0.3">
      <c r="M80" t="s">
        <v>41</v>
      </c>
      <c r="N80" t="s">
        <v>36</v>
      </c>
      <c r="O80" t="s">
        <v>28</v>
      </c>
      <c r="P80" s="4">
        <v>854</v>
      </c>
      <c r="Q80" s="5">
        <v>309</v>
      </c>
    </row>
    <row r="81" spans="13:17" x14ac:dyDescent="0.3">
      <c r="M81" t="s">
        <v>6</v>
      </c>
      <c r="N81" t="s">
        <v>36</v>
      </c>
      <c r="O81" t="s">
        <v>17</v>
      </c>
      <c r="P81" s="4">
        <v>4970</v>
      </c>
      <c r="Q81" s="5">
        <v>156</v>
      </c>
    </row>
    <row r="82" spans="13:17" x14ac:dyDescent="0.3">
      <c r="M82" t="s">
        <v>9</v>
      </c>
      <c r="N82" t="s">
        <v>35</v>
      </c>
      <c r="O82" t="s">
        <v>26</v>
      </c>
      <c r="P82" s="4">
        <v>98</v>
      </c>
      <c r="Q82" s="5">
        <v>159</v>
      </c>
    </row>
    <row r="83" spans="13:17" x14ac:dyDescent="0.3">
      <c r="M83" t="s">
        <v>5</v>
      </c>
      <c r="N83" t="s">
        <v>35</v>
      </c>
      <c r="O83" t="s">
        <v>15</v>
      </c>
      <c r="P83" s="4">
        <v>13391</v>
      </c>
      <c r="Q83" s="5">
        <v>201</v>
      </c>
    </row>
    <row r="84" spans="13:17" x14ac:dyDescent="0.3">
      <c r="M84" t="s">
        <v>8</v>
      </c>
      <c r="N84" t="s">
        <v>39</v>
      </c>
      <c r="O84" t="s">
        <v>31</v>
      </c>
      <c r="P84" s="4">
        <v>8890</v>
      </c>
      <c r="Q84" s="5">
        <v>210</v>
      </c>
    </row>
    <row r="85" spans="13:17" x14ac:dyDescent="0.3">
      <c r="M85" t="s">
        <v>2</v>
      </c>
      <c r="N85" t="s">
        <v>38</v>
      </c>
      <c r="O85" t="s">
        <v>13</v>
      </c>
      <c r="P85" s="4">
        <v>56</v>
      </c>
      <c r="Q85" s="5">
        <v>51</v>
      </c>
    </row>
    <row r="86" spans="13:17" x14ac:dyDescent="0.3">
      <c r="M86" t="s">
        <v>3</v>
      </c>
      <c r="N86" t="s">
        <v>36</v>
      </c>
      <c r="O86" t="s">
        <v>25</v>
      </c>
      <c r="P86" s="4">
        <v>3339</v>
      </c>
      <c r="Q86" s="5">
        <v>39</v>
      </c>
    </row>
    <row r="87" spans="13:17" x14ac:dyDescent="0.3">
      <c r="M87" t="s">
        <v>10</v>
      </c>
      <c r="N87" t="s">
        <v>35</v>
      </c>
      <c r="O87" t="s">
        <v>18</v>
      </c>
      <c r="P87" s="4">
        <v>3808</v>
      </c>
      <c r="Q87" s="5">
        <v>279</v>
      </c>
    </row>
    <row r="88" spans="13:17" x14ac:dyDescent="0.3">
      <c r="M88" t="s">
        <v>10</v>
      </c>
      <c r="N88" t="s">
        <v>38</v>
      </c>
      <c r="O88" t="s">
        <v>13</v>
      </c>
      <c r="P88" s="4">
        <v>63</v>
      </c>
      <c r="Q88" s="5">
        <v>123</v>
      </c>
    </row>
    <row r="89" spans="13:17" x14ac:dyDescent="0.3">
      <c r="M89" t="s">
        <v>2</v>
      </c>
      <c r="N89" t="s">
        <v>39</v>
      </c>
      <c r="O89" t="s">
        <v>27</v>
      </c>
      <c r="P89" s="4">
        <v>7812</v>
      </c>
      <c r="Q89" s="5">
        <v>81</v>
      </c>
    </row>
    <row r="90" spans="13:17" x14ac:dyDescent="0.3">
      <c r="M90" t="s">
        <v>40</v>
      </c>
      <c r="N90" t="s">
        <v>37</v>
      </c>
      <c r="O90" t="s">
        <v>19</v>
      </c>
      <c r="P90" s="4">
        <v>7693</v>
      </c>
      <c r="Q90" s="5">
        <v>21</v>
      </c>
    </row>
    <row r="91" spans="13:17" x14ac:dyDescent="0.3">
      <c r="M91" t="s">
        <v>3</v>
      </c>
      <c r="N91" t="s">
        <v>36</v>
      </c>
      <c r="O91" t="s">
        <v>28</v>
      </c>
      <c r="P91" s="4">
        <v>973</v>
      </c>
      <c r="Q91" s="5">
        <v>162</v>
      </c>
    </row>
    <row r="92" spans="13:17" x14ac:dyDescent="0.3">
      <c r="M92" t="s">
        <v>10</v>
      </c>
      <c r="N92" t="s">
        <v>35</v>
      </c>
      <c r="O92" t="s">
        <v>21</v>
      </c>
      <c r="P92" s="4">
        <v>567</v>
      </c>
      <c r="Q92" s="5">
        <v>228</v>
      </c>
    </row>
    <row r="93" spans="13:17" x14ac:dyDescent="0.3">
      <c r="M93" t="s">
        <v>10</v>
      </c>
      <c r="N93" t="s">
        <v>36</v>
      </c>
      <c r="O93" t="s">
        <v>29</v>
      </c>
      <c r="P93" s="4">
        <v>2471</v>
      </c>
      <c r="Q93" s="5">
        <v>342</v>
      </c>
    </row>
    <row r="94" spans="13:17" x14ac:dyDescent="0.3">
      <c r="M94" t="s">
        <v>5</v>
      </c>
      <c r="N94" t="s">
        <v>38</v>
      </c>
      <c r="O94" t="s">
        <v>13</v>
      </c>
      <c r="P94" s="4">
        <v>7189</v>
      </c>
      <c r="Q94" s="5">
        <v>54</v>
      </c>
    </row>
    <row r="95" spans="13:17" x14ac:dyDescent="0.3">
      <c r="M95" t="s">
        <v>41</v>
      </c>
      <c r="N95" t="s">
        <v>35</v>
      </c>
      <c r="O95" t="s">
        <v>28</v>
      </c>
      <c r="P95" s="4">
        <v>7455</v>
      </c>
      <c r="Q95" s="5">
        <v>216</v>
      </c>
    </row>
    <row r="96" spans="13:17" x14ac:dyDescent="0.3">
      <c r="M96" t="s">
        <v>3</v>
      </c>
      <c r="N96" t="s">
        <v>34</v>
      </c>
      <c r="O96" t="s">
        <v>26</v>
      </c>
      <c r="P96" s="4">
        <v>3108</v>
      </c>
      <c r="Q96" s="5">
        <v>54</v>
      </c>
    </row>
    <row r="97" spans="13:17" x14ac:dyDescent="0.3">
      <c r="M97" t="s">
        <v>6</v>
      </c>
      <c r="N97" t="s">
        <v>38</v>
      </c>
      <c r="O97" t="s">
        <v>25</v>
      </c>
      <c r="P97" s="4">
        <v>469</v>
      </c>
      <c r="Q97" s="5">
        <v>75</v>
      </c>
    </row>
    <row r="98" spans="13:17" x14ac:dyDescent="0.3">
      <c r="M98" t="s">
        <v>9</v>
      </c>
      <c r="N98" t="s">
        <v>37</v>
      </c>
      <c r="O98" t="s">
        <v>23</v>
      </c>
      <c r="P98" s="4">
        <v>2737</v>
      </c>
      <c r="Q98" s="5">
        <v>93</v>
      </c>
    </row>
    <row r="99" spans="13:17" x14ac:dyDescent="0.3">
      <c r="M99" t="s">
        <v>9</v>
      </c>
      <c r="N99" t="s">
        <v>37</v>
      </c>
      <c r="O99" t="s">
        <v>25</v>
      </c>
      <c r="P99" s="4">
        <v>4305</v>
      </c>
      <c r="Q99" s="5">
        <v>156</v>
      </c>
    </row>
    <row r="100" spans="13:17" x14ac:dyDescent="0.3">
      <c r="M100" t="s">
        <v>9</v>
      </c>
      <c r="N100" t="s">
        <v>38</v>
      </c>
      <c r="O100" t="s">
        <v>17</v>
      </c>
      <c r="P100" s="4">
        <v>2408</v>
      </c>
      <c r="Q100" s="5">
        <v>9</v>
      </c>
    </row>
    <row r="101" spans="13:17" x14ac:dyDescent="0.3">
      <c r="M101" t="s">
        <v>3</v>
      </c>
      <c r="N101" t="s">
        <v>36</v>
      </c>
      <c r="O101" t="s">
        <v>19</v>
      </c>
      <c r="P101" s="4">
        <v>1281</v>
      </c>
      <c r="Q101" s="5">
        <v>18</v>
      </c>
    </row>
    <row r="102" spans="13:17" x14ac:dyDescent="0.3">
      <c r="M102" t="s">
        <v>40</v>
      </c>
      <c r="N102" t="s">
        <v>35</v>
      </c>
      <c r="O102" t="s">
        <v>32</v>
      </c>
      <c r="P102" s="4">
        <v>12348</v>
      </c>
      <c r="Q102" s="5">
        <v>234</v>
      </c>
    </row>
    <row r="103" spans="13:17" x14ac:dyDescent="0.3">
      <c r="M103" t="s">
        <v>3</v>
      </c>
      <c r="N103" t="s">
        <v>34</v>
      </c>
      <c r="O103" t="s">
        <v>28</v>
      </c>
      <c r="P103" s="4">
        <v>3689</v>
      </c>
      <c r="Q103" s="5">
        <v>312</v>
      </c>
    </row>
    <row r="104" spans="13:17" x14ac:dyDescent="0.3">
      <c r="M104" t="s">
        <v>7</v>
      </c>
      <c r="N104" t="s">
        <v>36</v>
      </c>
      <c r="O104" t="s">
        <v>19</v>
      </c>
      <c r="P104" s="4">
        <v>2870</v>
      </c>
      <c r="Q104" s="5">
        <v>300</v>
      </c>
    </row>
    <row r="105" spans="13:17" x14ac:dyDescent="0.3">
      <c r="M105" t="s">
        <v>2</v>
      </c>
      <c r="N105" t="s">
        <v>36</v>
      </c>
      <c r="O105" t="s">
        <v>27</v>
      </c>
      <c r="P105" s="4">
        <v>798</v>
      </c>
      <c r="Q105" s="5">
        <v>519</v>
      </c>
    </row>
    <row r="106" spans="13:17" x14ac:dyDescent="0.3">
      <c r="M106" t="s">
        <v>41</v>
      </c>
      <c r="N106" t="s">
        <v>37</v>
      </c>
      <c r="O106" t="s">
        <v>21</v>
      </c>
      <c r="P106" s="4">
        <v>2933</v>
      </c>
      <c r="Q106" s="5">
        <v>9</v>
      </c>
    </row>
    <row r="107" spans="13:17" x14ac:dyDescent="0.3">
      <c r="M107" t="s">
        <v>5</v>
      </c>
      <c r="N107" t="s">
        <v>35</v>
      </c>
      <c r="O107" t="s">
        <v>4</v>
      </c>
      <c r="P107" s="4">
        <v>2744</v>
      </c>
      <c r="Q107" s="5">
        <v>9</v>
      </c>
    </row>
    <row r="108" spans="13:17" x14ac:dyDescent="0.3">
      <c r="M108" t="s">
        <v>40</v>
      </c>
      <c r="N108" t="s">
        <v>36</v>
      </c>
      <c r="O108" t="s">
        <v>33</v>
      </c>
      <c r="P108" s="4">
        <v>9772</v>
      </c>
      <c r="Q108" s="5">
        <v>90</v>
      </c>
    </row>
    <row r="109" spans="13:17" x14ac:dyDescent="0.3">
      <c r="M109" t="s">
        <v>7</v>
      </c>
      <c r="N109" t="s">
        <v>34</v>
      </c>
      <c r="O109" t="s">
        <v>25</v>
      </c>
      <c r="P109" s="4">
        <v>1568</v>
      </c>
      <c r="Q109" s="5">
        <v>96</v>
      </c>
    </row>
    <row r="110" spans="13:17" x14ac:dyDescent="0.3">
      <c r="M110" t="s">
        <v>2</v>
      </c>
      <c r="N110" t="s">
        <v>36</v>
      </c>
      <c r="O110" t="s">
        <v>16</v>
      </c>
      <c r="P110" s="4">
        <v>11417</v>
      </c>
      <c r="Q110" s="5">
        <v>21</v>
      </c>
    </row>
    <row r="111" spans="13:17" x14ac:dyDescent="0.3">
      <c r="M111" t="s">
        <v>40</v>
      </c>
      <c r="N111" t="s">
        <v>34</v>
      </c>
      <c r="O111" t="s">
        <v>26</v>
      </c>
      <c r="P111" s="4">
        <v>6748</v>
      </c>
      <c r="Q111" s="5">
        <v>48</v>
      </c>
    </row>
    <row r="112" spans="13:17" x14ac:dyDescent="0.3">
      <c r="M112" t="s">
        <v>10</v>
      </c>
      <c r="N112" t="s">
        <v>36</v>
      </c>
      <c r="O112" t="s">
        <v>27</v>
      </c>
      <c r="P112" s="4">
        <v>1407</v>
      </c>
      <c r="Q112" s="5">
        <v>72</v>
      </c>
    </row>
    <row r="113" spans="13:17" x14ac:dyDescent="0.3">
      <c r="M113" t="s">
        <v>8</v>
      </c>
      <c r="N113" t="s">
        <v>35</v>
      </c>
      <c r="O113" t="s">
        <v>29</v>
      </c>
      <c r="P113" s="4">
        <v>2023</v>
      </c>
      <c r="Q113" s="5">
        <v>168</v>
      </c>
    </row>
    <row r="114" spans="13:17" x14ac:dyDescent="0.3">
      <c r="M114" t="s">
        <v>5</v>
      </c>
      <c r="N114" t="s">
        <v>39</v>
      </c>
      <c r="O114" t="s">
        <v>26</v>
      </c>
      <c r="P114" s="4">
        <v>5236</v>
      </c>
      <c r="Q114" s="5">
        <v>51</v>
      </c>
    </row>
    <row r="115" spans="13:17" x14ac:dyDescent="0.3">
      <c r="M115" t="s">
        <v>41</v>
      </c>
      <c r="N115" t="s">
        <v>36</v>
      </c>
      <c r="O115" t="s">
        <v>19</v>
      </c>
      <c r="P115" s="4">
        <v>1925</v>
      </c>
      <c r="Q115" s="5">
        <v>192</v>
      </c>
    </row>
    <row r="116" spans="13:17" x14ac:dyDescent="0.3">
      <c r="M116" t="s">
        <v>7</v>
      </c>
      <c r="N116" t="s">
        <v>37</v>
      </c>
      <c r="O116" t="s">
        <v>14</v>
      </c>
      <c r="P116" s="4">
        <v>6608</v>
      </c>
      <c r="Q116" s="5">
        <v>225</v>
      </c>
    </row>
    <row r="117" spans="13:17" x14ac:dyDescent="0.3">
      <c r="M117" t="s">
        <v>6</v>
      </c>
      <c r="N117" t="s">
        <v>34</v>
      </c>
      <c r="O117" t="s">
        <v>26</v>
      </c>
      <c r="P117" s="4">
        <v>8008</v>
      </c>
      <c r="Q117" s="5">
        <v>456</v>
      </c>
    </row>
    <row r="118" spans="13:17" x14ac:dyDescent="0.3">
      <c r="M118" t="s">
        <v>10</v>
      </c>
      <c r="N118" t="s">
        <v>34</v>
      </c>
      <c r="O118" t="s">
        <v>25</v>
      </c>
      <c r="P118" s="4">
        <v>1428</v>
      </c>
      <c r="Q118" s="5">
        <v>93</v>
      </c>
    </row>
    <row r="119" spans="13:17" x14ac:dyDescent="0.3">
      <c r="M119" t="s">
        <v>6</v>
      </c>
      <c r="N119" t="s">
        <v>34</v>
      </c>
      <c r="O119" t="s">
        <v>4</v>
      </c>
      <c r="P119" s="4">
        <v>525</v>
      </c>
      <c r="Q119" s="5">
        <v>48</v>
      </c>
    </row>
    <row r="120" spans="13:17" x14ac:dyDescent="0.3">
      <c r="M120" t="s">
        <v>6</v>
      </c>
      <c r="N120" t="s">
        <v>37</v>
      </c>
      <c r="O120" t="s">
        <v>18</v>
      </c>
      <c r="P120" s="4">
        <v>1505</v>
      </c>
      <c r="Q120" s="5">
        <v>102</v>
      </c>
    </row>
    <row r="121" spans="13:17" x14ac:dyDescent="0.3">
      <c r="M121" t="s">
        <v>7</v>
      </c>
      <c r="N121" t="s">
        <v>35</v>
      </c>
      <c r="O121" t="s">
        <v>30</v>
      </c>
      <c r="P121" s="4">
        <v>6755</v>
      </c>
      <c r="Q121" s="5">
        <v>252</v>
      </c>
    </row>
    <row r="122" spans="13:17" x14ac:dyDescent="0.3">
      <c r="M122" t="s">
        <v>2</v>
      </c>
      <c r="N122" t="s">
        <v>37</v>
      </c>
      <c r="O122" t="s">
        <v>18</v>
      </c>
      <c r="P122" s="4">
        <v>11571</v>
      </c>
      <c r="Q122" s="5">
        <v>138</v>
      </c>
    </row>
    <row r="123" spans="13:17" x14ac:dyDescent="0.3">
      <c r="M123" t="s">
        <v>40</v>
      </c>
      <c r="N123" t="s">
        <v>38</v>
      </c>
      <c r="O123" t="s">
        <v>25</v>
      </c>
      <c r="P123" s="4">
        <v>2541</v>
      </c>
      <c r="Q123" s="5">
        <v>90</v>
      </c>
    </row>
    <row r="124" spans="13:17" x14ac:dyDescent="0.3">
      <c r="M124" t="s">
        <v>41</v>
      </c>
      <c r="N124" t="s">
        <v>37</v>
      </c>
      <c r="O124" t="s">
        <v>30</v>
      </c>
      <c r="P124" s="4">
        <v>1526</v>
      </c>
      <c r="Q124" s="5">
        <v>240</v>
      </c>
    </row>
    <row r="125" spans="13:17" x14ac:dyDescent="0.3">
      <c r="M125" t="s">
        <v>40</v>
      </c>
      <c r="N125" t="s">
        <v>38</v>
      </c>
      <c r="O125" t="s">
        <v>4</v>
      </c>
      <c r="P125" s="4">
        <v>6125</v>
      </c>
      <c r="Q125" s="5">
        <v>102</v>
      </c>
    </row>
    <row r="126" spans="13:17" x14ac:dyDescent="0.3">
      <c r="M126" t="s">
        <v>41</v>
      </c>
      <c r="N126" t="s">
        <v>35</v>
      </c>
      <c r="O126" t="s">
        <v>27</v>
      </c>
      <c r="P126" s="4">
        <v>847</v>
      </c>
      <c r="Q126" s="5">
        <v>129</v>
      </c>
    </row>
    <row r="127" spans="13:17" x14ac:dyDescent="0.3">
      <c r="M127" t="s">
        <v>8</v>
      </c>
      <c r="N127" t="s">
        <v>35</v>
      </c>
      <c r="O127" t="s">
        <v>27</v>
      </c>
      <c r="P127" s="4">
        <v>4753</v>
      </c>
      <c r="Q127" s="5">
        <v>300</v>
      </c>
    </row>
    <row r="128" spans="13:17" x14ac:dyDescent="0.3">
      <c r="M128" t="s">
        <v>6</v>
      </c>
      <c r="N128" t="s">
        <v>38</v>
      </c>
      <c r="O128" t="s">
        <v>33</v>
      </c>
      <c r="P128" s="4">
        <v>959</v>
      </c>
      <c r="Q128" s="5">
        <v>135</v>
      </c>
    </row>
    <row r="129" spans="13:17" x14ac:dyDescent="0.3">
      <c r="M129" t="s">
        <v>7</v>
      </c>
      <c r="N129" t="s">
        <v>35</v>
      </c>
      <c r="O129" t="s">
        <v>24</v>
      </c>
      <c r="P129" s="4">
        <v>2793</v>
      </c>
      <c r="Q129" s="5">
        <v>114</v>
      </c>
    </row>
    <row r="130" spans="13:17" x14ac:dyDescent="0.3">
      <c r="M130" t="s">
        <v>7</v>
      </c>
      <c r="N130" t="s">
        <v>35</v>
      </c>
      <c r="O130" t="s">
        <v>14</v>
      </c>
      <c r="P130" s="4">
        <v>4606</v>
      </c>
      <c r="Q130" s="5">
        <v>63</v>
      </c>
    </row>
    <row r="131" spans="13:17" x14ac:dyDescent="0.3">
      <c r="M131" t="s">
        <v>7</v>
      </c>
      <c r="N131" t="s">
        <v>36</v>
      </c>
      <c r="O131" t="s">
        <v>29</v>
      </c>
      <c r="P131" s="4">
        <v>5551</v>
      </c>
      <c r="Q131" s="5">
        <v>252</v>
      </c>
    </row>
    <row r="132" spans="13:17" x14ac:dyDescent="0.3">
      <c r="M132" t="s">
        <v>10</v>
      </c>
      <c r="N132" t="s">
        <v>36</v>
      </c>
      <c r="O132" t="s">
        <v>32</v>
      </c>
      <c r="P132" s="4">
        <v>6657</v>
      </c>
      <c r="Q132" s="5">
        <v>303</v>
      </c>
    </row>
    <row r="133" spans="13:17" x14ac:dyDescent="0.3">
      <c r="M133" t="s">
        <v>7</v>
      </c>
      <c r="N133" t="s">
        <v>39</v>
      </c>
      <c r="O133" t="s">
        <v>17</v>
      </c>
      <c r="P133" s="4">
        <v>4438</v>
      </c>
      <c r="Q133" s="5">
        <v>246</v>
      </c>
    </row>
    <row r="134" spans="13:17" x14ac:dyDescent="0.3">
      <c r="M134" t="s">
        <v>8</v>
      </c>
      <c r="N134" t="s">
        <v>38</v>
      </c>
      <c r="O134" t="s">
        <v>22</v>
      </c>
      <c r="P134" s="4">
        <v>168</v>
      </c>
      <c r="Q134" s="5">
        <v>84</v>
      </c>
    </row>
    <row r="135" spans="13:17" x14ac:dyDescent="0.3">
      <c r="M135" t="s">
        <v>7</v>
      </c>
      <c r="N135" t="s">
        <v>34</v>
      </c>
      <c r="O135" t="s">
        <v>17</v>
      </c>
      <c r="P135" s="4">
        <v>7777</v>
      </c>
      <c r="Q135" s="5">
        <v>39</v>
      </c>
    </row>
    <row r="136" spans="13:17" x14ac:dyDescent="0.3">
      <c r="M136" t="s">
        <v>5</v>
      </c>
      <c r="N136" t="s">
        <v>36</v>
      </c>
      <c r="O136" t="s">
        <v>17</v>
      </c>
      <c r="P136" s="4">
        <v>3339</v>
      </c>
      <c r="Q136" s="5">
        <v>348</v>
      </c>
    </row>
    <row r="137" spans="13:17" x14ac:dyDescent="0.3">
      <c r="M137" t="s">
        <v>7</v>
      </c>
      <c r="N137" t="s">
        <v>37</v>
      </c>
      <c r="O137" t="s">
        <v>33</v>
      </c>
      <c r="P137" s="4">
        <v>6391</v>
      </c>
      <c r="Q137" s="5">
        <v>48</v>
      </c>
    </row>
    <row r="138" spans="13:17" x14ac:dyDescent="0.3">
      <c r="M138" t="s">
        <v>5</v>
      </c>
      <c r="N138" t="s">
        <v>37</v>
      </c>
      <c r="O138" t="s">
        <v>22</v>
      </c>
      <c r="P138" s="4">
        <v>518</v>
      </c>
      <c r="Q138" s="5">
        <v>75</v>
      </c>
    </row>
    <row r="139" spans="13:17" x14ac:dyDescent="0.3">
      <c r="M139" t="s">
        <v>7</v>
      </c>
      <c r="N139" t="s">
        <v>38</v>
      </c>
      <c r="O139" t="s">
        <v>28</v>
      </c>
      <c r="P139" s="4">
        <v>5677</v>
      </c>
      <c r="Q139" s="5">
        <v>258</v>
      </c>
    </row>
    <row r="140" spans="13:17" x14ac:dyDescent="0.3">
      <c r="M140" t="s">
        <v>6</v>
      </c>
      <c r="N140" t="s">
        <v>39</v>
      </c>
      <c r="O140" t="s">
        <v>17</v>
      </c>
      <c r="P140" s="4">
        <v>6048</v>
      </c>
      <c r="Q140" s="5">
        <v>27</v>
      </c>
    </row>
    <row r="141" spans="13:17" x14ac:dyDescent="0.3">
      <c r="M141" t="s">
        <v>8</v>
      </c>
      <c r="N141" t="s">
        <v>38</v>
      </c>
      <c r="O141" t="s">
        <v>32</v>
      </c>
      <c r="P141" s="4">
        <v>3752</v>
      </c>
      <c r="Q141" s="5">
        <v>213</v>
      </c>
    </row>
    <row r="142" spans="13:17" x14ac:dyDescent="0.3">
      <c r="M142" t="s">
        <v>5</v>
      </c>
      <c r="N142" t="s">
        <v>35</v>
      </c>
      <c r="O142" t="s">
        <v>29</v>
      </c>
      <c r="P142" s="4">
        <v>4480</v>
      </c>
      <c r="Q142" s="5">
        <v>357</v>
      </c>
    </row>
    <row r="143" spans="13:17" x14ac:dyDescent="0.3">
      <c r="M143" t="s">
        <v>9</v>
      </c>
      <c r="N143" t="s">
        <v>37</v>
      </c>
      <c r="O143" t="s">
        <v>4</v>
      </c>
      <c r="P143" s="4">
        <v>259</v>
      </c>
      <c r="Q143" s="5">
        <v>207</v>
      </c>
    </row>
    <row r="144" spans="13:17" x14ac:dyDescent="0.3">
      <c r="M144" t="s">
        <v>8</v>
      </c>
      <c r="N144" t="s">
        <v>37</v>
      </c>
      <c r="O144" t="s">
        <v>30</v>
      </c>
      <c r="P144" s="4">
        <v>42</v>
      </c>
      <c r="Q144" s="5">
        <v>150</v>
      </c>
    </row>
    <row r="145" spans="13:17" x14ac:dyDescent="0.3">
      <c r="M145" t="s">
        <v>41</v>
      </c>
      <c r="N145" t="s">
        <v>36</v>
      </c>
      <c r="O145" t="s">
        <v>26</v>
      </c>
      <c r="P145" s="4">
        <v>98</v>
      </c>
      <c r="Q145" s="5">
        <v>204</v>
      </c>
    </row>
    <row r="146" spans="13:17" x14ac:dyDescent="0.3">
      <c r="M146" t="s">
        <v>7</v>
      </c>
      <c r="N146" t="s">
        <v>35</v>
      </c>
      <c r="O146" t="s">
        <v>27</v>
      </c>
      <c r="P146" s="4">
        <v>2478</v>
      </c>
      <c r="Q146" s="5">
        <v>21</v>
      </c>
    </row>
    <row r="147" spans="13:17" x14ac:dyDescent="0.3">
      <c r="M147" t="s">
        <v>41</v>
      </c>
      <c r="N147" t="s">
        <v>34</v>
      </c>
      <c r="O147" t="s">
        <v>33</v>
      </c>
      <c r="P147" s="4">
        <v>7847</v>
      </c>
      <c r="Q147" s="5">
        <v>174</v>
      </c>
    </row>
    <row r="148" spans="13:17" x14ac:dyDescent="0.3">
      <c r="M148" t="s">
        <v>2</v>
      </c>
      <c r="N148" t="s">
        <v>37</v>
      </c>
      <c r="O148" t="s">
        <v>17</v>
      </c>
      <c r="P148" s="4">
        <v>9926</v>
      </c>
      <c r="Q148" s="5">
        <v>201</v>
      </c>
    </row>
    <row r="149" spans="13:17" x14ac:dyDescent="0.3">
      <c r="M149" t="s">
        <v>8</v>
      </c>
      <c r="N149" t="s">
        <v>38</v>
      </c>
      <c r="O149" t="s">
        <v>13</v>
      </c>
      <c r="P149" s="4">
        <v>819</v>
      </c>
      <c r="Q149" s="5">
        <v>510</v>
      </c>
    </row>
    <row r="150" spans="13:17" x14ac:dyDescent="0.3">
      <c r="M150" t="s">
        <v>6</v>
      </c>
      <c r="N150" t="s">
        <v>39</v>
      </c>
      <c r="O150" t="s">
        <v>29</v>
      </c>
      <c r="P150" s="4">
        <v>3052</v>
      </c>
      <c r="Q150" s="5">
        <v>378</v>
      </c>
    </row>
    <row r="151" spans="13:17" x14ac:dyDescent="0.3">
      <c r="M151" t="s">
        <v>9</v>
      </c>
      <c r="N151" t="s">
        <v>34</v>
      </c>
      <c r="O151" t="s">
        <v>21</v>
      </c>
      <c r="P151" s="4">
        <v>6832</v>
      </c>
      <c r="Q151" s="5">
        <v>27</v>
      </c>
    </row>
    <row r="152" spans="13:17" x14ac:dyDescent="0.3">
      <c r="M152" t="s">
        <v>2</v>
      </c>
      <c r="N152" t="s">
        <v>39</v>
      </c>
      <c r="O152" t="s">
        <v>16</v>
      </c>
      <c r="P152" s="4">
        <v>2016</v>
      </c>
      <c r="Q152" s="5">
        <v>117</v>
      </c>
    </row>
    <row r="153" spans="13:17" x14ac:dyDescent="0.3">
      <c r="M153" t="s">
        <v>6</v>
      </c>
      <c r="N153" t="s">
        <v>38</v>
      </c>
      <c r="O153" t="s">
        <v>21</v>
      </c>
      <c r="P153" s="4">
        <v>7322</v>
      </c>
      <c r="Q153" s="5">
        <v>36</v>
      </c>
    </row>
    <row r="154" spans="13:17" x14ac:dyDescent="0.3">
      <c r="M154" t="s">
        <v>8</v>
      </c>
      <c r="N154" t="s">
        <v>35</v>
      </c>
      <c r="O154" t="s">
        <v>33</v>
      </c>
      <c r="P154" s="4">
        <v>357</v>
      </c>
      <c r="Q154" s="5">
        <v>126</v>
      </c>
    </row>
    <row r="155" spans="13:17" x14ac:dyDescent="0.3">
      <c r="M155" t="s">
        <v>9</v>
      </c>
      <c r="N155" t="s">
        <v>39</v>
      </c>
      <c r="O155" t="s">
        <v>25</v>
      </c>
      <c r="P155" s="4">
        <v>3192</v>
      </c>
      <c r="Q155" s="5">
        <v>72</v>
      </c>
    </row>
    <row r="156" spans="13:17" x14ac:dyDescent="0.3">
      <c r="M156" t="s">
        <v>7</v>
      </c>
      <c r="N156" t="s">
        <v>36</v>
      </c>
      <c r="O156" t="s">
        <v>22</v>
      </c>
      <c r="P156" s="4">
        <v>8435</v>
      </c>
      <c r="Q156" s="5">
        <v>42</v>
      </c>
    </row>
    <row r="157" spans="13:17" x14ac:dyDescent="0.3">
      <c r="M157" t="s">
        <v>40</v>
      </c>
      <c r="N157" t="s">
        <v>39</v>
      </c>
      <c r="O157" t="s">
        <v>29</v>
      </c>
      <c r="P157" s="4">
        <v>0</v>
      </c>
      <c r="Q157" s="5">
        <v>135</v>
      </c>
    </row>
    <row r="158" spans="13:17" x14ac:dyDescent="0.3">
      <c r="M158" t="s">
        <v>7</v>
      </c>
      <c r="N158" t="s">
        <v>34</v>
      </c>
      <c r="O158" t="s">
        <v>24</v>
      </c>
      <c r="P158" s="4">
        <v>8862</v>
      </c>
      <c r="Q158" s="5">
        <v>189</v>
      </c>
    </row>
    <row r="159" spans="13:17" x14ac:dyDescent="0.3">
      <c r="M159" t="s">
        <v>6</v>
      </c>
      <c r="N159" t="s">
        <v>37</v>
      </c>
      <c r="O159" t="s">
        <v>28</v>
      </c>
      <c r="P159" s="4">
        <v>3556</v>
      </c>
      <c r="Q159" s="5">
        <v>459</v>
      </c>
    </row>
    <row r="160" spans="13:17" x14ac:dyDescent="0.3">
      <c r="M160" t="s">
        <v>5</v>
      </c>
      <c r="N160" t="s">
        <v>34</v>
      </c>
      <c r="O160" t="s">
        <v>15</v>
      </c>
      <c r="P160" s="4">
        <v>7280</v>
      </c>
      <c r="Q160" s="5">
        <v>201</v>
      </c>
    </row>
    <row r="161" spans="13:17" x14ac:dyDescent="0.3">
      <c r="M161" t="s">
        <v>6</v>
      </c>
      <c r="N161" t="s">
        <v>34</v>
      </c>
      <c r="O161" t="s">
        <v>30</v>
      </c>
      <c r="P161" s="4">
        <v>3402</v>
      </c>
      <c r="Q161" s="5">
        <v>366</v>
      </c>
    </row>
    <row r="162" spans="13:17" x14ac:dyDescent="0.3">
      <c r="M162" t="s">
        <v>3</v>
      </c>
      <c r="N162" t="s">
        <v>37</v>
      </c>
      <c r="O162" t="s">
        <v>29</v>
      </c>
      <c r="P162" s="4">
        <v>4592</v>
      </c>
      <c r="Q162" s="5">
        <v>324</v>
      </c>
    </row>
    <row r="163" spans="13:17" x14ac:dyDescent="0.3">
      <c r="M163" t="s">
        <v>9</v>
      </c>
      <c r="N163" t="s">
        <v>35</v>
      </c>
      <c r="O163" t="s">
        <v>15</v>
      </c>
      <c r="P163" s="4">
        <v>7833</v>
      </c>
      <c r="Q163" s="5">
        <v>243</v>
      </c>
    </row>
    <row r="164" spans="13:17" x14ac:dyDescent="0.3">
      <c r="M164" t="s">
        <v>2</v>
      </c>
      <c r="N164" t="s">
        <v>39</v>
      </c>
      <c r="O164" t="s">
        <v>21</v>
      </c>
      <c r="P164" s="4">
        <v>7651</v>
      </c>
      <c r="Q164" s="5">
        <v>213</v>
      </c>
    </row>
    <row r="165" spans="13:17" x14ac:dyDescent="0.3">
      <c r="M165" t="s">
        <v>40</v>
      </c>
      <c r="N165" t="s">
        <v>35</v>
      </c>
      <c r="O165" t="s">
        <v>30</v>
      </c>
      <c r="P165" s="4">
        <v>2275</v>
      </c>
      <c r="Q165" s="5">
        <v>447</v>
      </c>
    </row>
    <row r="166" spans="13:17" x14ac:dyDescent="0.3">
      <c r="M166" t="s">
        <v>40</v>
      </c>
      <c r="N166" t="s">
        <v>38</v>
      </c>
      <c r="O166" t="s">
        <v>13</v>
      </c>
      <c r="P166" s="4">
        <v>5670</v>
      </c>
      <c r="Q166" s="5">
        <v>297</v>
      </c>
    </row>
    <row r="167" spans="13:17" x14ac:dyDescent="0.3">
      <c r="M167" t="s">
        <v>7</v>
      </c>
      <c r="N167" t="s">
        <v>35</v>
      </c>
      <c r="O167" t="s">
        <v>16</v>
      </c>
      <c r="P167" s="4">
        <v>2135</v>
      </c>
      <c r="Q167" s="5">
        <v>27</v>
      </c>
    </row>
    <row r="168" spans="13:17" x14ac:dyDescent="0.3">
      <c r="M168" t="s">
        <v>40</v>
      </c>
      <c r="N168" t="s">
        <v>34</v>
      </c>
      <c r="O168" t="s">
        <v>23</v>
      </c>
      <c r="P168" s="4">
        <v>2779</v>
      </c>
      <c r="Q168" s="5">
        <v>75</v>
      </c>
    </row>
    <row r="169" spans="13:17" x14ac:dyDescent="0.3">
      <c r="M169" t="s">
        <v>10</v>
      </c>
      <c r="N169" t="s">
        <v>39</v>
      </c>
      <c r="O169" t="s">
        <v>33</v>
      </c>
      <c r="P169" s="4">
        <v>12950</v>
      </c>
      <c r="Q169" s="5">
        <v>30</v>
      </c>
    </row>
    <row r="170" spans="13:17" x14ac:dyDescent="0.3">
      <c r="M170" t="s">
        <v>7</v>
      </c>
      <c r="N170" t="s">
        <v>36</v>
      </c>
      <c r="O170" t="s">
        <v>18</v>
      </c>
      <c r="P170" s="4">
        <v>2646</v>
      </c>
      <c r="Q170" s="5">
        <v>177</v>
      </c>
    </row>
    <row r="171" spans="13:17" x14ac:dyDescent="0.3">
      <c r="M171" t="s">
        <v>40</v>
      </c>
      <c r="N171" t="s">
        <v>34</v>
      </c>
      <c r="O171" t="s">
        <v>33</v>
      </c>
      <c r="P171" s="4">
        <v>3794</v>
      </c>
      <c r="Q171" s="5">
        <v>159</v>
      </c>
    </row>
    <row r="172" spans="13:17" x14ac:dyDescent="0.3">
      <c r="M172" t="s">
        <v>3</v>
      </c>
      <c r="N172" t="s">
        <v>35</v>
      </c>
      <c r="O172" t="s">
        <v>33</v>
      </c>
      <c r="P172" s="4">
        <v>819</v>
      </c>
      <c r="Q172" s="5">
        <v>306</v>
      </c>
    </row>
    <row r="173" spans="13:17" x14ac:dyDescent="0.3">
      <c r="M173" t="s">
        <v>3</v>
      </c>
      <c r="N173" t="s">
        <v>34</v>
      </c>
      <c r="O173" t="s">
        <v>20</v>
      </c>
      <c r="P173" s="4">
        <v>2583</v>
      </c>
      <c r="Q173" s="5">
        <v>18</v>
      </c>
    </row>
    <row r="174" spans="13:17" x14ac:dyDescent="0.3">
      <c r="M174" t="s">
        <v>7</v>
      </c>
      <c r="N174" t="s">
        <v>35</v>
      </c>
      <c r="O174" t="s">
        <v>19</v>
      </c>
      <c r="P174" s="4">
        <v>4585</v>
      </c>
      <c r="Q174" s="5">
        <v>240</v>
      </c>
    </row>
    <row r="175" spans="13:17" x14ac:dyDescent="0.3">
      <c r="M175" t="s">
        <v>5</v>
      </c>
      <c r="N175" t="s">
        <v>34</v>
      </c>
      <c r="O175" t="s">
        <v>33</v>
      </c>
      <c r="P175" s="4">
        <v>1652</v>
      </c>
      <c r="Q175" s="5">
        <v>93</v>
      </c>
    </row>
    <row r="176" spans="13:17" x14ac:dyDescent="0.3">
      <c r="M176" t="s">
        <v>10</v>
      </c>
      <c r="N176" t="s">
        <v>34</v>
      </c>
      <c r="O176" t="s">
        <v>26</v>
      </c>
      <c r="P176" s="4">
        <v>4991</v>
      </c>
      <c r="Q176" s="5">
        <v>9</v>
      </c>
    </row>
    <row r="177" spans="13:17" x14ac:dyDescent="0.3">
      <c r="M177" t="s">
        <v>8</v>
      </c>
      <c r="N177" t="s">
        <v>34</v>
      </c>
      <c r="O177" t="s">
        <v>16</v>
      </c>
      <c r="P177" s="4">
        <v>2009</v>
      </c>
      <c r="Q177" s="5">
        <v>219</v>
      </c>
    </row>
    <row r="178" spans="13:17" x14ac:dyDescent="0.3">
      <c r="M178" t="s">
        <v>2</v>
      </c>
      <c r="N178" t="s">
        <v>39</v>
      </c>
      <c r="O178" t="s">
        <v>22</v>
      </c>
      <c r="P178" s="4">
        <v>1568</v>
      </c>
      <c r="Q178" s="5">
        <v>141</v>
      </c>
    </row>
    <row r="179" spans="13:17" x14ac:dyDescent="0.3">
      <c r="M179" t="s">
        <v>41</v>
      </c>
      <c r="N179" t="s">
        <v>37</v>
      </c>
      <c r="O179" t="s">
        <v>20</v>
      </c>
      <c r="P179" s="4">
        <v>3388</v>
      </c>
      <c r="Q179" s="5">
        <v>123</v>
      </c>
    </row>
    <row r="180" spans="13:17" x14ac:dyDescent="0.3">
      <c r="M180" t="s">
        <v>40</v>
      </c>
      <c r="N180" t="s">
        <v>38</v>
      </c>
      <c r="O180" t="s">
        <v>24</v>
      </c>
      <c r="P180" s="4">
        <v>623</v>
      </c>
      <c r="Q180" s="5">
        <v>51</v>
      </c>
    </row>
    <row r="181" spans="13:17" x14ac:dyDescent="0.3">
      <c r="M181" t="s">
        <v>6</v>
      </c>
      <c r="N181" t="s">
        <v>36</v>
      </c>
      <c r="O181" t="s">
        <v>4</v>
      </c>
      <c r="P181" s="4">
        <v>10073</v>
      </c>
      <c r="Q181" s="5">
        <v>120</v>
      </c>
    </row>
    <row r="182" spans="13:17" x14ac:dyDescent="0.3">
      <c r="M182" t="s">
        <v>8</v>
      </c>
      <c r="N182" t="s">
        <v>39</v>
      </c>
      <c r="O182" t="s">
        <v>26</v>
      </c>
      <c r="P182" s="4">
        <v>1561</v>
      </c>
      <c r="Q182" s="5">
        <v>27</v>
      </c>
    </row>
    <row r="183" spans="13:17" x14ac:dyDescent="0.3">
      <c r="M183" t="s">
        <v>9</v>
      </c>
      <c r="N183" t="s">
        <v>36</v>
      </c>
      <c r="O183" t="s">
        <v>27</v>
      </c>
      <c r="P183" s="4">
        <v>11522</v>
      </c>
      <c r="Q183" s="5">
        <v>204</v>
      </c>
    </row>
    <row r="184" spans="13:17" x14ac:dyDescent="0.3">
      <c r="M184" t="s">
        <v>6</v>
      </c>
      <c r="N184" t="s">
        <v>38</v>
      </c>
      <c r="O184" t="s">
        <v>13</v>
      </c>
      <c r="P184" s="4">
        <v>2317</v>
      </c>
      <c r="Q184" s="5">
        <v>123</v>
      </c>
    </row>
    <row r="185" spans="13:17" x14ac:dyDescent="0.3">
      <c r="M185" t="s">
        <v>10</v>
      </c>
      <c r="N185" t="s">
        <v>37</v>
      </c>
      <c r="O185" t="s">
        <v>28</v>
      </c>
      <c r="P185" s="4">
        <v>3059</v>
      </c>
      <c r="Q185" s="5">
        <v>27</v>
      </c>
    </row>
    <row r="186" spans="13:17" x14ac:dyDescent="0.3">
      <c r="M186" t="s">
        <v>41</v>
      </c>
      <c r="N186" t="s">
        <v>37</v>
      </c>
      <c r="O186" t="s">
        <v>26</v>
      </c>
      <c r="P186" s="4">
        <v>2324</v>
      </c>
      <c r="Q186" s="5">
        <v>177</v>
      </c>
    </row>
    <row r="187" spans="13:17" x14ac:dyDescent="0.3">
      <c r="M187" t="s">
        <v>3</v>
      </c>
      <c r="N187" t="s">
        <v>39</v>
      </c>
      <c r="O187" t="s">
        <v>26</v>
      </c>
      <c r="P187" s="4">
        <v>4956</v>
      </c>
      <c r="Q187" s="5">
        <v>171</v>
      </c>
    </row>
    <row r="188" spans="13:17" x14ac:dyDescent="0.3">
      <c r="M188" t="s">
        <v>10</v>
      </c>
      <c r="N188" t="s">
        <v>34</v>
      </c>
      <c r="O188" t="s">
        <v>19</v>
      </c>
      <c r="P188" s="4">
        <v>5355</v>
      </c>
      <c r="Q188" s="5">
        <v>204</v>
      </c>
    </row>
    <row r="189" spans="13:17" x14ac:dyDescent="0.3">
      <c r="M189" t="s">
        <v>3</v>
      </c>
      <c r="N189" t="s">
        <v>34</v>
      </c>
      <c r="O189" t="s">
        <v>14</v>
      </c>
      <c r="P189" s="4">
        <v>7259</v>
      </c>
      <c r="Q189" s="5">
        <v>276</v>
      </c>
    </row>
    <row r="190" spans="13:17" x14ac:dyDescent="0.3">
      <c r="M190" t="s">
        <v>8</v>
      </c>
      <c r="N190" t="s">
        <v>37</v>
      </c>
      <c r="O190" t="s">
        <v>26</v>
      </c>
      <c r="P190" s="4">
        <v>6279</v>
      </c>
      <c r="Q190" s="5">
        <v>45</v>
      </c>
    </row>
    <row r="191" spans="13:17" x14ac:dyDescent="0.3">
      <c r="M191" t="s">
        <v>40</v>
      </c>
      <c r="N191" t="s">
        <v>38</v>
      </c>
      <c r="O191" t="s">
        <v>29</v>
      </c>
      <c r="P191" s="4">
        <v>2541</v>
      </c>
      <c r="Q191" s="5">
        <v>45</v>
      </c>
    </row>
    <row r="192" spans="13:17" x14ac:dyDescent="0.3">
      <c r="M192" t="s">
        <v>6</v>
      </c>
      <c r="N192" t="s">
        <v>35</v>
      </c>
      <c r="O192" t="s">
        <v>27</v>
      </c>
      <c r="P192" s="4">
        <v>3864</v>
      </c>
      <c r="Q192" s="5">
        <v>177</v>
      </c>
    </row>
    <row r="193" spans="13:17" x14ac:dyDescent="0.3">
      <c r="M193" t="s">
        <v>5</v>
      </c>
      <c r="N193" t="s">
        <v>36</v>
      </c>
      <c r="O193" t="s">
        <v>13</v>
      </c>
      <c r="P193" s="4">
        <v>6146</v>
      </c>
      <c r="Q193" s="5">
        <v>63</v>
      </c>
    </row>
    <row r="194" spans="13:17" x14ac:dyDescent="0.3">
      <c r="M194" t="s">
        <v>9</v>
      </c>
      <c r="N194" t="s">
        <v>39</v>
      </c>
      <c r="O194" t="s">
        <v>18</v>
      </c>
      <c r="P194" s="4">
        <v>2639</v>
      </c>
      <c r="Q194" s="5">
        <v>204</v>
      </c>
    </row>
    <row r="195" spans="13:17" x14ac:dyDescent="0.3">
      <c r="M195" t="s">
        <v>8</v>
      </c>
      <c r="N195" t="s">
        <v>37</v>
      </c>
      <c r="O195" t="s">
        <v>22</v>
      </c>
      <c r="P195" s="4">
        <v>1890</v>
      </c>
      <c r="Q195" s="5">
        <v>195</v>
      </c>
    </row>
    <row r="196" spans="13:17" x14ac:dyDescent="0.3">
      <c r="M196" t="s">
        <v>7</v>
      </c>
      <c r="N196" t="s">
        <v>34</v>
      </c>
      <c r="O196" t="s">
        <v>14</v>
      </c>
      <c r="P196" s="4">
        <v>1932</v>
      </c>
      <c r="Q196" s="5">
        <v>369</v>
      </c>
    </row>
    <row r="197" spans="13:17" x14ac:dyDescent="0.3">
      <c r="M197" t="s">
        <v>3</v>
      </c>
      <c r="N197" t="s">
        <v>34</v>
      </c>
      <c r="O197" t="s">
        <v>25</v>
      </c>
      <c r="P197" s="4">
        <v>6300</v>
      </c>
      <c r="Q197" s="5">
        <v>42</v>
      </c>
    </row>
    <row r="198" spans="13:17" x14ac:dyDescent="0.3">
      <c r="M198" t="s">
        <v>6</v>
      </c>
      <c r="N198" t="s">
        <v>37</v>
      </c>
      <c r="O198" t="s">
        <v>30</v>
      </c>
      <c r="P198" s="4">
        <v>560</v>
      </c>
      <c r="Q198" s="5">
        <v>81</v>
      </c>
    </row>
    <row r="199" spans="13:17" x14ac:dyDescent="0.3">
      <c r="M199" t="s">
        <v>9</v>
      </c>
      <c r="N199" t="s">
        <v>37</v>
      </c>
      <c r="O199" t="s">
        <v>26</v>
      </c>
      <c r="P199" s="4">
        <v>2856</v>
      </c>
      <c r="Q199" s="5">
        <v>246</v>
      </c>
    </row>
    <row r="200" spans="13:17" x14ac:dyDescent="0.3">
      <c r="M200" t="s">
        <v>9</v>
      </c>
      <c r="N200" t="s">
        <v>34</v>
      </c>
      <c r="O200" t="s">
        <v>17</v>
      </c>
      <c r="P200" s="4">
        <v>707</v>
      </c>
      <c r="Q200" s="5">
        <v>174</v>
      </c>
    </row>
    <row r="201" spans="13:17" x14ac:dyDescent="0.3">
      <c r="M201" t="s">
        <v>8</v>
      </c>
      <c r="N201" t="s">
        <v>35</v>
      </c>
      <c r="O201" t="s">
        <v>30</v>
      </c>
      <c r="P201" s="4">
        <v>3598</v>
      </c>
      <c r="Q201" s="5">
        <v>81</v>
      </c>
    </row>
    <row r="202" spans="13:17" x14ac:dyDescent="0.3">
      <c r="M202" t="s">
        <v>40</v>
      </c>
      <c r="N202" t="s">
        <v>35</v>
      </c>
      <c r="O202" t="s">
        <v>22</v>
      </c>
      <c r="P202" s="4">
        <v>6853</v>
      </c>
      <c r="Q202" s="5">
        <v>372</v>
      </c>
    </row>
    <row r="203" spans="13:17" x14ac:dyDescent="0.3">
      <c r="M203" t="s">
        <v>40</v>
      </c>
      <c r="N203" t="s">
        <v>35</v>
      </c>
      <c r="O203" t="s">
        <v>16</v>
      </c>
      <c r="P203" s="4">
        <v>4725</v>
      </c>
      <c r="Q203" s="5">
        <v>174</v>
      </c>
    </row>
    <row r="204" spans="13:17" x14ac:dyDescent="0.3">
      <c r="M204" t="s">
        <v>41</v>
      </c>
      <c r="N204" t="s">
        <v>36</v>
      </c>
      <c r="O204" t="s">
        <v>32</v>
      </c>
      <c r="P204" s="4">
        <v>10304</v>
      </c>
      <c r="Q204" s="5">
        <v>84</v>
      </c>
    </row>
    <row r="205" spans="13:17" x14ac:dyDescent="0.3">
      <c r="M205" t="s">
        <v>41</v>
      </c>
      <c r="N205" t="s">
        <v>34</v>
      </c>
      <c r="O205" t="s">
        <v>16</v>
      </c>
      <c r="P205" s="4">
        <v>1274</v>
      </c>
      <c r="Q205" s="5">
        <v>225</v>
      </c>
    </row>
    <row r="206" spans="13:17" x14ac:dyDescent="0.3">
      <c r="M206" t="s">
        <v>5</v>
      </c>
      <c r="N206" t="s">
        <v>36</v>
      </c>
      <c r="O206" t="s">
        <v>30</v>
      </c>
      <c r="P206" s="4">
        <v>1526</v>
      </c>
      <c r="Q206" s="5">
        <v>105</v>
      </c>
    </row>
    <row r="207" spans="13:17" x14ac:dyDescent="0.3">
      <c r="M207" t="s">
        <v>40</v>
      </c>
      <c r="N207" t="s">
        <v>39</v>
      </c>
      <c r="O207" t="s">
        <v>28</v>
      </c>
      <c r="P207" s="4">
        <v>3101</v>
      </c>
      <c r="Q207" s="5">
        <v>225</v>
      </c>
    </row>
    <row r="208" spans="13:17" x14ac:dyDescent="0.3">
      <c r="M208" t="s">
        <v>2</v>
      </c>
      <c r="N208" t="s">
        <v>37</v>
      </c>
      <c r="O208" t="s">
        <v>14</v>
      </c>
      <c r="P208" s="4">
        <v>1057</v>
      </c>
      <c r="Q208" s="5">
        <v>54</v>
      </c>
    </row>
    <row r="209" spans="13:17" x14ac:dyDescent="0.3">
      <c r="M209" t="s">
        <v>7</v>
      </c>
      <c r="N209" t="s">
        <v>37</v>
      </c>
      <c r="O209" t="s">
        <v>26</v>
      </c>
      <c r="P209" s="4">
        <v>5306</v>
      </c>
      <c r="Q209" s="5">
        <v>0</v>
      </c>
    </row>
    <row r="210" spans="13:17" x14ac:dyDescent="0.3">
      <c r="M210" t="s">
        <v>5</v>
      </c>
      <c r="N210" t="s">
        <v>39</v>
      </c>
      <c r="O210" t="s">
        <v>24</v>
      </c>
      <c r="P210" s="4">
        <v>4018</v>
      </c>
      <c r="Q210" s="5">
        <v>171</v>
      </c>
    </row>
    <row r="211" spans="13:17" x14ac:dyDescent="0.3">
      <c r="M211" t="s">
        <v>9</v>
      </c>
      <c r="N211" t="s">
        <v>34</v>
      </c>
      <c r="O211" t="s">
        <v>16</v>
      </c>
      <c r="P211" s="4">
        <v>938</v>
      </c>
      <c r="Q211" s="5">
        <v>189</v>
      </c>
    </row>
    <row r="212" spans="13:17" x14ac:dyDescent="0.3">
      <c r="M212" t="s">
        <v>7</v>
      </c>
      <c r="N212" t="s">
        <v>38</v>
      </c>
      <c r="O212" t="s">
        <v>18</v>
      </c>
      <c r="P212" s="4">
        <v>1778</v>
      </c>
      <c r="Q212" s="5">
        <v>270</v>
      </c>
    </row>
    <row r="213" spans="13:17" x14ac:dyDescent="0.3">
      <c r="M213" t="s">
        <v>6</v>
      </c>
      <c r="N213" t="s">
        <v>39</v>
      </c>
      <c r="O213" t="s">
        <v>30</v>
      </c>
      <c r="P213" s="4">
        <v>1638</v>
      </c>
      <c r="Q213" s="5">
        <v>63</v>
      </c>
    </row>
    <row r="214" spans="13:17" x14ac:dyDescent="0.3">
      <c r="M214" t="s">
        <v>41</v>
      </c>
      <c r="N214" t="s">
        <v>38</v>
      </c>
      <c r="O214" t="s">
        <v>25</v>
      </c>
      <c r="P214" s="4">
        <v>154</v>
      </c>
      <c r="Q214" s="5">
        <v>21</v>
      </c>
    </row>
    <row r="215" spans="13:17" x14ac:dyDescent="0.3">
      <c r="M215" t="s">
        <v>7</v>
      </c>
      <c r="N215" t="s">
        <v>37</v>
      </c>
      <c r="O215" t="s">
        <v>22</v>
      </c>
      <c r="P215" s="4">
        <v>9835</v>
      </c>
      <c r="Q215" s="5">
        <v>207</v>
      </c>
    </row>
    <row r="216" spans="13:17" x14ac:dyDescent="0.3">
      <c r="M216" t="s">
        <v>9</v>
      </c>
      <c r="N216" t="s">
        <v>37</v>
      </c>
      <c r="O216" t="s">
        <v>20</v>
      </c>
      <c r="P216" s="4">
        <v>7273</v>
      </c>
      <c r="Q216" s="5">
        <v>96</v>
      </c>
    </row>
    <row r="217" spans="13:17" x14ac:dyDescent="0.3">
      <c r="M217" t="s">
        <v>5</v>
      </c>
      <c r="N217" t="s">
        <v>39</v>
      </c>
      <c r="O217" t="s">
        <v>22</v>
      </c>
      <c r="P217" s="4">
        <v>6909</v>
      </c>
      <c r="Q217" s="5">
        <v>81</v>
      </c>
    </row>
    <row r="218" spans="13:17" x14ac:dyDescent="0.3">
      <c r="M218" t="s">
        <v>9</v>
      </c>
      <c r="N218" t="s">
        <v>39</v>
      </c>
      <c r="O218" t="s">
        <v>24</v>
      </c>
      <c r="P218" s="4">
        <v>3920</v>
      </c>
      <c r="Q218" s="5">
        <v>306</v>
      </c>
    </row>
    <row r="219" spans="13:17" x14ac:dyDescent="0.3">
      <c r="M219" t="s">
        <v>10</v>
      </c>
      <c r="N219" t="s">
        <v>39</v>
      </c>
      <c r="O219" t="s">
        <v>21</v>
      </c>
      <c r="P219" s="4">
        <v>4858</v>
      </c>
      <c r="Q219" s="5">
        <v>279</v>
      </c>
    </row>
    <row r="220" spans="13:17" x14ac:dyDescent="0.3">
      <c r="M220" t="s">
        <v>2</v>
      </c>
      <c r="N220" t="s">
        <v>38</v>
      </c>
      <c r="O220" t="s">
        <v>4</v>
      </c>
      <c r="P220" s="4">
        <v>3549</v>
      </c>
      <c r="Q220" s="5">
        <v>3</v>
      </c>
    </row>
    <row r="221" spans="13:17" x14ac:dyDescent="0.3">
      <c r="M221" t="s">
        <v>7</v>
      </c>
      <c r="N221" t="s">
        <v>39</v>
      </c>
      <c r="O221" t="s">
        <v>27</v>
      </c>
      <c r="P221" s="4">
        <v>966</v>
      </c>
      <c r="Q221" s="5">
        <v>198</v>
      </c>
    </row>
    <row r="222" spans="13:17" x14ac:dyDescent="0.3">
      <c r="M222" t="s">
        <v>5</v>
      </c>
      <c r="N222" t="s">
        <v>39</v>
      </c>
      <c r="O222" t="s">
        <v>18</v>
      </c>
      <c r="P222" s="4">
        <v>385</v>
      </c>
      <c r="Q222" s="5">
        <v>249</v>
      </c>
    </row>
    <row r="223" spans="13:17" x14ac:dyDescent="0.3">
      <c r="M223" t="s">
        <v>6</v>
      </c>
      <c r="N223" t="s">
        <v>34</v>
      </c>
      <c r="O223" t="s">
        <v>16</v>
      </c>
      <c r="P223" s="4">
        <v>2219</v>
      </c>
      <c r="Q223" s="5">
        <v>75</v>
      </c>
    </row>
    <row r="224" spans="13:17" x14ac:dyDescent="0.3">
      <c r="M224" t="s">
        <v>9</v>
      </c>
      <c r="N224" t="s">
        <v>36</v>
      </c>
      <c r="O224" t="s">
        <v>32</v>
      </c>
      <c r="P224" s="4">
        <v>2954</v>
      </c>
      <c r="Q224" s="5">
        <v>189</v>
      </c>
    </row>
    <row r="225" spans="13:17" x14ac:dyDescent="0.3">
      <c r="M225" t="s">
        <v>7</v>
      </c>
      <c r="N225" t="s">
        <v>36</v>
      </c>
      <c r="O225" t="s">
        <v>32</v>
      </c>
      <c r="P225" s="4">
        <v>280</v>
      </c>
      <c r="Q225" s="5">
        <v>87</v>
      </c>
    </row>
    <row r="226" spans="13:17" x14ac:dyDescent="0.3">
      <c r="M226" t="s">
        <v>41</v>
      </c>
      <c r="N226" t="s">
        <v>36</v>
      </c>
      <c r="O226" t="s">
        <v>30</v>
      </c>
      <c r="P226" s="4">
        <v>6118</v>
      </c>
      <c r="Q226" s="5">
        <v>174</v>
      </c>
    </row>
    <row r="227" spans="13:17" x14ac:dyDescent="0.3">
      <c r="M227" t="s">
        <v>2</v>
      </c>
      <c r="N227" t="s">
        <v>39</v>
      </c>
      <c r="O227" t="s">
        <v>15</v>
      </c>
      <c r="P227" s="4">
        <v>4802</v>
      </c>
      <c r="Q227" s="5">
        <v>36</v>
      </c>
    </row>
    <row r="228" spans="13:17" x14ac:dyDescent="0.3">
      <c r="M228" t="s">
        <v>9</v>
      </c>
      <c r="N228" t="s">
        <v>38</v>
      </c>
      <c r="O228" t="s">
        <v>24</v>
      </c>
      <c r="P228" s="4">
        <v>4137</v>
      </c>
      <c r="Q228" s="5">
        <v>60</v>
      </c>
    </row>
    <row r="229" spans="13:17" x14ac:dyDescent="0.3">
      <c r="M229" t="s">
        <v>3</v>
      </c>
      <c r="N229" t="s">
        <v>35</v>
      </c>
      <c r="O229" t="s">
        <v>23</v>
      </c>
      <c r="P229" s="4">
        <v>2023</v>
      </c>
      <c r="Q229" s="5">
        <v>78</v>
      </c>
    </row>
    <row r="230" spans="13:17" x14ac:dyDescent="0.3">
      <c r="M230" t="s">
        <v>9</v>
      </c>
      <c r="N230" t="s">
        <v>36</v>
      </c>
      <c r="O230" t="s">
        <v>30</v>
      </c>
      <c r="P230" s="4">
        <v>9051</v>
      </c>
      <c r="Q230" s="5">
        <v>57</v>
      </c>
    </row>
    <row r="231" spans="13:17" x14ac:dyDescent="0.3">
      <c r="M231" t="s">
        <v>9</v>
      </c>
      <c r="N231" t="s">
        <v>37</v>
      </c>
      <c r="O231" t="s">
        <v>28</v>
      </c>
      <c r="P231" s="4">
        <v>2919</v>
      </c>
      <c r="Q231" s="5">
        <v>45</v>
      </c>
    </row>
    <row r="232" spans="13:17" x14ac:dyDescent="0.3">
      <c r="M232" t="s">
        <v>41</v>
      </c>
      <c r="N232" t="s">
        <v>38</v>
      </c>
      <c r="O232" t="s">
        <v>22</v>
      </c>
      <c r="P232" s="4">
        <v>5915</v>
      </c>
      <c r="Q232" s="5">
        <v>3</v>
      </c>
    </row>
    <row r="233" spans="13:17" x14ac:dyDescent="0.3">
      <c r="M233" t="s">
        <v>10</v>
      </c>
      <c r="N233" t="s">
        <v>35</v>
      </c>
      <c r="O233" t="s">
        <v>15</v>
      </c>
      <c r="P233" s="4">
        <v>2562</v>
      </c>
      <c r="Q233" s="5">
        <v>6</v>
      </c>
    </row>
    <row r="234" spans="13:17" x14ac:dyDescent="0.3">
      <c r="M234" t="s">
        <v>5</v>
      </c>
      <c r="N234" t="s">
        <v>37</v>
      </c>
      <c r="O234" t="s">
        <v>25</v>
      </c>
      <c r="P234" s="4">
        <v>8813</v>
      </c>
      <c r="Q234" s="5">
        <v>21</v>
      </c>
    </row>
    <row r="235" spans="13:17" x14ac:dyDescent="0.3">
      <c r="M235" t="s">
        <v>5</v>
      </c>
      <c r="N235" t="s">
        <v>36</v>
      </c>
      <c r="O235" t="s">
        <v>18</v>
      </c>
      <c r="P235" s="4">
        <v>6111</v>
      </c>
      <c r="Q235" s="5">
        <v>3</v>
      </c>
    </row>
    <row r="236" spans="13:17" x14ac:dyDescent="0.3">
      <c r="M236" t="s">
        <v>8</v>
      </c>
      <c r="N236" t="s">
        <v>34</v>
      </c>
      <c r="O236" t="s">
        <v>31</v>
      </c>
      <c r="P236" s="4">
        <v>3507</v>
      </c>
      <c r="Q236" s="5">
        <v>288</v>
      </c>
    </row>
    <row r="237" spans="13:17" x14ac:dyDescent="0.3">
      <c r="M237" t="s">
        <v>6</v>
      </c>
      <c r="N237" t="s">
        <v>36</v>
      </c>
      <c r="O237" t="s">
        <v>13</v>
      </c>
      <c r="P237" s="4">
        <v>4319</v>
      </c>
      <c r="Q237" s="5">
        <v>30</v>
      </c>
    </row>
    <row r="238" spans="13:17" x14ac:dyDescent="0.3">
      <c r="M238" t="s">
        <v>40</v>
      </c>
      <c r="N238" t="s">
        <v>38</v>
      </c>
      <c r="O238" t="s">
        <v>26</v>
      </c>
      <c r="P238" s="4">
        <v>609</v>
      </c>
      <c r="Q238" s="5">
        <v>87</v>
      </c>
    </row>
    <row r="239" spans="13:17" x14ac:dyDescent="0.3">
      <c r="M239" t="s">
        <v>40</v>
      </c>
      <c r="N239" t="s">
        <v>39</v>
      </c>
      <c r="O239" t="s">
        <v>27</v>
      </c>
      <c r="P239" s="4">
        <v>6370</v>
      </c>
      <c r="Q239" s="5">
        <v>30</v>
      </c>
    </row>
    <row r="240" spans="13:17" x14ac:dyDescent="0.3">
      <c r="M240" t="s">
        <v>5</v>
      </c>
      <c r="N240" t="s">
        <v>38</v>
      </c>
      <c r="O240" t="s">
        <v>19</v>
      </c>
      <c r="P240" s="4">
        <v>5474</v>
      </c>
      <c r="Q240" s="5">
        <v>168</v>
      </c>
    </row>
    <row r="241" spans="13:17" x14ac:dyDescent="0.3">
      <c r="M241" t="s">
        <v>40</v>
      </c>
      <c r="N241" t="s">
        <v>36</v>
      </c>
      <c r="O241" t="s">
        <v>27</v>
      </c>
      <c r="P241" s="4">
        <v>3164</v>
      </c>
      <c r="Q241" s="5">
        <v>306</v>
      </c>
    </row>
    <row r="242" spans="13:17" x14ac:dyDescent="0.3">
      <c r="M242" t="s">
        <v>6</v>
      </c>
      <c r="N242" t="s">
        <v>35</v>
      </c>
      <c r="O242" t="s">
        <v>4</v>
      </c>
      <c r="P242" s="4">
        <v>1302</v>
      </c>
      <c r="Q242" s="5">
        <v>402</v>
      </c>
    </row>
    <row r="243" spans="13:17" x14ac:dyDescent="0.3">
      <c r="M243" t="s">
        <v>3</v>
      </c>
      <c r="N243" t="s">
        <v>37</v>
      </c>
      <c r="O243" t="s">
        <v>28</v>
      </c>
      <c r="P243" s="4">
        <v>7308</v>
      </c>
      <c r="Q243" s="5">
        <v>327</v>
      </c>
    </row>
    <row r="244" spans="13:17" x14ac:dyDescent="0.3">
      <c r="M244" t="s">
        <v>40</v>
      </c>
      <c r="N244" t="s">
        <v>37</v>
      </c>
      <c r="O244" t="s">
        <v>27</v>
      </c>
      <c r="P244" s="4">
        <v>6132</v>
      </c>
      <c r="Q244" s="5">
        <v>93</v>
      </c>
    </row>
    <row r="245" spans="13:17" x14ac:dyDescent="0.3">
      <c r="M245" t="s">
        <v>10</v>
      </c>
      <c r="N245" t="s">
        <v>35</v>
      </c>
      <c r="O245" t="s">
        <v>14</v>
      </c>
      <c r="P245" s="4">
        <v>3472</v>
      </c>
      <c r="Q245" s="5">
        <v>96</v>
      </c>
    </row>
    <row r="246" spans="13:17" x14ac:dyDescent="0.3">
      <c r="M246" t="s">
        <v>8</v>
      </c>
      <c r="N246" t="s">
        <v>39</v>
      </c>
      <c r="O246" t="s">
        <v>18</v>
      </c>
      <c r="P246" s="4">
        <v>9660</v>
      </c>
      <c r="Q246" s="5">
        <v>27</v>
      </c>
    </row>
    <row r="247" spans="13:17" x14ac:dyDescent="0.3">
      <c r="M247" t="s">
        <v>9</v>
      </c>
      <c r="N247" t="s">
        <v>38</v>
      </c>
      <c r="O247" t="s">
        <v>26</v>
      </c>
      <c r="P247" s="4">
        <v>2436</v>
      </c>
      <c r="Q247" s="5">
        <v>99</v>
      </c>
    </row>
    <row r="248" spans="13:17" x14ac:dyDescent="0.3">
      <c r="M248" t="s">
        <v>9</v>
      </c>
      <c r="N248" t="s">
        <v>38</v>
      </c>
      <c r="O248" t="s">
        <v>33</v>
      </c>
      <c r="P248" s="4">
        <v>9506</v>
      </c>
      <c r="Q248" s="5">
        <v>87</v>
      </c>
    </row>
    <row r="249" spans="13:17" x14ac:dyDescent="0.3">
      <c r="M249" t="s">
        <v>10</v>
      </c>
      <c r="N249" t="s">
        <v>37</v>
      </c>
      <c r="O249" t="s">
        <v>21</v>
      </c>
      <c r="P249" s="4">
        <v>245</v>
      </c>
      <c r="Q249" s="5">
        <v>288</v>
      </c>
    </row>
    <row r="250" spans="13:17" x14ac:dyDescent="0.3">
      <c r="M250" t="s">
        <v>8</v>
      </c>
      <c r="N250" t="s">
        <v>35</v>
      </c>
      <c r="O250" t="s">
        <v>20</v>
      </c>
      <c r="P250" s="4">
        <v>2702</v>
      </c>
      <c r="Q250" s="5">
        <v>363</v>
      </c>
    </row>
    <row r="251" spans="13:17" x14ac:dyDescent="0.3">
      <c r="M251" t="s">
        <v>10</v>
      </c>
      <c r="N251" t="s">
        <v>34</v>
      </c>
      <c r="O251" t="s">
        <v>17</v>
      </c>
      <c r="P251" s="4">
        <v>700</v>
      </c>
      <c r="Q251" s="5">
        <v>87</v>
      </c>
    </row>
    <row r="252" spans="13:17" x14ac:dyDescent="0.3">
      <c r="M252" t="s">
        <v>6</v>
      </c>
      <c r="N252" t="s">
        <v>34</v>
      </c>
      <c r="O252" t="s">
        <v>17</v>
      </c>
      <c r="P252" s="4">
        <v>3759</v>
      </c>
      <c r="Q252" s="5">
        <v>150</v>
      </c>
    </row>
    <row r="253" spans="13:17" x14ac:dyDescent="0.3">
      <c r="M253" t="s">
        <v>2</v>
      </c>
      <c r="N253" t="s">
        <v>35</v>
      </c>
      <c r="O253" t="s">
        <v>17</v>
      </c>
      <c r="P253" s="4">
        <v>1589</v>
      </c>
      <c r="Q253" s="5">
        <v>303</v>
      </c>
    </row>
    <row r="254" spans="13:17" x14ac:dyDescent="0.3">
      <c r="M254" t="s">
        <v>7</v>
      </c>
      <c r="N254" t="s">
        <v>35</v>
      </c>
      <c r="O254" t="s">
        <v>28</v>
      </c>
      <c r="P254" s="4">
        <v>5194</v>
      </c>
      <c r="Q254" s="5">
        <v>288</v>
      </c>
    </row>
    <row r="255" spans="13:17" x14ac:dyDescent="0.3">
      <c r="M255" t="s">
        <v>10</v>
      </c>
      <c r="N255" t="s">
        <v>36</v>
      </c>
      <c r="O255" t="s">
        <v>13</v>
      </c>
      <c r="P255" s="4">
        <v>945</v>
      </c>
      <c r="Q255" s="5">
        <v>75</v>
      </c>
    </row>
    <row r="256" spans="13:17" x14ac:dyDescent="0.3">
      <c r="M256" t="s">
        <v>40</v>
      </c>
      <c r="N256" t="s">
        <v>38</v>
      </c>
      <c r="O256" t="s">
        <v>31</v>
      </c>
      <c r="P256" s="4">
        <v>1988</v>
      </c>
      <c r="Q256" s="5">
        <v>39</v>
      </c>
    </row>
    <row r="257" spans="13:17" x14ac:dyDescent="0.3">
      <c r="M257" t="s">
        <v>6</v>
      </c>
      <c r="N257" t="s">
        <v>34</v>
      </c>
      <c r="O257" t="s">
        <v>32</v>
      </c>
      <c r="P257" s="4">
        <v>6734</v>
      </c>
      <c r="Q257" s="5">
        <v>123</v>
      </c>
    </row>
    <row r="258" spans="13:17" x14ac:dyDescent="0.3">
      <c r="M258" t="s">
        <v>40</v>
      </c>
      <c r="N258" t="s">
        <v>36</v>
      </c>
      <c r="O258" t="s">
        <v>4</v>
      </c>
      <c r="P258" s="4">
        <v>217</v>
      </c>
      <c r="Q258" s="5">
        <v>36</v>
      </c>
    </row>
    <row r="259" spans="13:17" x14ac:dyDescent="0.3">
      <c r="M259" t="s">
        <v>5</v>
      </c>
      <c r="N259" t="s">
        <v>34</v>
      </c>
      <c r="O259" t="s">
        <v>22</v>
      </c>
      <c r="P259" s="4">
        <v>6279</v>
      </c>
      <c r="Q259" s="5">
        <v>237</v>
      </c>
    </row>
    <row r="260" spans="13:17" x14ac:dyDescent="0.3">
      <c r="M260" t="s">
        <v>40</v>
      </c>
      <c r="N260" t="s">
        <v>36</v>
      </c>
      <c r="O260" t="s">
        <v>13</v>
      </c>
      <c r="P260" s="4">
        <v>4424</v>
      </c>
      <c r="Q260" s="5">
        <v>201</v>
      </c>
    </row>
    <row r="261" spans="13:17" x14ac:dyDescent="0.3">
      <c r="M261" t="s">
        <v>2</v>
      </c>
      <c r="N261" t="s">
        <v>36</v>
      </c>
      <c r="O261" t="s">
        <v>17</v>
      </c>
      <c r="P261" s="4">
        <v>189</v>
      </c>
      <c r="Q261" s="5">
        <v>48</v>
      </c>
    </row>
    <row r="262" spans="13:17" x14ac:dyDescent="0.3">
      <c r="M262" t="s">
        <v>5</v>
      </c>
      <c r="N262" t="s">
        <v>35</v>
      </c>
      <c r="O262" t="s">
        <v>22</v>
      </c>
      <c r="P262" s="4">
        <v>490</v>
      </c>
      <c r="Q262" s="5">
        <v>84</v>
      </c>
    </row>
    <row r="263" spans="13:17" x14ac:dyDescent="0.3">
      <c r="M263" t="s">
        <v>8</v>
      </c>
      <c r="N263" t="s">
        <v>37</v>
      </c>
      <c r="O263" t="s">
        <v>21</v>
      </c>
      <c r="P263" s="4">
        <v>434</v>
      </c>
      <c r="Q263" s="5">
        <v>87</v>
      </c>
    </row>
    <row r="264" spans="13:17" x14ac:dyDescent="0.3">
      <c r="M264" t="s">
        <v>7</v>
      </c>
      <c r="N264" t="s">
        <v>38</v>
      </c>
      <c r="O264" t="s">
        <v>30</v>
      </c>
      <c r="P264" s="4">
        <v>10129</v>
      </c>
      <c r="Q264" s="5">
        <v>312</v>
      </c>
    </row>
    <row r="265" spans="13:17" x14ac:dyDescent="0.3">
      <c r="M265" t="s">
        <v>3</v>
      </c>
      <c r="N265" t="s">
        <v>39</v>
      </c>
      <c r="O265" t="s">
        <v>28</v>
      </c>
      <c r="P265" s="4">
        <v>1652</v>
      </c>
      <c r="Q265" s="5">
        <v>102</v>
      </c>
    </row>
    <row r="266" spans="13:17" x14ac:dyDescent="0.3">
      <c r="M266" t="s">
        <v>8</v>
      </c>
      <c r="N266" t="s">
        <v>38</v>
      </c>
      <c r="O266" t="s">
        <v>21</v>
      </c>
      <c r="P266" s="4">
        <v>6433</v>
      </c>
      <c r="Q266" s="5">
        <v>78</v>
      </c>
    </row>
    <row r="267" spans="13:17" x14ac:dyDescent="0.3">
      <c r="M267" t="s">
        <v>3</v>
      </c>
      <c r="N267" t="s">
        <v>34</v>
      </c>
      <c r="O267" t="s">
        <v>23</v>
      </c>
      <c r="P267" s="4">
        <v>2212</v>
      </c>
      <c r="Q267" s="5">
        <v>117</v>
      </c>
    </row>
    <row r="268" spans="13:17" x14ac:dyDescent="0.3">
      <c r="M268" t="s">
        <v>41</v>
      </c>
      <c r="N268" t="s">
        <v>35</v>
      </c>
      <c r="O268" t="s">
        <v>19</v>
      </c>
      <c r="P268" s="4">
        <v>609</v>
      </c>
      <c r="Q268" s="5">
        <v>99</v>
      </c>
    </row>
    <row r="269" spans="13:17" x14ac:dyDescent="0.3">
      <c r="M269" t="s">
        <v>40</v>
      </c>
      <c r="N269" t="s">
        <v>35</v>
      </c>
      <c r="O269" t="s">
        <v>24</v>
      </c>
      <c r="P269" s="4">
        <v>1638</v>
      </c>
      <c r="Q269" s="5">
        <v>48</v>
      </c>
    </row>
    <row r="270" spans="13:17" x14ac:dyDescent="0.3">
      <c r="M270" t="s">
        <v>7</v>
      </c>
      <c r="N270" t="s">
        <v>34</v>
      </c>
      <c r="O270" t="s">
        <v>15</v>
      </c>
      <c r="P270" s="4">
        <v>3829</v>
      </c>
      <c r="Q270" s="5">
        <v>24</v>
      </c>
    </row>
    <row r="271" spans="13:17" x14ac:dyDescent="0.3">
      <c r="M271" t="s">
        <v>40</v>
      </c>
      <c r="N271" t="s">
        <v>39</v>
      </c>
      <c r="O271" t="s">
        <v>15</v>
      </c>
      <c r="P271" s="4">
        <v>5775</v>
      </c>
      <c r="Q271" s="5">
        <v>42</v>
      </c>
    </row>
    <row r="272" spans="13:17" x14ac:dyDescent="0.3">
      <c r="M272" t="s">
        <v>6</v>
      </c>
      <c r="N272" t="s">
        <v>35</v>
      </c>
      <c r="O272" t="s">
        <v>20</v>
      </c>
      <c r="P272" s="4">
        <v>1071</v>
      </c>
      <c r="Q272" s="5">
        <v>270</v>
      </c>
    </row>
    <row r="273" spans="13:17" x14ac:dyDescent="0.3">
      <c r="M273" t="s">
        <v>8</v>
      </c>
      <c r="N273" t="s">
        <v>36</v>
      </c>
      <c r="O273" t="s">
        <v>23</v>
      </c>
      <c r="P273" s="4">
        <v>5019</v>
      </c>
      <c r="Q273" s="5">
        <v>150</v>
      </c>
    </row>
    <row r="274" spans="13:17" x14ac:dyDescent="0.3">
      <c r="M274" t="s">
        <v>2</v>
      </c>
      <c r="N274" t="s">
        <v>37</v>
      </c>
      <c r="O274" t="s">
        <v>15</v>
      </c>
      <c r="P274" s="4">
        <v>2863</v>
      </c>
      <c r="Q274" s="5">
        <v>42</v>
      </c>
    </row>
    <row r="275" spans="13:17" x14ac:dyDescent="0.3">
      <c r="M275" t="s">
        <v>40</v>
      </c>
      <c r="N275" t="s">
        <v>35</v>
      </c>
      <c r="O275" t="s">
        <v>29</v>
      </c>
      <c r="P275" s="4">
        <v>1617</v>
      </c>
      <c r="Q275" s="5">
        <v>126</v>
      </c>
    </row>
    <row r="276" spans="13:17" x14ac:dyDescent="0.3">
      <c r="M276" t="s">
        <v>6</v>
      </c>
      <c r="N276" t="s">
        <v>37</v>
      </c>
      <c r="O276" t="s">
        <v>26</v>
      </c>
      <c r="P276" s="4">
        <v>6818</v>
      </c>
      <c r="Q276" s="5">
        <v>6</v>
      </c>
    </row>
    <row r="277" spans="13:17" x14ac:dyDescent="0.3">
      <c r="M277" t="s">
        <v>3</v>
      </c>
      <c r="N277" t="s">
        <v>35</v>
      </c>
      <c r="O277" t="s">
        <v>15</v>
      </c>
      <c r="P277" s="4">
        <v>6657</v>
      </c>
      <c r="Q277" s="5">
        <v>276</v>
      </c>
    </row>
    <row r="278" spans="13:17" x14ac:dyDescent="0.3">
      <c r="M278" t="s">
        <v>3</v>
      </c>
      <c r="N278" t="s">
        <v>34</v>
      </c>
      <c r="O278" t="s">
        <v>17</v>
      </c>
      <c r="P278" s="4">
        <v>2919</v>
      </c>
      <c r="Q278" s="5">
        <v>93</v>
      </c>
    </row>
    <row r="279" spans="13:17" x14ac:dyDescent="0.3">
      <c r="M279" t="s">
        <v>2</v>
      </c>
      <c r="N279" t="s">
        <v>36</v>
      </c>
      <c r="O279" t="s">
        <v>31</v>
      </c>
      <c r="P279" s="4">
        <v>3094</v>
      </c>
      <c r="Q279" s="5">
        <v>246</v>
      </c>
    </row>
    <row r="280" spans="13:17" x14ac:dyDescent="0.3">
      <c r="M280" t="s">
        <v>6</v>
      </c>
      <c r="N280" t="s">
        <v>39</v>
      </c>
      <c r="O280" t="s">
        <v>24</v>
      </c>
      <c r="P280" s="4">
        <v>2989</v>
      </c>
      <c r="Q280" s="5">
        <v>3</v>
      </c>
    </row>
    <row r="281" spans="13:17" x14ac:dyDescent="0.3">
      <c r="M281" t="s">
        <v>8</v>
      </c>
      <c r="N281" t="s">
        <v>38</v>
      </c>
      <c r="O281" t="s">
        <v>27</v>
      </c>
      <c r="P281" s="4">
        <v>2268</v>
      </c>
      <c r="Q281" s="5">
        <v>63</v>
      </c>
    </row>
    <row r="282" spans="13:17" x14ac:dyDescent="0.3">
      <c r="M282" t="s">
        <v>5</v>
      </c>
      <c r="N282" t="s">
        <v>35</v>
      </c>
      <c r="O282" t="s">
        <v>31</v>
      </c>
      <c r="P282" s="4">
        <v>4753</v>
      </c>
      <c r="Q282" s="5">
        <v>246</v>
      </c>
    </row>
    <row r="283" spans="13:17" x14ac:dyDescent="0.3">
      <c r="M283" t="s">
        <v>2</v>
      </c>
      <c r="N283" t="s">
        <v>34</v>
      </c>
      <c r="O283" t="s">
        <v>19</v>
      </c>
      <c r="P283" s="4">
        <v>7511</v>
      </c>
      <c r="Q283" s="5">
        <v>120</v>
      </c>
    </row>
    <row r="284" spans="13:17" x14ac:dyDescent="0.3">
      <c r="M284" t="s">
        <v>2</v>
      </c>
      <c r="N284" t="s">
        <v>38</v>
      </c>
      <c r="O284" t="s">
        <v>31</v>
      </c>
      <c r="P284" s="4">
        <v>4326</v>
      </c>
      <c r="Q284" s="5">
        <v>348</v>
      </c>
    </row>
    <row r="285" spans="13:17" x14ac:dyDescent="0.3">
      <c r="M285" t="s">
        <v>41</v>
      </c>
      <c r="N285" t="s">
        <v>34</v>
      </c>
      <c r="O285" t="s">
        <v>23</v>
      </c>
      <c r="P285" s="4">
        <v>4935</v>
      </c>
      <c r="Q285" s="5">
        <v>126</v>
      </c>
    </row>
    <row r="286" spans="13:17" x14ac:dyDescent="0.3">
      <c r="M286" t="s">
        <v>6</v>
      </c>
      <c r="N286" t="s">
        <v>35</v>
      </c>
      <c r="O286" t="s">
        <v>30</v>
      </c>
      <c r="P286" s="4">
        <v>4781</v>
      </c>
      <c r="Q286" s="5">
        <v>123</v>
      </c>
    </row>
    <row r="287" spans="13:17" x14ac:dyDescent="0.3">
      <c r="M287" t="s">
        <v>5</v>
      </c>
      <c r="N287" t="s">
        <v>38</v>
      </c>
      <c r="O287" t="s">
        <v>25</v>
      </c>
      <c r="P287" s="4">
        <v>7483</v>
      </c>
      <c r="Q287" s="5">
        <v>45</v>
      </c>
    </row>
    <row r="288" spans="13:17" x14ac:dyDescent="0.3">
      <c r="M288" t="s">
        <v>10</v>
      </c>
      <c r="N288" t="s">
        <v>38</v>
      </c>
      <c r="O288" t="s">
        <v>4</v>
      </c>
      <c r="P288" s="4">
        <v>6860</v>
      </c>
      <c r="Q288" s="5">
        <v>126</v>
      </c>
    </row>
    <row r="289" spans="13:17" x14ac:dyDescent="0.3">
      <c r="M289" t="s">
        <v>40</v>
      </c>
      <c r="N289" t="s">
        <v>37</v>
      </c>
      <c r="O289" t="s">
        <v>29</v>
      </c>
      <c r="P289" s="4">
        <v>9002</v>
      </c>
      <c r="Q289" s="5">
        <v>72</v>
      </c>
    </row>
    <row r="290" spans="13:17" x14ac:dyDescent="0.3">
      <c r="M290" t="s">
        <v>6</v>
      </c>
      <c r="N290" t="s">
        <v>36</v>
      </c>
      <c r="O290" t="s">
        <v>29</v>
      </c>
      <c r="P290" s="4">
        <v>1400</v>
      </c>
      <c r="Q290" s="5">
        <v>135</v>
      </c>
    </row>
    <row r="291" spans="13:17" x14ac:dyDescent="0.3">
      <c r="M291" t="s">
        <v>10</v>
      </c>
      <c r="N291" t="s">
        <v>34</v>
      </c>
      <c r="O291" t="s">
        <v>22</v>
      </c>
      <c r="P291" s="4">
        <v>4053</v>
      </c>
      <c r="Q291" s="5">
        <v>24</v>
      </c>
    </row>
    <row r="292" spans="13:17" x14ac:dyDescent="0.3">
      <c r="M292" t="s">
        <v>7</v>
      </c>
      <c r="N292" t="s">
        <v>36</v>
      </c>
      <c r="O292" t="s">
        <v>31</v>
      </c>
      <c r="P292" s="4">
        <v>2149</v>
      </c>
      <c r="Q292" s="5">
        <v>117</v>
      </c>
    </row>
    <row r="293" spans="13:17" x14ac:dyDescent="0.3">
      <c r="M293" t="s">
        <v>3</v>
      </c>
      <c r="N293" t="s">
        <v>39</v>
      </c>
      <c r="O293" t="s">
        <v>29</v>
      </c>
      <c r="P293" s="4">
        <v>3640</v>
      </c>
      <c r="Q293" s="5">
        <v>51</v>
      </c>
    </row>
    <row r="294" spans="13:17" x14ac:dyDescent="0.3">
      <c r="M294" t="s">
        <v>2</v>
      </c>
      <c r="N294" t="s">
        <v>39</v>
      </c>
      <c r="O294" t="s">
        <v>23</v>
      </c>
      <c r="P294" s="4">
        <v>630</v>
      </c>
      <c r="Q294" s="5">
        <v>36</v>
      </c>
    </row>
    <row r="295" spans="13:17" x14ac:dyDescent="0.3">
      <c r="M295" t="s">
        <v>9</v>
      </c>
      <c r="N295" t="s">
        <v>35</v>
      </c>
      <c r="O295" t="s">
        <v>27</v>
      </c>
      <c r="P295" s="4">
        <v>2429</v>
      </c>
      <c r="Q295" s="5">
        <v>144</v>
      </c>
    </row>
    <row r="296" spans="13:17" x14ac:dyDescent="0.3">
      <c r="M296" t="s">
        <v>9</v>
      </c>
      <c r="N296" t="s">
        <v>36</v>
      </c>
      <c r="O296" t="s">
        <v>25</v>
      </c>
      <c r="P296" s="4">
        <v>2142</v>
      </c>
      <c r="Q296" s="5">
        <v>114</v>
      </c>
    </row>
    <row r="297" spans="13:17" x14ac:dyDescent="0.3">
      <c r="M297" t="s">
        <v>7</v>
      </c>
      <c r="N297" t="s">
        <v>37</v>
      </c>
      <c r="O297" t="s">
        <v>30</v>
      </c>
      <c r="P297" s="4">
        <v>6454</v>
      </c>
      <c r="Q297" s="5">
        <v>54</v>
      </c>
    </row>
    <row r="298" spans="13:17" x14ac:dyDescent="0.3">
      <c r="M298" t="s">
        <v>7</v>
      </c>
      <c r="N298" t="s">
        <v>37</v>
      </c>
      <c r="O298" t="s">
        <v>16</v>
      </c>
      <c r="P298" s="4">
        <v>4487</v>
      </c>
      <c r="Q298" s="5">
        <v>333</v>
      </c>
    </row>
    <row r="299" spans="13:17" x14ac:dyDescent="0.3">
      <c r="M299" t="s">
        <v>3</v>
      </c>
      <c r="N299" t="s">
        <v>37</v>
      </c>
      <c r="O299" t="s">
        <v>4</v>
      </c>
      <c r="P299" s="4">
        <v>938</v>
      </c>
      <c r="Q299" s="5">
        <v>366</v>
      </c>
    </row>
    <row r="300" spans="13:17" x14ac:dyDescent="0.3">
      <c r="M300" t="s">
        <v>3</v>
      </c>
      <c r="N300" t="s">
        <v>38</v>
      </c>
      <c r="O300" t="s">
        <v>26</v>
      </c>
      <c r="P300" s="4">
        <v>8841</v>
      </c>
      <c r="Q300" s="5">
        <v>303</v>
      </c>
    </row>
    <row r="301" spans="13:17" x14ac:dyDescent="0.3">
      <c r="M301" t="s">
        <v>2</v>
      </c>
      <c r="N301" t="s">
        <v>39</v>
      </c>
      <c r="O301" t="s">
        <v>33</v>
      </c>
      <c r="P301" s="4">
        <v>4018</v>
      </c>
      <c r="Q301" s="5">
        <v>126</v>
      </c>
    </row>
    <row r="302" spans="13:17" x14ac:dyDescent="0.3">
      <c r="M302" t="s">
        <v>41</v>
      </c>
      <c r="N302" t="s">
        <v>37</v>
      </c>
      <c r="O302" t="s">
        <v>15</v>
      </c>
      <c r="P302" s="4">
        <v>714</v>
      </c>
      <c r="Q302" s="5">
        <v>231</v>
      </c>
    </row>
    <row r="303" spans="13:17" x14ac:dyDescent="0.3">
      <c r="M303" t="s">
        <v>9</v>
      </c>
      <c r="N303" t="s">
        <v>38</v>
      </c>
      <c r="O303" t="s">
        <v>25</v>
      </c>
      <c r="P303" s="4">
        <v>3850</v>
      </c>
      <c r="Q303" s="5">
        <v>102</v>
      </c>
    </row>
  </sheetData>
  <autoFilter ref="C19:E29" xr:uid="{95DB20EB-E3DC-49FB-B383-8E249D20E269}"/>
  <conditionalFormatting sqref="E20:E29">
    <cfRule type="top10" dxfId="24" priority="1" rank="1"/>
  </conditionalFormatting>
  <dataValidations count="1">
    <dataValidation type="list" allowBlank="1" showInputMessage="1" showErrorMessage="1" sqref="C19" xr:uid="{75149651-FEC1-4AF9-B3D0-AF61CD01375D}">
      <formula1>$H$20:$H$25</formula1>
    </dataValidation>
  </dataValidations>
  <pageMargins left="0.7" right="0.7" top="0.75" bottom="0.75" header="0.3" footer="0.3"/>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9D71-24A1-40C2-BEB6-0AB88BB7F5C6}">
  <dimension ref="A1:T304"/>
  <sheetViews>
    <sheetView workbookViewId="0">
      <selection activeCell="N4" sqref="N4"/>
    </sheetView>
  </sheetViews>
  <sheetFormatPr defaultRowHeight="14.4" x14ac:dyDescent="0.3"/>
  <cols>
    <col min="3" max="3" width="20.21875" bestFit="1" customWidth="1"/>
    <col min="4" max="6" width="10.33203125" bestFit="1" customWidth="1"/>
  </cols>
  <sheetData>
    <row r="1" spans="1:20" s="2" customFormat="1" ht="52.5" customHeight="1" x14ac:dyDescent="0.3">
      <c r="A1" s="1"/>
      <c r="C1" s="3" t="s">
        <v>89</v>
      </c>
    </row>
    <row r="2" spans="1:20" x14ac:dyDescent="0.3">
      <c r="C2" s="19" t="s">
        <v>78</v>
      </c>
      <c r="D2" t="s">
        <v>92</v>
      </c>
    </row>
    <row r="3" spans="1:20" x14ac:dyDescent="0.3">
      <c r="C3" s="20" t="s">
        <v>4</v>
      </c>
      <c r="D3" s="12">
        <v>13789.72</v>
      </c>
    </row>
    <row r="4" spans="1:20" x14ac:dyDescent="0.3">
      <c r="C4" s="20" t="s">
        <v>21</v>
      </c>
      <c r="D4" s="12">
        <v>12729</v>
      </c>
      <c r="N4" s="6" t="s">
        <v>11</v>
      </c>
      <c r="O4" s="6" t="s">
        <v>12</v>
      </c>
      <c r="P4" s="6" t="s">
        <v>0</v>
      </c>
      <c r="Q4" s="10" t="s">
        <v>1</v>
      </c>
      <c r="R4" s="10" t="s">
        <v>50</v>
      </c>
      <c r="S4" s="6" t="s">
        <v>90</v>
      </c>
      <c r="T4" s="6" t="s">
        <v>91</v>
      </c>
    </row>
    <row r="5" spans="1:20" x14ac:dyDescent="0.3">
      <c r="C5" s="20" t="s">
        <v>25</v>
      </c>
      <c r="D5" s="12">
        <v>10118.049999999999</v>
      </c>
      <c r="N5" t="s">
        <v>40</v>
      </c>
      <c r="O5" t="s">
        <v>37</v>
      </c>
      <c r="P5" t="s">
        <v>30</v>
      </c>
      <c r="Q5" s="4">
        <v>1624</v>
      </c>
      <c r="R5" s="5">
        <v>114</v>
      </c>
      <c r="S5">
        <f>VLOOKUP(Raw_Data[[#This Row],[Product]],products[#All],2,0)</f>
        <v>14.49</v>
      </c>
      <c r="T5">
        <f>Raw_Data[[#This Row],[Cost/Unit]]*Raw_Data[[#This Row],[Units]]</f>
        <v>1651.8600000000001</v>
      </c>
    </row>
    <row r="6" spans="1:20" x14ac:dyDescent="0.3">
      <c r="C6" s="20" t="s">
        <v>26</v>
      </c>
      <c r="D6" s="12">
        <v>9147.6</v>
      </c>
      <c r="N6" t="s">
        <v>8</v>
      </c>
      <c r="O6" t="s">
        <v>35</v>
      </c>
      <c r="P6" t="s">
        <v>32</v>
      </c>
      <c r="Q6" s="4">
        <v>6706</v>
      </c>
      <c r="R6" s="5">
        <v>459</v>
      </c>
      <c r="S6">
        <f>VLOOKUP(Raw_Data[[#This Row],[Product]],products[#All],2,0)</f>
        <v>8.65</v>
      </c>
      <c r="T6">
        <f>Raw_Data[[#This Row],[Cost/Unit]]*Raw_Data[[#This Row],[Units]]</f>
        <v>3970.3500000000004</v>
      </c>
    </row>
    <row r="7" spans="1:20" x14ac:dyDescent="0.3">
      <c r="C7" s="20" t="s">
        <v>33</v>
      </c>
      <c r="D7" s="12">
        <v>7718.8600000000006</v>
      </c>
      <c r="N7" t="s">
        <v>9</v>
      </c>
      <c r="O7" t="s">
        <v>35</v>
      </c>
      <c r="P7" t="s">
        <v>4</v>
      </c>
      <c r="Q7" s="4">
        <v>959</v>
      </c>
      <c r="R7" s="5">
        <v>147</v>
      </c>
      <c r="S7">
        <f>VLOOKUP(Raw_Data[[#This Row],[Product]],products[#All],2,0)</f>
        <v>11.88</v>
      </c>
      <c r="T7">
        <f>Raw_Data[[#This Row],[Cost/Unit]]*Raw_Data[[#This Row],[Units]]</f>
        <v>1746.3600000000001</v>
      </c>
    </row>
    <row r="8" spans="1:20" x14ac:dyDescent="0.3">
      <c r="C8" s="20" t="s">
        <v>28</v>
      </c>
      <c r="D8" s="12">
        <v>7679.4199999999992</v>
      </c>
      <c r="N8" t="s">
        <v>41</v>
      </c>
      <c r="O8" t="s">
        <v>36</v>
      </c>
      <c r="P8" t="s">
        <v>18</v>
      </c>
      <c r="Q8" s="4">
        <v>9632</v>
      </c>
      <c r="R8" s="5">
        <v>288</v>
      </c>
      <c r="S8">
        <f>VLOOKUP(Raw_Data[[#This Row],[Product]],products[#All],2,0)</f>
        <v>6.47</v>
      </c>
      <c r="T8">
        <f>Raw_Data[[#This Row],[Cost/Unit]]*Raw_Data[[#This Row],[Units]]</f>
        <v>1863.36</v>
      </c>
    </row>
    <row r="9" spans="1:20" x14ac:dyDescent="0.3">
      <c r="C9" s="20" t="s">
        <v>32</v>
      </c>
      <c r="D9" s="12">
        <v>6802.9</v>
      </c>
      <c r="N9" t="s">
        <v>6</v>
      </c>
      <c r="O9" t="s">
        <v>39</v>
      </c>
      <c r="P9" t="s">
        <v>25</v>
      </c>
      <c r="Q9" s="4">
        <v>2100</v>
      </c>
      <c r="R9" s="5">
        <v>414</v>
      </c>
      <c r="S9">
        <f>VLOOKUP(Raw_Data[[#This Row],[Product]],products[#All],2,0)</f>
        <v>13.15</v>
      </c>
      <c r="T9">
        <f>Raw_Data[[#This Row],[Cost/Unit]]*Raw_Data[[#This Row],[Units]]</f>
        <v>5444.1</v>
      </c>
    </row>
    <row r="10" spans="1:20" x14ac:dyDescent="0.3">
      <c r="C10" s="20" t="s">
        <v>31</v>
      </c>
      <c r="D10" s="12">
        <v>6441.6100000000006</v>
      </c>
      <c r="N10" t="s">
        <v>40</v>
      </c>
      <c r="O10" t="s">
        <v>35</v>
      </c>
      <c r="P10" t="s">
        <v>33</v>
      </c>
      <c r="Q10" s="4">
        <v>8869</v>
      </c>
      <c r="R10" s="5">
        <v>432</v>
      </c>
      <c r="S10">
        <f>VLOOKUP(Raw_Data[[#This Row],[Product]],products[#All],2,0)</f>
        <v>12.37</v>
      </c>
      <c r="T10">
        <f>Raw_Data[[#This Row],[Cost/Unit]]*Raw_Data[[#This Row],[Units]]</f>
        <v>5343.8399999999992</v>
      </c>
    </row>
    <row r="11" spans="1:20" x14ac:dyDescent="0.3">
      <c r="C11" s="20" t="s">
        <v>22</v>
      </c>
      <c r="D11" s="12">
        <v>6060.4400000000005</v>
      </c>
      <c r="N11" t="s">
        <v>6</v>
      </c>
      <c r="O11" t="s">
        <v>38</v>
      </c>
      <c r="P11" t="s">
        <v>31</v>
      </c>
      <c r="Q11" s="4">
        <v>2681</v>
      </c>
      <c r="R11" s="5">
        <v>54</v>
      </c>
      <c r="S11">
        <f>VLOOKUP(Raw_Data[[#This Row],[Product]],products[#All],2,0)</f>
        <v>5.79</v>
      </c>
      <c r="T11">
        <f>Raw_Data[[#This Row],[Cost/Unit]]*Raw_Data[[#This Row],[Units]]</f>
        <v>312.66000000000003</v>
      </c>
    </row>
    <row r="12" spans="1:20" x14ac:dyDescent="0.3">
      <c r="C12" s="20" t="s">
        <v>30</v>
      </c>
      <c r="D12" s="12">
        <v>5608.12</v>
      </c>
      <c r="N12" t="s">
        <v>8</v>
      </c>
      <c r="O12" t="s">
        <v>35</v>
      </c>
      <c r="P12" t="s">
        <v>22</v>
      </c>
      <c r="Q12" s="4">
        <v>5012</v>
      </c>
      <c r="R12" s="5">
        <v>210</v>
      </c>
      <c r="S12">
        <f>VLOOKUP(Raw_Data[[#This Row],[Product]],products[#All],2,0)</f>
        <v>9.77</v>
      </c>
      <c r="T12">
        <f>Raw_Data[[#This Row],[Cost/Unit]]*Raw_Data[[#This Row],[Units]]</f>
        <v>2051.6999999999998</v>
      </c>
    </row>
    <row r="13" spans="1:20" x14ac:dyDescent="0.3">
      <c r="C13" s="20" t="s">
        <v>13</v>
      </c>
      <c r="D13" s="12">
        <v>5309.8599999999988</v>
      </c>
      <c r="N13" t="s">
        <v>7</v>
      </c>
      <c r="O13" t="s">
        <v>38</v>
      </c>
      <c r="P13" t="s">
        <v>14</v>
      </c>
      <c r="Q13" s="4">
        <v>1281</v>
      </c>
      <c r="R13" s="5">
        <v>75</v>
      </c>
      <c r="S13">
        <f>VLOOKUP(Raw_Data[[#This Row],[Product]],products[#All],2,0)</f>
        <v>11.7</v>
      </c>
      <c r="T13">
        <f>Raw_Data[[#This Row],[Cost/Unit]]*Raw_Data[[#This Row],[Units]]</f>
        <v>877.5</v>
      </c>
    </row>
    <row r="14" spans="1:20" x14ac:dyDescent="0.3">
      <c r="C14" s="20" t="s">
        <v>24</v>
      </c>
      <c r="D14" s="12">
        <v>4208.33</v>
      </c>
      <c r="N14" t="s">
        <v>5</v>
      </c>
      <c r="O14" t="s">
        <v>37</v>
      </c>
      <c r="P14" t="s">
        <v>14</v>
      </c>
      <c r="Q14" s="4">
        <v>4991</v>
      </c>
      <c r="R14" s="5">
        <v>12</v>
      </c>
      <c r="S14">
        <f>VLOOKUP(Raw_Data[[#This Row],[Product]],products[#All],2,0)</f>
        <v>11.7</v>
      </c>
      <c r="T14">
        <f>Raw_Data[[#This Row],[Cost/Unit]]*Raw_Data[[#This Row],[Units]]</f>
        <v>140.39999999999998</v>
      </c>
    </row>
    <row r="15" spans="1:20" x14ac:dyDescent="0.3">
      <c r="C15" s="20" t="s">
        <v>19</v>
      </c>
      <c r="D15" s="12">
        <v>4190.4799999999996</v>
      </c>
      <c r="N15" t="s">
        <v>2</v>
      </c>
      <c r="O15" t="s">
        <v>39</v>
      </c>
      <c r="P15" t="s">
        <v>25</v>
      </c>
      <c r="Q15" s="4">
        <v>1785</v>
      </c>
      <c r="R15" s="5">
        <v>462</v>
      </c>
      <c r="S15">
        <f>VLOOKUP(Raw_Data[[#This Row],[Product]],products[#All],2,0)</f>
        <v>13.15</v>
      </c>
      <c r="T15">
        <f>Raw_Data[[#This Row],[Cost/Unit]]*Raw_Data[[#This Row],[Units]]</f>
        <v>6075.3</v>
      </c>
    </row>
    <row r="16" spans="1:20" x14ac:dyDescent="0.3">
      <c r="C16" s="20" t="s">
        <v>23</v>
      </c>
      <c r="D16" s="12">
        <v>3606.37</v>
      </c>
      <c r="N16" t="s">
        <v>3</v>
      </c>
      <c r="O16" t="s">
        <v>37</v>
      </c>
      <c r="P16" t="s">
        <v>17</v>
      </c>
      <c r="Q16" s="4">
        <v>3983</v>
      </c>
      <c r="R16" s="5">
        <v>144</v>
      </c>
      <c r="S16">
        <f>VLOOKUP(Raw_Data[[#This Row],[Product]],products[#All],2,0)</f>
        <v>3.11</v>
      </c>
      <c r="T16">
        <f>Raw_Data[[#This Row],[Cost/Unit]]*Raw_Data[[#This Row],[Units]]</f>
        <v>447.84</v>
      </c>
    </row>
    <row r="17" spans="3:20" x14ac:dyDescent="0.3">
      <c r="C17" s="20" t="s">
        <v>16</v>
      </c>
      <c r="D17" s="12">
        <v>2476.46</v>
      </c>
      <c r="N17" t="s">
        <v>9</v>
      </c>
      <c r="O17" t="s">
        <v>38</v>
      </c>
      <c r="P17" t="s">
        <v>16</v>
      </c>
      <c r="Q17" s="4">
        <v>2646</v>
      </c>
      <c r="R17" s="5">
        <v>120</v>
      </c>
      <c r="S17">
        <f>VLOOKUP(Raw_Data[[#This Row],[Product]],products[#All],2,0)</f>
        <v>8.7899999999999991</v>
      </c>
      <c r="T17">
        <f>Raw_Data[[#This Row],[Cost/Unit]]*Raw_Data[[#This Row],[Units]]</f>
        <v>1054.8</v>
      </c>
    </row>
    <row r="18" spans="3:20" x14ac:dyDescent="0.3">
      <c r="C18" s="20" t="s">
        <v>17</v>
      </c>
      <c r="D18" s="12">
        <v>2380.0100000000002</v>
      </c>
      <c r="N18" t="s">
        <v>2</v>
      </c>
      <c r="O18" t="s">
        <v>34</v>
      </c>
      <c r="P18" t="s">
        <v>13</v>
      </c>
      <c r="Q18" s="4">
        <v>252</v>
      </c>
      <c r="R18" s="5">
        <v>54</v>
      </c>
      <c r="S18">
        <f>VLOOKUP(Raw_Data[[#This Row],[Product]],products[#All],2,0)</f>
        <v>9.33</v>
      </c>
      <c r="T18">
        <f>Raw_Data[[#This Row],[Cost/Unit]]*Raw_Data[[#This Row],[Units]]</f>
        <v>503.82</v>
      </c>
    </row>
    <row r="19" spans="3:20" x14ac:dyDescent="0.3">
      <c r="C19" s="20" t="s">
        <v>29</v>
      </c>
      <c r="D19" s="12">
        <v>2218.8000000000002</v>
      </c>
      <c r="N19" t="s">
        <v>3</v>
      </c>
      <c r="O19" t="s">
        <v>35</v>
      </c>
      <c r="P19" t="s">
        <v>25</v>
      </c>
      <c r="Q19" s="4">
        <v>2464</v>
      </c>
      <c r="R19" s="5">
        <v>234</v>
      </c>
      <c r="S19">
        <f>VLOOKUP(Raw_Data[[#This Row],[Product]],products[#All],2,0)</f>
        <v>13.15</v>
      </c>
      <c r="T19">
        <f>Raw_Data[[#This Row],[Cost/Unit]]*Raw_Data[[#This Row],[Units]]</f>
        <v>3077.1</v>
      </c>
    </row>
    <row r="20" spans="3:20" x14ac:dyDescent="0.3">
      <c r="C20" s="20" t="s">
        <v>18</v>
      </c>
      <c r="D20" s="12">
        <v>31.100000000000136</v>
      </c>
      <c r="N20" t="s">
        <v>3</v>
      </c>
      <c r="O20" t="s">
        <v>35</v>
      </c>
      <c r="P20" t="s">
        <v>29</v>
      </c>
      <c r="Q20" s="4">
        <v>2114</v>
      </c>
      <c r="R20" s="5">
        <v>66</v>
      </c>
      <c r="S20">
        <f>VLOOKUP(Raw_Data[[#This Row],[Product]],products[#All],2,0)</f>
        <v>7.16</v>
      </c>
      <c r="T20">
        <f>Raw_Data[[#This Row],[Cost/Unit]]*Raw_Data[[#This Row],[Units]]</f>
        <v>472.56</v>
      </c>
    </row>
    <row r="21" spans="3:20" x14ac:dyDescent="0.3">
      <c r="C21" s="20" t="s">
        <v>14</v>
      </c>
      <c r="D21" s="12">
        <v>-153</v>
      </c>
      <c r="N21" t="s">
        <v>6</v>
      </c>
      <c r="O21" t="s">
        <v>37</v>
      </c>
      <c r="P21" t="s">
        <v>31</v>
      </c>
      <c r="Q21" s="4">
        <v>7693</v>
      </c>
      <c r="R21" s="5">
        <v>87</v>
      </c>
      <c r="S21">
        <f>VLOOKUP(Raw_Data[[#This Row],[Product]],products[#All],2,0)</f>
        <v>5.79</v>
      </c>
      <c r="T21">
        <f>Raw_Data[[#This Row],[Cost/Unit]]*Raw_Data[[#This Row],[Units]]</f>
        <v>503.73</v>
      </c>
    </row>
    <row r="22" spans="3:20" x14ac:dyDescent="0.3">
      <c r="C22" s="20" t="s">
        <v>27</v>
      </c>
      <c r="D22" s="12">
        <v>-2369.8499999999995</v>
      </c>
      <c r="N22" t="s">
        <v>5</v>
      </c>
      <c r="O22" t="s">
        <v>34</v>
      </c>
      <c r="P22" t="s">
        <v>20</v>
      </c>
      <c r="Q22" s="4">
        <v>15610</v>
      </c>
      <c r="R22" s="5">
        <v>339</v>
      </c>
      <c r="S22">
        <f>VLOOKUP(Raw_Data[[#This Row],[Product]],products[#All],2,0)</f>
        <v>10.62</v>
      </c>
      <c r="T22">
        <f>Raw_Data[[#This Row],[Cost/Unit]]*Raw_Data[[#This Row],[Units]]</f>
        <v>3600.18</v>
      </c>
    </row>
    <row r="23" spans="3:20" x14ac:dyDescent="0.3">
      <c r="C23" s="20" t="s">
        <v>79</v>
      </c>
      <c r="D23" s="12">
        <v>107994.27999999998</v>
      </c>
      <c r="N23" t="s">
        <v>41</v>
      </c>
      <c r="O23" t="s">
        <v>34</v>
      </c>
      <c r="P23" t="s">
        <v>22</v>
      </c>
      <c r="Q23" s="4">
        <v>336</v>
      </c>
      <c r="R23" s="5">
        <v>144</v>
      </c>
      <c r="S23">
        <f>VLOOKUP(Raw_Data[[#This Row],[Product]],products[#All],2,0)</f>
        <v>9.77</v>
      </c>
      <c r="T23">
        <f>Raw_Data[[#This Row],[Cost/Unit]]*Raw_Data[[#This Row],[Units]]</f>
        <v>1406.8799999999999</v>
      </c>
    </row>
    <row r="24" spans="3:20" x14ac:dyDescent="0.3">
      <c r="N24" t="s">
        <v>2</v>
      </c>
      <c r="O24" t="s">
        <v>39</v>
      </c>
      <c r="P24" t="s">
        <v>20</v>
      </c>
      <c r="Q24" s="4">
        <v>9443</v>
      </c>
      <c r="R24" s="5">
        <v>162</v>
      </c>
      <c r="S24">
        <f>VLOOKUP(Raw_Data[[#This Row],[Product]],products[#All],2,0)</f>
        <v>10.62</v>
      </c>
      <c r="T24">
        <f>Raw_Data[[#This Row],[Cost/Unit]]*Raw_Data[[#This Row],[Units]]</f>
        <v>1720.4399999999998</v>
      </c>
    </row>
    <row r="25" spans="3:20" x14ac:dyDescent="0.3">
      <c r="N25" t="s">
        <v>9</v>
      </c>
      <c r="O25" t="s">
        <v>34</v>
      </c>
      <c r="P25" t="s">
        <v>23</v>
      </c>
      <c r="Q25" s="4">
        <v>8155</v>
      </c>
      <c r="R25" s="5">
        <v>90</v>
      </c>
      <c r="S25">
        <f>VLOOKUP(Raw_Data[[#This Row],[Product]],products[#All],2,0)</f>
        <v>6.49</v>
      </c>
      <c r="T25">
        <f>Raw_Data[[#This Row],[Cost/Unit]]*Raw_Data[[#This Row],[Units]]</f>
        <v>584.1</v>
      </c>
    </row>
    <row r="26" spans="3:20" x14ac:dyDescent="0.3">
      <c r="N26" t="s">
        <v>8</v>
      </c>
      <c r="O26" t="s">
        <v>38</v>
      </c>
      <c r="P26" t="s">
        <v>23</v>
      </c>
      <c r="Q26" s="4">
        <v>1701</v>
      </c>
      <c r="R26" s="5">
        <v>234</v>
      </c>
      <c r="S26">
        <f>VLOOKUP(Raw_Data[[#This Row],[Product]],products[#All],2,0)</f>
        <v>6.49</v>
      </c>
      <c r="T26">
        <f>Raw_Data[[#This Row],[Cost/Unit]]*Raw_Data[[#This Row],[Units]]</f>
        <v>1518.66</v>
      </c>
    </row>
    <row r="27" spans="3:20" x14ac:dyDescent="0.3">
      <c r="N27" t="s">
        <v>10</v>
      </c>
      <c r="O27" t="s">
        <v>38</v>
      </c>
      <c r="P27" t="s">
        <v>22</v>
      </c>
      <c r="Q27" s="4">
        <v>2205</v>
      </c>
      <c r="R27" s="5">
        <v>141</v>
      </c>
      <c r="S27">
        <f>VLOOKUP(Raw_Data[[#This Row],[Product]],products[#All],2,0)</f>
        <v>9.77</v>
      </c>
      <c r="T27">
        <f>Raw_Data[[#This Row],[Cost/Unit]]*Raw_Data[[#This Row],[Units]]</f>
        <v>1377.57</v>
      </c>
    </row>
    <row r="28" spans="3:20" x14ac:dyDescent="0.3">
      <c r="N28" t="s">
        <v>8</v>
      </c>
      <c r="O28" t="s">
        <v>37</v>
      </c>
      <c r="P28" t="s">
        <v>19</v>
      </c>
      <c r="Q28" s="4">
        <v>1771</v>
      </c>
      <c r="R28" s="5">
        <v>204</v>
      </c>
      <c r="S28">
        <f>VLOOKUP(Raw_Data[[#This Row],[Product]],products[#All],2,0)</f>
        <v>7.64</v>
      </c>
      <c r="T28">
        <f>Raw_Data[[#This Row],[Cost/Unit]]*Raw_Data[[#This Row],[Units]]</f>
        <v>1558.56</v>
      </c>
    </row>
    <row r="29" spans="3:20" x14ac:dyDescent="0.3">
      <c r="N29" t="s">
        <v>41</v>
      </c>
      <c r="O29" t="s">
        <v>35</v>
      </c>
      <c r="P29" t="s">
        <v>15</v>
      </c>
      <c r="Q29" s="4">
        <v>2114</v>
      </c>
      <c r="R29" s="5">
        <v>186</v>
      </c>
      <c r="S29">
        <f>VLOOKUP(Raw_Data[[#This Row],[Product]],products[#All],2,0)</f>
        <v>11.73</v>
      </c>
      <c r="T29">
        <f>Raw_Data[[#This Row],[Cost/Unit]]*Raw_Data[[#This Row],[Units]]</f>
        <v>2181.7800000000002</v>
      </c>
    </row>
    <row r="30" spans="3:20" x14ac:dyDescent="0.3">
      <c r="N30" t="s">
        <v>41</v>
      </c>
      <c r="O30" t="s">
        <v>36</v>
      </c>
      <c r="P30" t="s">
        <v>13</v>
      </c>
      <c r="Q30" s="4">
        <v>10311</v>
      </c>
      <c r="R30" s="5">
        <v>231</v>
      </c>
      <c r="S30">
        <f>VLOOKUP(Raw_Data[[#This Row],[Product]],products[#All],2,0)</f>
        <v>9.33</v>
      </c>
      <c r="T30">
        <f>Raw_Data[[#This Row],[Cost/Unit]]*Raw_Data[[#This Row],[Units]]</f>
        <v>2155.23</v>
      </c>
    </row>
    <row r="31" spans="3:20" x14ac:dyDescent="0.3">
      <c r="N31" t="s">
        <v>3</v>
      </c>
      <c r="O31" t="s">
        <v>39</v>
      </c>
      <c r="P31" t="s">
        <v>16</v>
      </c>
      <c r="Q31" s="4">
        <v>21</v>
      </c>
      <c r="R31" s="5">
        <v>168</v>
      </c>
      <c r="S31">
        <f>VLOOKUP(Raw_Data[[#This Row],[Product]],products[#All],2,0)</f>
        <v>8.7899999999999991</v>
      </c>
      <c r="T31">
        <f>Raw_Data[[#This Row],[Cost/Unit]]*Raw_Data[[#This Row],[Units]]</f>
        <v>1476.7199999999998</v>
      </c>
    </row>
    <row r="32" spans="3:20" x14ac:dyDescent="0.3">
      <c r="N32" t="s">
        <v>10</v>
      </c>
      <c r="O32" t="s">
        <v>35</v>
      </c>
      <c r="P32" t="s">
        <v>20</v>
      </c>
      <c r="Q32" s="4">
        <v>1974</v>
      </c>
      <c r="R32" s="5">
        <v>195</v>
      </c>
      <c r="S32">
        <f>VLOOKUP(Raw_Data[[#This Row],[Product]],products[#All],2,0)</f>
        <v>10.62</v>
      </c>
      <c r="T32">
        <f>Raw_Data[[#This Row],[Cost/Unit]]*Raw_Data[[#This Row],[Units]]</f>
        <v>2070.8999999999996</v>
      </c>
    </row>
    <row r="33" spans="14:20" x14ac:dyDescent="0.3">
      <c r="N33" t="s">
        <v>5</v>
      </c>
      <c r="O33" t="s">
        <v>36</v>
      </c>
      <c r="P33" t="s">
        <v>23</v>
      </c>
      <c r="Q33" s="4">
        <v>6314</v>
      </c>
      <c r="R33" s="5">
        <v>15</v>
      </c>
      <c r="S33">
        <f>VLOOKUP(Raw_Data[[#This Row],[Product]],products[#All],2,0)</f>
        <v>6.49</v>
      </c>
      <c r="T33">
        <f>Raw_Data[[#This Row],[Cost/Unit]]*Raw_Data[[#This Row],[Units]]</f>
        <v>97.350000000000009</v>
      </c>
    </row>
    <row r="34" spans="14:20" x14ac:dyDescent="0.3">
      <c r="N34" t="s">
        <v>10</v>
      </c>
      <c r="O34" t="s">
        <v>37</v>
      </c>
      <c r="P34" t="s">
        <v>23</v>
      </c>
      <c r="Q34" s="4">
        <v>4683</v>
      </c>
      <c r="R34" s="5">
        <v>30</v>
      </c>
      <c r="S34">
        <f>VLOOKUP(Raw_Data[[#This Row],[Product]],products[#All],2,0)</f>
        <v>6.49</v>
      </c>
      <c r="T34">
        <f>Raw_Data[[#This Row],[Cost/Unit]]*Raw_Data[[#This Row],[Units]]</f>
        <v>194.70000000000002</v>
      </c>
    </row>
    <row r="35" spans="14:20" x14ac:dyDescent="0.3">
      <c r="N35" t="s">
        <v>41</v>
      </c>
      <c r="O35" t="s">
        <v>37</v>
      </c>
      <c r="P35" t="s">
        <v>24</v>
      </c>
      <c r="Q35" s="4">
        <v>6398</v>
      </c>
      <c r="R35" s="5">
        <v>102</v>
      </c>
      <c r="S35">
        <f>VLOOKUP(Raw_Data[[#This Row],[Product]],products[#All],2,0)</f>
        <v>4.97</v>
      </c>
      <c r="T35">
        <f>Raw_Data[[#This Row],[Cost/Unit]]*Raw_Data[[#This Row],[Units]]</f>
        <v>506.94</v>
      </c>
    </row>
    <row r="36" spans="14:20" x14ac:dyDescent="0.3">
      <c r="N36" t="s">
        <v>2</v>
      </c>
      <c r="O36" t="s">
        <v>35</v>
      </c>
      <c r="P36" t="s">
        <v>19</v>
      </c>
      <c r="Q36" s="4">
        <v>553</v>
      </c>
      <c r="R36" s="5">
        <v>15</v>
      </c>
      <c r="S36">
        <f>VLOOKUP(Raw_Data[[#This Row],[Product]],products[#All],2,0)</f>
        <v>7.64</v>
      </c>
      <c r="T36">
        <f>Raw_Data[[#This Row],[Cost/Unit]]*Raw_Data[[#This Row],[Units]]</f>
        <v>114.6</v>
      </c>
    </row>
    <row r="37" spans="14:20" x14ac:dyDescent="0.3">
      <c r="N37" t="s">
        <v>8</v>
      </c>
      <c r="O37" t="s">
        <v>39</v>
      </c>
      <c r="P37" t="s">
        <v>30</v>
      </c>
      <c r="Q37" s="4">
        <v>7021</v>
      </c>
      <c r="R37" s="5">
        <v>183</v>
      </c>
      <c r="S37">
        <f>VLOOKUP(Raw_Data[[#This Row],[Product]],products[#All],2,0)</f>
        <v>14.49</v>
      </c>
      <c r="T37">
        <f>Raw_Data[[#This Row],[Cost/Unit]]*Raw_Data[[#This Row],[Units]]</f>
        <v>2651.67</v>
      </c>
    </row>
    <row r="38" spans="14:20" x14ac:dyDescent="0.3">
      <c r="N38" t="s">
        <v>40</v>
      </c>
      <c r="O38" t="s">
        <v>39</v>
      </c>
      <c r="P38" t="s">
        <v>22</v>
      </c>
      <c r="Q38" s="4">
        <v>5817</v>
      </c>
      <c r="R38" s="5">
        <v>12</v>
      </c>
      <c r="S38">
        <f>VLOOKUP(Raw_Data[[#This Row],[Product]],products[#All],2,0)</f>
        <v>9.77</v>
      </c>
      <c r="T38">
        <f>Raw_Data[[#This Row],[Cost/Unit]]*Raw_Data[[#This Row],[Units]]</f>
        <v>117.24</v>
      </c>
    </row>
    <row r="39" spans="14:20" x14ac:dyDescent="0.3">
      <c r="N39" t="s">
        <v>41</v>
      </c>
      <c r="O39" t="s">
        <v>39</v>
      </c>
      <c r="P39" t="s">
        <v>14</v>
      </c>
      <c r="Q39" s="4">
        <v>3976</v>
      </c>
      <c r="R39" s="5">
        <v>72</v>
      </c>
      <c r="S39">
        <f>VLOOKUP(Raw_Data[[#This Row],[Product]],products[#All],2,0)</f>
        <v>11.7</v>
      </c>
      <c r="T39">
        <f>Raw_Data[[#This Row],[Cost/Unit]]*Raw_Data[[#This Row],[Units]]</f>
        <v>842.4</v>
      </c>
    </row>
    <row r="40" spans="14:20" x14ac:dyDescent="0.3">
      <c r="N40" t="s">
        <v>6</v>
      </c>
      <c r="O40" t="s">
        <v>38</v>
      </c>
      <c r="P40" t="s">
        <v>27</v>
      </c>
      <c r="Q40" s="4">
        <v>1134</v>
      </c>
      <c r="R40" s="5">
        <v>282</v>
      </c>
      <c r="S40">
        <f>VLOOKUP(Raw_Data[[#This Row],[Product]],products[#All],2,0)</f>
        <v>16.73</v>
      </c>
      <c r="T40">
        <f>Raw_Data[[#This Row],[Cost/Unit]]*Raw_Data[[#This Row],[Units]]</f>
        <v>4717.8599999999997</v>
      </c>
    </row>
    <row r="41" spans="14:20" x14ac:dyDescent="0.3">
      <c r="N41" t="s">
        <v>2</v>
      </c>
      <c r="O41" t="s">
        <v>39</v>
      </c>
      <c r="P41" t="s">
        <v>28</v>
      </c>
      <c r="Q41" s="4">
        <v>6027</v>
      </c>
      <c r="R41" s="5">
        <v>144</v>
      </c>
      <c r="S41">
        <f>VLOOKUP(Raw_Data[[#This Row],[Product]],products[#All],2,0)</f>
        <v>10.38</v>
      </c>
      <c r="T41">
        <f>Raw_Data[[#This Row],[Cost/Unit]]*Raw_Data[[#This Row],[Units]]</f>
        <v>1494.72</v>
      </c>
    </row>
    <row r="42" spans="14:20" x14ac:dyDescent="0.3">
      <c r="N42" t="s">
        <v>6</v>
      </c>
      <c r="O42" t="s">
        <v>37</v>
      </c>
      <c r="P42" t="s">
        <v>16</v>
      </c>
      <c r="Q42" s="4">
        <v>1904</v>
      </c>
      <c r="R42" s="5">
        <v>405</v>
      </c>
      <c r="S42">
        <f>VLOOKUP(Raw_Data[[#This Row],[Product]],products[#All],2,0)</f>
        <v>8.7899999999999991</v>
      </c>
      <c r="T42">
        <f>Raw_Data[[#This Row],[Cost/Unit]]*Raw_Data[[#This Row],[Units]]</f>
        <v>3559.95</v>
      </c>
    </row>
    <row r="43" spans="14:20" x14ac:dyDescent="0.3">
      <c r="N43" t="s">
        <v>7</v>
      </c>
      <c r="O43" t="s">
        <v>34</v>
      </c>
      <c r="P43" t="s">
        <v>32</v>
      </c>
      <c r="Q43" s="4">
        <v>3262</v>
      </c>
      <c r="R43" s="5">
        <v>75</v>
      </c>
      <c r="S43">
        <f>VLOOKUP(Raw_Data[[#This Row],[Product]],products[#All],2,0)</f>
        <v>8.65</v>
      </c>
      <c r="T43">
        <f>Raw_Data[[#This Row],[Cost/Unit]]*Raw_Data[[#This Row],[Units]]</f>
        <v>648.75</v>
      </c>
    </row>
    <row r="44" spans="14:20" x14ac:dyDescent="0.3">
      <c r="N44" t="s">
        <v>40</v>
      </c>
      <c r="O44" t="s">
        <v>34</v>
      </c>
      <c r="P44" t="s">
        <v>27</v>
      </c>
      <c r="Q44" s="4">
        <v>2289</v>
      </c>
      <c r="R44" s="5">
        <v>135</v>
      </c>
      <c r="S44">
        <f>VLOOKUP(Raw_Data[[#This Row],[Product]],products[#All],2,0)</f>
        <v>16.73</v>
      </c>
      <c r="T44">
        <f>Raw_Data[[#This Row],[Cost/Unit]]*Raw_Data[[#This Row],[Units]]</f>
        <v>2258.5500000000002</v>
      </c>
    </row>
    <row r="45" spans="14:20" x14ac:dyDescent="0.3">
      <c r="N45" t="s">
        <v>5</v>
      </c>
      <c r="O45" t="s">
        <v>34</v>
      </c>
      <c r="P45" t="s">
        <v>27</v>
      </c>
      <c r="Q45" s="4">
        <v>6986</v>
      </c>
      <c r="R45" s="5">
        <v>21</v>
      </c>
      <c r="S45">
        <f>VLOOKUP(Raw_Data[[#This Row],[Product]],products[#All],2,0)</f>
        <v>16.73</v>
      </c>
      <c r="T45">
        <f>Raw_Data[[#This Row],[Cost/Unit]]*Raw_Data[[#This Row],[Units]]</f>
        <v>351.33</v>
      </c>
    </row>
    <row r="46" spans="14:20" x14ac:dyDescent="0.3">
      <c r="N46" t="s">
        <v>2</v>
      </c>
      <c r="O46" t="s">
        <v>38</v>
      </c>
      <c r="P46" t="s">
        <v>23</v>
      </c>
      <c r="Q46" s="4">
        <v>4417</v>
      </c>
      <c r="R46" s="5">
        <v>153</v>
      </c>
      <c r="S46">
        <f>VLOOKUP(Raw_Data[[#This Row],[Product]],products[#All],2,0)</f>
        <v>6.49</v>
      </c>
      <c r="T46">
        <f>Raw_Data[[#This Row],[Cost/Unit]]*Raw_Data[[#This Row],[Units]]</f>
        <v>992.97</v>
      </c>
    </row>
    <row r="47" spans="14:20" x14ac:dyDescent="0.3">
      <c r="N47" t="s">
        <v>6</v>
      </c>
      <c r="O47" t="s">
        <v>34</v>
      </c>
      <c r="P47" t="s">
        <v>15</v>
      </c>
      <c r="Q47" s="4">
        <v>1442</v>
      </c>
      <c r="R47" s="5">
        <v>15</v>
      </c>
      <c r="S47">
        <f>VLOOKUP(Raw_Data[[#This Row],[Product]],products[#All],2,0)</f>
        <v>11.73</v>
      </c>
      <c r="T47">
        <f>Raw_Data[[#This Row],[Cost/Unit]]*Raw_Data[[#This Row],[Units]]</f>
        <v>175.95000000000002</v>
      </c>
    </row>
    <row r="48" spans="14:20" x14ac:dyDescent="0.3">
      <c r="N48" t="s">
        <v>3</v>
      </c>
      <c r="O48" t="s">
        <v>35</v>
      </c>
      <c r="P48" t="s">
        <v>14</v>
      </c>
      <c r="Q48" s="4">
        <v>2415</v>
      </c>
      <c r="R48" s="5">
        <v>255</v>
      </c>
      <c r="S48">
        <f>VLOOKUP(Raw_Data[[#This Row],[Product]],products[#All],2,0)</f>
        <v>11.7</v>
      </c>
      <c r="T48">
        <f>Raw_Data[[#This Row],[Cost/Unit]]*Raw_Data[[#This Row],[Units]]</f>
        <v>2983.5</v>
      </c>
    </row>
    <row r="49" spans="14:20" x14ac:dyDescent="0.3">
      <c r="N49" t="s">
        <v>2</v>
      </c>
      <c r="O49" t="s">
        <v>37</v>
      </c>
      <c r="P49" t="s">
        <v>19</v>
      </c>
      <c r="Q49" s="4">
        <v>238</v>
      </c>
      <c r="R49" s="5">
        <v>18</v>
      </c>
      <c r="S49">
        <f>VLOOKUP(Raw_Data[[#This Row],[Product]],products[#All],2,0)</f>
        <v>7.64</v>
      </c>
      <c r="T49">
        <f>Raw_Data[[#This Row],[Cost/Unit]]*Raw_Data[[#This Row],[Units]]</f>
        <v>137.51999999999998</v>
      </c>
    </row>
    <row r="50" spans="14:20" x14ac:dyDescent="0.3">
      <c r="N50" t="s">
        <v>6</v>
      </c>
      <c r="O50" t="s">
        <v>37</v>
      </c>
      <c r="P50" t="s">
        <v>23</v>
      </c>
      <c r="Q50" s="4">
        <v>4949</v>
      </c>
      <c r="R50" s="5">
        <v>189</v>
      </c>
      <c r="S50">
        <f>VLOOKUP(Raw_Data[[#This Row],[Product]],products[#All],2,0)</f>
        <v>6.49</v>
      </c>
      <c r="T50">
        <f>Raw_Data[[#This Row],[Cost/Unit]]*Raw_Data[[#This Row],[Units]]</f>
        <v>1226.6100000000001</v>
      </c>
    </row>
    <row r="51" spans="14:20" x14ac:dyDescent="0.3">
      <c r="N51" t="s">
        <v>5</v>
      </c>
      <c r="O51" t="s">
        <v>38</v>
      </c>
      <c r="P51" t="s">
        <v>32</v>
      </c>
      <c r="Q51" s="4">
        <v>5075</v>
      </c>
      <c r="R51" s="5">
        <v>21</v>
      </c>
      <c r="S51">
        <f>VLOOKUP(Raw_Data[[#This Row],[Product]],products[#All],2,0)</f>
        <v>8.65</v>
      </c>
      <c r="T51">
        <f>Raw_Data[[#This Row],[Cost/Unit]]*Raw_Data[[#This Row],[Units]]</f>
        <v>181.65</v>
      </c>
    </row>
    <row r="52" spans="14:20" x14ac:dyDescent="0.3">
      <c r="N52" t="s">
        <v>3</v>
      </c>
      <c r="O52" t="s">
        <v>36</v>
      </c>
      <c r="P52" t="s">
        <v>16</v>
      </c>
      <c r="Q52" s="4">
        <v>9198</v>
      </c>
      <c r="R52" s="5">
        <v>36</v>
      </c>
      <c r="S52">
        <f>VLOOKUP(Raw_Data[[#This Row],[Product]],products[#All],2,0)</f>
        <v>8.7899999999999991</v>
      </c>
      <c r="T52">
        <f>Raw_Data[[#This Row],[Cost/Unit]]*Raw_Data[[#This Row],[Units]]</f>
        <v>316.43999999999994</v>
      </c>
    </row>
    <row r="53" spans="14:20" x14ac:dyDescent="0.3">
      <c r="N53" t="s">
        <v>6</v>
      </c>
      <c r="O53" t="s">
        <v>34</v>
      </c>
      <c r="P53" t="s">
        <v>29</v>
      </c>
      <c r="Q53" s="4">
        <v>3339</v>
      </c>
      <c r="R53" s="5">
        <v>75</v>
      </c>
      <c r="S53">
        <f>VLOOKUP(Raw_Data[[#This Row],[Product]],products[#All],2,0)</f>
        <v>7.16</v>
      </c>
      <c r="T53">
        <f>Raw_Data[[#This Row],[Cost/Unit]]*Raw_Data[[#This Row],[Units]]</f>
        <v>537</v>
      </c>
    </row>
    <row r="54" spans="14:20" x14ac:dyDescent="0.3">
      <c r="N54" t="s">
        <v>40</v>
      </c>
      <c r="O54" t="s">
        <v>34</v>
      </c>
      <c r="P54" t="s">
        <v>17</v>
      </c>
      <c r="Q54" s="4">
        <v>5019</v>
      </c>
      <c r="R54" s="5">
        <v>156</v>
      </c>
      <c r="S54">
        <f>VLOOKUP(Raw_Data[[#This Row],[Product]],products[#All],2,0)</f>
        <v>3.11</v>
      </c>
      <c r="T54">
        <f>Raw_Data[[#This Row],[Cost/Unit]]*Raw_Data[[#This Row],[Units]]</f>
        <v>485.15999999999997</v>
      </c>
    </row>
    <row r="55" spans="14:20" x14ac:dyDescent="0.3">
      <c r="N55" t="s">
        <v>5</v>
      </c>
      <c r="O55" t="s">
        <v>36</v>
      </c>
      <c r="P55" t="s">
        <v>16</v>
      </c>
      <c r="Q55" s="4">
        <v>16184</v>
      </c>
      <c r="R55" s="5">
        <v>39</v>
      </c>
      <c r="S55">
        <f>VLOOKUP(Raw_Data[[#This Row],[Product]],products[#All],2,0)</f>
        <v>8.7899999999999991</v>
      </c>
      <c r="T55">
        <f>Raw_Data[[#This Row],[Cost/Unit]]*Raw_Data[[#This Row],[Units]]</f>
        <v>342.80999999999995</v>
      </c>
    </row>
    <row r="56" spans="14:20" x14ac:dyDescent="0.3">
      <c r="N56" t="s">
        <v>6</v>
      </c>
      <c r="O56" t="s">
        <v>36</v>
      </c>
      <c r="P56" t="s">
        <v>21</v>
      </c>
      <c r="Q56" s="4">
        <v>497</v>
      </c>
      <c r="R56" s="5">
        <v>63</v>
      </c>
      <c r="S56">
        <f>VLOOKUP(Raw_Data[[#This Row],[Product]],products[#All],2,0)</f>
        <v>9</v>
      </c>
      <c r="T56">
        <f>Raw_Data[[#This Row],[Cost/Unit]]*Raw_Data[[#This Row],[Units]]</f>
        <v>567</v>
      </c>
    </row>
    <row r="57" spans="14:20" x14ac:dyDescent="0.3">
      <c r="N57" t="s">
        <v>2</v>
      </c>
      <c r="O57" t="s">
        <v>36</v>
      </c>
      <c r="P57" t="s">
        <v>29</v>
      </c>
      <c r="Q57" s="4">
        <v>8211</v>
      </c>
      <c r="R57" s="5">
        <v>75</v>
      </c>
      <c r="S57">
        <f>VLOOKUP(Raw_Data[[#This Row],[Product]],products[#All],2,0)</f>
        <v>7.16</v>
      </c>
      <c r="T57">
        <f>Raw_Data[[#This Row],[Cost/Unit]]*Raw_Data[[#This Row],[Units]]</f>
        <v>537</v>
      </c>
    </row>
    <row r="58" spans="14:20" x14ac:dyDescent="0.3">
      <c r="N58" t="s">
        <v>2</v>
      </c>
      <c r="O58" t="s">
        <v>38</v>
      </c>
      <c r="P58" t="s">
        <v>28</v>
      </c>
      <c r="Q58" s="4">
        <v>6580</v>
      </c>
      <c r="R58" s="5">
        <v>183</v>
      </c>
      <c r="S58">
        <f>VLOOKUP(Raw_Data[[#This Row],[Product]],products[#All],2,0)</f>
        <v>10.38</v>
      </c>
      <c r="T58">
        <f>Raw_Data[[#This Row],[Cost/Unit]]*Raw_Data[[#This Row],[Units]]</f>
        <v>1899.5400000000002</v>
      </c>
    </row>
    <row r="59" spans="14:20" x14ac:dyDescent="0.3">
      <c r="N59" t="s">
        <v>41</v>
      </c>
      <c r="O59" t="s">
        <v>35</v>
      </c>
      <c r="P59" t="s">
        <v>13</v>
      </c>
      <c r="Q59" s="4">
        <v>4760</v>
      </c>
      <c r="R59" s="5">
        <v>69</v>
      </c>
      <c r="S59">
        <f>VLOOKUP(Raw_Data[[#This Row],[Product]],products[#All],2,0)</f>
        <v>9.33</v>
      </c>
      <c r="T59">
        <f>Raw_Data[[#This Row],[Cost/Unit]]*Raw_Data[[#This Row],[Units]]</f>
        <v>643.77</v>
      </c>
    </row>
    <row r="60" spans="14:20" x14ac:dyDescent="0.3">
      <c r="N60" t="s">
        <v>40</v>
      </c>
      <c r="O60" t="s">
        <v>36</v>
      </c>
      <c r="P60" t="s">
        <v>25</v>
      </c>
      <c r="Q60" s="4">
        <v>5439</v>
      </c>
      <c r="R60" s="5">
        <v>30</v>
      </c>
      <c r="S60">
        <f>VLOOKUP(Raw_Data[[#This Row],[Product]],products[#All],2,0)</f>
        <v>13.15</v>
      </c>
      <c r="T60">
        <f>Raw_Data[[#This Row],[Cost/Unit]]*Raw_Data[[#This Row],[Units]]</f>
        <v>394.5</v>
      </c>
    </row>
    <row r="61" spans="14:20" x14ac:dyDescent="0.3">
      <c r="N61" t="s">
        <v>41</v>
      </c>
      <c r="O61" t="s">
        <v>34</v>
      </c>
      <c r="P61" t="s">
        <v>17</v>
      </c>
      <c r="Q61" s="4">
        <v>1463</v>
      </c>
      <c r="R61" s="5">
        <v>39</v>
      </c>
      <c r="S61">
        <f>VLOOKUP(Raw_Data[[#This Row],[Product]],products[#All],2,0)</f>
        <v>3.11</v>
      </c>
      <c r="T61">
        <f>Raw_Data[[#This Row],[Cost/Unit]]*Raw_Data[[#This Row],[Units]]</f>
        <v>121.28999999999999</v>
      </c>
    </row>
    <row r="62" spans="14:20" x14ac:dyDescent="0.3">
      <c r="N62" t="s">
        <v>3</v>
      </c>
      <c r="O62" t="s">
        <v>34</v>
      </c>
      <c r="P62" t="s">
        <v>32</v>
      </c>
      <c r="Q62" s="4">
        <v>7777</v>
      </c>
      <c r="R62" s="5">
        <v>504</v>
      </c>
      <c r="S62">
        <f>VLOOKUP(Raw_Data[[#This Row],[Product]],products[#All],2,0)</f>
        <v>8.65</v>
      </c>
      <c r="T62">
        <f>Raw_Data[[#This Row],[Cost/Unit]]*Raw_Data[[#This Row],[Units]]</f>
        <v>4359.6000000000004</v>
      </c>
    </row>
    <row r="63" spans="14:20" x14ac:dyDescent="0.3">
      <c r="N63" t="s">
        <v>9</v>
      </c>
      <c r="O63" t="s">
        <v>37</v>
      </c>
      <c r="P63" t="s">
        <v>29</v>
      </c>
      <c r="Q63" s="4">
        <v>1085</v>
      </c>
      <c r="R63" s="5">
        <v>273</v>
      </c>
      <c r="S63">
        <f>VLOOKUP(Raw_Data[[#This Row],[Product]],products[#All],2,0)</f>
        <v>7.16</v>
      </c>
      <c r="T63">
        <f>Raw_Data[[#This Row],[Cost/Unit]]*Raw_Data[[#This Row],[Units]]</f>
        <v>1954.68</v>
      </c>
    </row>
    <row r="64" spans="14:20" x14ac:dyDescent="0.3">
      <c r="N64" t="s">
        <v>5</v>
      </c>
      <c r="O64" t="s">
        <v>37</v>
      </c>
      <c r="P64" t="s">
        <v>31</v>
      </c>
      <c r="Q64" s="4">
        <v>182</v>
      </c>
      <c r="R64" s="5">
        <v>48</v>
      </c>
      <c r="S64">
        <f>VLOOKUP(Raw_Data[[#This Row],[Product]],products[#All],2,0)</f>
        <v>5.79</v>
      </c>
      <c r="T64">
        <f>Raw_Data[[#This Row],[Cost/Unit]]*Raw_Data[[#This Row],[Units]]</f>
        <v>277.92</v>
      </c>
    </row>
    <row r="65" spans="14:20" x14ac:dyDescent="0.3">
      <c r="N65" t="s">
        <v>6</v>
      </c>
      <c r="O65" t="s">
        <v>34</v>
      </c>
      <c r="P65" t="s">
        <v>27</v>
      </c>
      <c r="Q65" s="4">
        <v>4242</v>
      </c>
      <c r="R65" s="5">
        <v>207</v>
      </c>
      <c r="S65">
        <f>VLOOKUP(Raw_Data[[#This Row],[Product]],products[#All],2,0)</f>
        <v>16.73</v>
      </c>
      <c r="T65">
        <f>Raw_Data[[#This Row],[Cost/Unit]]*Raw_Data[[#This Row],[Units]]</f>
        <v>3463.11</v>
      </c>
    </row>
    <row r="66" spans="14:20" x14ac:dyDescent="0.3">
      <c r="N66" t="s">
        <v>6</v>
      </c>
      <c r="O66" t="s">
        <v>36</v>
      </c>
      <c r="P66" t="s">
        <v>32</v>
      </c>
      <c r="Q66" s="4">
        <v>6118</v>
      </c>
      <c r="R66" s="5">
        <v>9</v>
      </c>
      <c r="S66">
        <f>VLOOKUP(Raw_Data[[#This Row],[Product]],products[#All],2,0)</f>
        <v>8.65</v>
      </c>
      <c r="T66">
        <f>Raw_Data[[#This Row],[Cost/Unit]]*Raw_Data[[#This Row],[Units]]</f>
        <v>77.850000000000009</v>
      </c>
    </row>
    <row r="67" spans="14:20" x14ac:dyDescent="0.3">
      <c r="N67" t="s">
        <v>10</v>
      </c>
      <c r="O67" t="s">
        <v>36</v>
      </c>
      <c r="P67" t="s">
        <v>23</v>
      </c>
      <c r="Q67" s="4">
        <v>2317</v>
      </c>
      <c r="R67" s="5">
        <v>261</v>
      </c>
      <c r="S67">
        <f>VLOOKUP(Raw_Data[[#This Row],[Product]],products[#All],2,0)</f>
        <v>6.49</v>
      </c>
      <c r="T67">
        <f>Raw_Data[[#This Row],[Cost/Unit]]*Raw_Data[[#This Row],[Units]]</f>
        <v>1693.89</v>
      </c>
    </row>
    <row r="68" spans="14:20" x14ac:dyDescent="0.3">
      <c r="N68" t="s">
        <v>6</v>
      </c>
      <c r="O68" t="s">
        <v>38</v>
      </c>
      <c r="P68" t="s">
        <v>16</v>
      </c>
      <c r="Q68" s="4">
        <v>938</v>
      </c>
      <c r="R68" s="5">
        <v>6</v>
      </c>
      <c r="S68">
        <f>VLOOKUP(Raw_Data[[#This Row],[Product]],products[#All],2,0)</f>
        <v>8.7899999999999991</v>
      </c>
      <c r="T68">
        <f>Raw_Data[[#This Row],[Cost/Unit]]*Raw_Data[[#This Row],[Units]]</f>
        <v>52.739999999999995</v>
      </c>
    </row>
    <row r="69" spans="14:20" x14ac:dyDescent="0.3">
      <c r="N69" t="s">
        <v>8</v>
      </c>
      <c r="O69" t="s">
        <v>37</v>
      </c>
      <c r="P69" t="s">
        <v>15</v>
      </c>
      <c r="Q69" s="4">
        <v>9709</v>
      </c>
      <c r="R69" s="5">
        <v>30</v>
      </c>
      <c r="S69">
        <f>VLOOKUP(Raw_Data[[#This Row],[Product]],products[#All],2,0)</f>
        <v>11.73</v>
      </c>
      <c r="T69">
        <f>Raw_Data[[#This Row],[Cost/Unit]]*Raw_Data[[#This Row],[Units]]</f>
        <v>351.90000000000003</v>
      </c>
    </row>
    <row r="70" spans="14:20" x14ac:dyDescent="0.3">
      <c r="N70" t="s">
        <v>7</v>
      </c>
      <c r="O70" t="s">
        <v>34</v>
      </c>
      <c r="P70" t="s">
        <v>20</v>
      </c>
      <c r="Q70" s="4">
        <v>2205</v>
      </c>
      <c r="R70" s="5">
        <v>138</v>
      </c>
      <c r="S70">
        <f>VLOOKUP(Raw_Data[[#This Row],[Product]],products[#All],2,0)</f>
        <v>10.62</v>
      </c>
      <c r="T70">
        <f>Raw_Data[[#This Row],[Cost/Unit]]*Raw_Data[[#This Row],[Units]]</f>
        <v>1465.56</v>
      </c>
    </row>
    <row r="71" spans="14:20" x14ac:dyDescent="0.3">
      <c r="N71" t="s">
        <v>7</v>
      </c>
      <c r="O71" t="s">
        <v>37</v>
      </c>
      <c r="P71" t="s">
        <v>17</v>
      </c>
      <c r="Q71" s="4">
        <v>4487</v>
      </c>
      <c r="R71" s="5">
        <v>111</v>
      </c>
      <c r="S71">
        <f>VLOOKUP(Raw_Data[[#This Row],[Product]],products[#All],2,0)</f>
        <v>3.11</v>
      </c>
      <c r="T71">
        <f>Raw_Data[[#This Row],[Cost/Unit]]*Raw_Data[[#This Row],[Units]]</f>
        <v>345.21</v>
      </c>
    </row>
    <row r="72" spans="14:20" x14ac:dyDescent="0.3">
      <c r="N72" t="s">
        <v>5</v>
      </c>
      <c r="O72" t="s">
        <v>35</v>
      </c>
      <c r="P72" t="s">
        <v>18</v>
      </c>
      <c r="Q72" s="4">
        <v>2415</v>
      </c>
      <c r="R72" s="5">
        <v>15</v>
      </c>
      <c r="S72">
        <f>VLOOKUP(Raw_Data[[#This Row],[Product]],products[#All],2,0)</f>
        <v>6.47</v>
      </c>
      <c r="T72">
        <f>Raw_Data[[#This Row],[Cost/Unit]]*Raw_Data[[#This Row],[Units]]</f>
        <v>97.05</v>
      </c>
    </row>
    <row r="73" spans="14:20" x14ac:dyDescent="0.3">
      <c r="N73" t="s">
        <v>40</v>
      </c>
      <c r="O73" t="s">
        <v>34</v>
      </c>
      <c r="P73" t="s">
        <v>19</v>
      </c>
      <c r="Q73" s="4">
        <v>4018</v>
      </c>
      <c r="R73" s="5">
        <v>162</v>
      </c>
      <c r="S73">
        <f>VLOOKUP(Raw_Data[[#This Row],[Product]],products[#All],2,0)</f>
        <v>7.64</v>
      </c>
      <c r="T73">
        <f>Raw_Data[[#This Row],[Cost/Unit]]*Raw_Data[[#This Row],[Units]]</f>
        <v>1237.6799999999998</v>
      </c>
    </row>
    <row r="74" spans="14:20" x14ac:dyDescent="0.3">
      <c r="N74" t="s">
        <v>5</v>
      </c>
      <c r="O74" t="s">
        <v>34</v>
      </c>
      <c r="P74" t="s">
        <v>19</v>
      </c>
      <c r="Q74" s="4">
        <v>861</v>
      </c>
      <c r="R74" s="5">
        <v>195</v>
      </c>
      <c r="S74">
        <f>VLOOKUP(Raw_Data[[#This Row],[Product]],products[#All],2,0)</f>
        <v>7.64</v>
      </c>
      <c r="T74">
        <f>Raw_Data[[#This Row],[Cost/Unit]]*Raw_Data[[#This Row],[Units]]</f>
        <v>1489.8</v>
      </c>
    </row>
    <row r="75" spans="14:20" x14ac:dyDescent="0.3">
      <c r="N75" t="s">
        <v>10</v>
      </c>
      <c r="O75" t="s">
        <v>38</v>
      </c>
      <c r="P75" t="s">
        <v>14</v>
      </c>
      <c r="Q75" s="4">
        <v>5586</v>
      </c>
      <c r="R75" s="5">
        <v>525</v>
      </c>
      <c r="S75">
        <f>VLOOKUP(Raw_Data[[#This Row],[Product]],products[#All],2,0)</f>
        <v>11.7</v>
      </c>
      <c r="T75">
        <f>Raw_Data[[#This Row],[Cost/Unit]]*Raw_Data[[#This Row],[Units]]</f>
        <v>6142.5</v>
      </c>
    </row>
    <row r="76" spans="14:20" x14ac:dyDescent="0.3">
      <c r="N76" t="s">
        <v>7</v>
      </c>
      <c r="O76" t="s">
        <v>34</v>
      </c>
      <c r="P76" t="s">
        <v>33</v>
      </c>
      <c r="Q76" s="4">
        <v>2226</v>
      </c>
      <c r="R76" s="5">
        <v>48</v>
      </c>
      <c r="S76">
        <f>VLOOKUP(Raw_Data[[#This Row],[Product]],products[#All],2,0)</f>
        <v>12.37</v>
      </c>
      <c r="T76">
        <f>Raw_Data[[#This Row],[Cost/Unit]]*Raw_Data[[#This Row],[Units]]</f>
        <v>593.76</v>
      </c>
    </row>
    <row r="77" spans="14:20" x14ac:dyDescent="0.3">
      <c r="N77" t="s">
        <v>9</v>
      </c>
      <c r="O77" t="s">
        <v>34</v>
      </c>
      <c r="P77" t="s">
        <v>28</v>
      </c>
      <c r="Q77" s="4">
        <v>14329</v>
      </c>
      <c r="R77" s="5">
        <v>150</v>
      </c>
      <c r="S77">
        <f>VLOOKUP(Raw_Data[[#This Row],[Product]],products[#All],2,0)</f>
        <v>10.38</v>
      </c>
      <c r="T77">
        <f>Raw_Data[[#This Row],[Cost/Unit]]*Raw_Data[[#This Row],[Units]]</f>
        <v>1557.0000000000002</v>
      </c>
    </row>
    <row r="78" spans="14:20" x14ac:dyDescent="0.3">
      <c r="N78" t="s">
        <v>9</v>
      </c>
      <c r="O78" t="s">
        <v>34</v>
      </c>
      <c r="P78" t="s">
        <v>20</v>
      </c>
      <c r="Q78" s="4">
        <v>8463</v>
      </c>
      <c r="R78" s="5">
        <v>492</v>
      </c>
      <c r="S78">
        <f>VLOOKUP(Raw_Data[[#This Row],[Product]],products[#All],2,0)</f>
        <v>10.62</v>
      </c>
      <c r="T78">
        <f>Raw_Data[[#This Row],[Cost/Unit]]*Raw_Data[[#This Row],[Units]]</f>
        <v>5225.04</v>
      </c>
    </row>
    <row r="79" spans="14:20" x14ac:dyDescent="0.3">
      <c r="N79" t="s">
        <v>5</v>
      </c>
      <c r="O79" t="s">
        <v>34</v>
      </c>
      <c r="P79" t="s">
        <v>29</v>
      </c>
      <c r="Q79" s="4">
        <v>2891</v>
      </c>
      <c r="R79" s="5">
        <v>102</v>
      </c>
      <c r="S79">
        <f>VLOOKUP(Raw_Data[[#This Row],[Product]],products[#All],2,0)</f>
        <v>7.16</v>
      </c>
      <c r="T79">
        <f>Raw_Data[[#This Row],[Cost/Unit]]*Raw_Data[[#This Row],[Units]]</f>
        <v>730.32</v>
      </c>
    </row>
    <row r="80" spans="14:20" x14ac:dyDescent="0.3">
      <c r="N80" t="s">
        <v>3</v>
      </c>
      <c r="O80" t="s">
        <v>36</v>
      </c>
      <c r="P80" t="s">
        <v>23</v>
      </c>
      <c r="Q80" s="4">
        <v>3773</v>
      </c>
      <c r="R80" s="5">
        <v>165</v>
      </c>
      <c r="S80">
        <f>VLOOKUP(Raw_Data[[#This Row],[Product]],products[#All],2,0)</f>
        <v>6.49</v>
      </c>
      <c r="T80">
        <f>Raw_Data[[#This Row],[Cost/Unit]]*Raw_Data[[#This Row],[Units]]</f>
        <v>1070.8500000000001</v>
      </c>
    </row>
    <row r="81" spans="14:20" x14ac:dyDescent="0.3">
      <c r="N81" t="s">
        <v>41</v>
      </c>
      <c r="O81" t="s">
        <v>36</v>
      </c>
      <c r="P81" t="s">
        <v>28</v>
      </c>
      <c r="Q81" s="4">
        <v>854</v>
      </c>
      <c r="R81" s="5">
        <v>309</v>
      </c>
      <c r="S81">
        <f>VLOOKUP(Raw_Data[[#This Row],[Product]],products[#All],2,0)</f>
        <v>10.38</v>
      </c>
      <c r="T81">
        <f>Raw_Data[[#This Row],[Cost/Unit]]*Raw_Data[[#This Row],[Units]]</f>
        <v>3207.42</v>
      </c>
    </row>
    <row r="82" spans="14:20" x14ac:dyDescent="0.3">
      <c r="N82" t="s">
        <v>6</v>
      </c>
      <c r="O82" t="s">
        <v>36</v>
      </c>
      <c r="P82" t="s">
        <v>17</v>
      </c>
      <c r="Q82" s="4">
        <v>4970</v>
      </c>
      <c r="R82" s="5">
        <v>156</v>
      </c>
      <c r="S82">
        <f>VLOOKUP(Raw_Data[[#This Row],[Product]],products[#All],2,0)</f>
        <v>3.11</v>
      </c>
      <c r="T82">
        <f>Raw_Data[[#This Row],[Cost/Unit]]*Raw_Data[[#This Row],[Units]]</f>
        <v>485.15999999999997</v>
      </c>
    </row>
    <row r="83" spans="14:20" x14ac:dyDescent="0.3">
      <c r="N83" t="s">
        <v>9</v>
      </c>
      <c r="O83" t="s">
        <v>35</v>
      </c>
      <c r="P83" t="s">
        <v>26</v>
      </c>
      <c r="Q83" s="4">
        <v>98</v>
      </c>
      <c r="R83" s="5">
        <v>159</v>
      </c>
      <c r="S83">
        <f>VLOOKUP(Raw_Data[[#This Row],[Product]],products[#All],2,0)</f>
        <v>5.6</v>
      </c>
      <c r="T83">
        <f>Raw_Data[[#This Row],[Cost/Unit]]*Raw_Data[[#This Row],[Units]]</f>
        <v>890.4</v>
      </c>
    </row>
    <row r="84" spans="14:20" x14ac:dyDescent="0.3">
      <c r="N84" t="s">
        <v>5</v>
      </c>
      <c r="O84" t="s">
        <v>35</v>
      </c>
      <c r="P84" t="s">
        <v>15</v>
      </c>
      <c r="Q84" s="4">
        <v>13391</v>
      </c>
      <c r="R84" s="5">
        <v>201</v>
      </c>
      <c r="S84">
        <f>VLOOKUP(Raw_Data[[#This Row],[Product]],products[#All],2,0)</f>
        <v>11.73</v>
      </c>
      <c r="T84">
        <f>Raw_Data[[#This Row],[Cost/Unit]]*Raw_Data[[#This Row],[Units]]</f>
        <v>2357.73</v>
      </c>
    </row>
    <row r="85" spans="14:20" x14ac:dyDescent="0.3">
      <c r="N85" t="s">
        <v>8</v>
      </c>
      <c r="O85" t="s">
        <v>39</v>
      </c>
      <c r="P85" t="s">
        <v>31</v>
      </c>
      <c r="Q85" s="4">
        <v>8890</v>
      </c>
      <c r="R85" s="5">
        <v>210</v>
      </c>
      <c r="S85">
        <f>VLOOKUP(Raw_Data[[#This Row],[Product]],products[#All],2,0)</f>
        <v>5.79</v>
      </c>
      <c r="T85">
        <f>Raw_Data[[#This Row],[Cost/Unit]]*Raw_Data[[#This Row],[Units]]</f>
        <v>1215.9000000000001</v>
      </c>
    </row>
    <row r="86" spans="14:20" x14ac:dyDescent="0.3">
      <c r="N86" t="s">
        <v>2</v>
      </c>
      <c r="O86" t="s">
        <v>38</v>
      </c>
      <c r="P86" t="s">
        <v>13</v>
      </c>
      <c r="Q86" s="4">
        <v>56</v>
      </c>
      <c r="R86" s="5">
        <v>51</v>
      </c>
      <c r="S86">
        <f>VLOOKUP(Raw_Data[[#This Row],[Product]],products[#All],2,0)</f>
        <v>9.33</v>
      </c>
      <c r="T86">
        <f>Raw_Data[[#This Row],[Cost/Unit]]*Raw_Data[[#This Row],[Units]]</f>
        <v>475.83</v>
      </c>
    </row>
    <row r="87" spans="14:20" x14ac:dyDescent="0.3">
      <c r="N87" t="s">
        <v>3</v>
      </c>
      <c r="O87" t="s">
        <v>36</v>
      </c>
      <c r="P87" t="s">
        <v>25</v>
      </c>
      <c r="Q87" s="4">
        <v>3339</v>
      </c>
      <c r="R87" s="5">
        <v>39</v>
      </c>
      <c r="S87">
        <f>VLOOKUP(Raw_Data[[#This Row],[Product]],products[#All],2,0)</f>
        <v>13.15</v>
      </c>
      <c r="T87">
        <f>Raw_Data[[#This Row],[Cost/Unit]]*Raw_Data[[#This Row],[Units]]</f>
        <v>512.85</v>
      </c>
    </row>
    <row r="88" spans="14:20" x14ac:dyDescent="0.3">
      <c r="N88" t="s">
        <v>10</v>
      </c>
      <c r="O88" t="s">
        <v>35</v>
      </c>
      <c r="P88" t="s">
        <v>18</v>
      </c>
      <c r="Q88" s="4">
        <v>3808</v>
      </c>
      <c r="R88" s="5">
        <v>279</v>
      </c>
      <c r="S88">
        <f>VLOOKUP(Raw_Data[[#This Row],[Product]],products[#All],2,0)</f>
        <v>6.47</v>
      </c>
      <c r="T88">
        <f>Raw_Data[[#This Row],[Cost/Unit]]*Raw_Data[[#This Row],[Units]]</f>
        <v>1805.1299999999999</v>
      </c>
    </row>
    <row r="89" spans="14:20" x14ac:dyDescent="0.3">
      <c r="N89" t="s">
        <v>10</v>
      </c>
      <c r="O89" t="s">
        <v>38</v>
      </c>
      <c r="P89" t="s">
        <v>13</v>
      </c>
      <c r="Q89" s="4">
        <v>63</v>
      </c>
      <c r="R89" s="5">
        <v>123</v>
      </c>
      <c r="S89">
        <f>VLOOKUP(Raw_Data[[#This Row],[Product]],products[#All],2,0)</f>
        <v>9.33</v>
      </c>
      <c r="T89">
        <f>Raw_Data[[#This Row],[Cost/Unit]]*Raw_Data[[#This Row],[Units]]</f>
        <v>1147.5899999999999</v>
      </c>
    </row>
    <row r="90" spans="14:20" x14ac:dyDescent="0.3">
      <c r="N90" t="s">
        <v>2</v>
      </c>
      <c r="O90" t="s">
        <v>39</v>
      </c>
      <c r="P90" t="s">
        <v>27</v>
      </c>
      <c r="Q90" s="4">
        <v>7812</v>
      </c>
      <c r="R90" s="5">
        <v>81</v>
      </c>
      <c r="S90">
        <f>VLOOKUP(Raw_Data[[#This Row],[Product]],products[#All],2,0)</f>
        <v>16.73</v>
      </c>
      <c r="T90">
        <f>Raw_Data[[#This Row],[Cost/Unit]]*Raw_Data[[#This Row],[Units]]</f>
        <v>1355.13</v>
      </c>
    </row>
    <row r="91" spans="14:20" x14ac:dyDescent="0.3">
      <c r="N91" t="s">
        <v>40</v>
      </c>
      <c r="O91" t="s">
        <v>37</v>
      </c>
      <c r="P91" t="s">
        <v>19</v>
      </c>
      <c r="Q91" s="4">
        <v>7693</v>
      </c>
      <c r="R91" s="5">
        <v>21</v>
      </c>
      <c r="S91">
        <f>VLOOKUP(Raw_Data[[#This Row],[Product]],products[#All],2,0)</f>
        <v>7.64</v>
      </c>
      <c r="T91">
        <f>Raw_Data[[#This Row],[Cost/Unit]]*Raw_Data[[#This Row],[Units]]</f>
        <v>160.44</v>
      </c>
    </row>
    <row r="92" spans="14:20" x14ac:dyDescent="0.3">
      <c r="N92" t="s">
        <v>3</v>
      </c>
      <c r="O92" t="s">
        <v>36</v>
      </c>
      <c r="P92" t="s">
        <v>28</v>
      </c>
      <c r="Q92" s="4">
        <v>973</v>
      </c>
      <c r="R92" s="5">
        <v>162</v>
      </c>
      <c r="S92">
        <f>VLOOKUP(Raw_Data[[#This Row],[Product]],products[#All],2,0)</f>
        <v>10.38</v>
      </c>
      <c r="T92">
        <f>Raw_Data[[#This Row],[Cost/Unit]]*Raw_Data[[#This Row],[Units]]</f>
        <v>1681.5600000000002</v>
      </c>
    </row>
    <row r="93" spans="14:20" x14ac:dyDescent="0.3">
      <c r="N93" t="s">
        <v>10</v>
      </c>
      <c r="O93" t="s">
        <v>35</v>
      </c>
      <c r="P93" t="s">
        <v>21</v>
      </c>
      <c r="Q93" s="4">
        <v>567</v>
      </c>
      <c r="R93" s="5">
        <v>228</v>
      </c>
      <c r="S93">
        <f>VLOOKUP(Raw_Data[[#This Row],[Product]],products[#All],2,0)</f>
        <v>9</v>
      </c>
      <c r="T93">
        <f>Raw_Data[[#This Row],[Cost/Unit]]*Raw_Data[[#This Row],[Units]]</f>
        <v>2052</v>
      </c>
    </row>
    <row r="94" spans="14:20" x14ac:dyDescent="0.3">
      <c r="N94" t="s">
        <v>10</v>
      </c>
      <c r="O94" t="s">
        <v>36</v>
      </c>
      <c r="P94" t="s">
        <v>29</v>
      </c>
      <c r="Q94" s="4">
        <v>2471</v>
      </c>
      <c r="R94" s="5">
        <v>342</v>
      </c>
      <c r="S94">
        <f>VLOOKUP(Raw_Data[[#This Row],[Product]],products[#All],2,0)</f>
        <v>7.16</v>
      </c>
      <c r="T94">
        <f>Raw_Data[[#This Row],[Cost/Unit]]*Raw_Data[[#This Row],[Units]]</f>
        <v>2448.7200000000003</v>
      </c>
    </row>
    <row r="95" spans="14:20" x14ac:dyDescent="0.3">
      <c r="N95" t="s">
        <v>5</v>
      </c>
      <c r="O95" t="s">
        <v>38</v>
      </c>
      <c r="P95" t="s">
        <v>13</v>
      </c>
      <c r="Q95" s="4">
        <v>7189</v>
      </c>
      <c r="R95" s="5">
        <v>54</v>
      </c>
      <c r="S95">
        <f>VLOOKUP(Raw_Data[[#This Row],[Product]],products[#All],2,0)</f>
        <v>9.33</v>
      </c>
      <c r="T95">
        <f>Raw_Data[[#This Row],[Cost/Unit]]*Raw_Data[[#This Row],[Units]]</f>
        <v>503.82</v>
      </c>
    </row>
    <row r="96" spans="14:20" x14ac:dyDescent="0.3">
      <c r="N96" t="s">
        <v>41</v>
      </c>
      <c r="O96" t="s">
        <v>35</v>
      </c>
      <c r="P96" t="s">
        <v>28</v>
      </c>
      <c r="Q96" s="4">
        <v>7455</v>
      </c>
      <c r="R96" s="5">
        <v>216</v>
      </c>
      <c r="S96">
        <f>VLOOKUP(Raw_Data[[#This Row],[Product]],products[#All],2,0)</f>
        <v>10.38</v>
      </c>
      <c r="T96">
        <f>Raw_Data[[#This Row],[Cost/Unit]]*Raw_Data[[#This Row],[Units]]</f>
        <v>2242.0800000000004</v>
      </c>
    </row>
    <row r="97" spans="14:20" x14ac:dyDescent="0.3">
      <c r="N97" t="s">
        <v>3</v>
      </c>
      <c r="O97" t="s">
        <v>34</v>
      </c>
      <c r="P97" t="s">
        <v>26</v>
      </c>
      <c r="Q97" s="4">
        <v>3108</v>
      </c>
      <c r="R97" s="5">
        <v>54</v>
      </c>
      <c r="S97">
        <f>VLOOKUP(Raw_Data[[#This Row],[Product]],products[#All],2,0)</f>
        <v>5.6</v>
      </c>
      <c r="T97">
        <f>Raw_Data[[#This Row],[Cost/Unit]]*Raw_Data[[#This Row],[Units]]</f>
        <v>302.39999999999998</v>
      </c>
    </row>
    <row r="98" spans="14:20" x14ac:dyDescent="0.3">
      <c r="N98" t="s">
        <v>6</v>
      </c>
      <c r="O98" t="s">
        <v>38</v>
      </c>
      <c r="P98" t="s">
        <v>25</v>
      </c>
      <c r="Q98" s="4">
        <v>469</v>
      </c>
      <c r="R98" s="5">
        <v>75</v>
      </c>
      <c r="S98">
        <f>VLOOKUP(Raw_Data[[#This Row],[Product]],products[#All],2,0)</f>
        <v>13.15</v>
      </c>
      <c r="T98">
        <f>Raw_Data[[#This Row],[Cost/Unit]]*Raw_Data[[#This Row],[Units]]</f>
        <v>986.25</v>
      </c>
    </row>
    <row r="99" spans="14:20" x14ac:dyDescent="0.3">
      <c r="N99" t="s">
        <v>9</v>
      </c>
      <c r="O99" t="s">
        <v>37</v>
      </c>
      <c r="P99" t="s">
        <v>23</v>
      </c>
      <c r="Q99" s="4">
        <v>2737</v>
      </c>
      <c r="R99" s="5">
        <v>93</v>
      </c>
      <c r="S99">
        <f>VLOOKUP(Raw_Data[[#This Row],[Product]],products[#All],2,0)</f>
        <v>6.49</v>
      </c>
      <c r="T99">
        <f>Raw_Data[[#This Row],[Cost/Unit]]*Raw_Data[[#This Row],[Units]]</f>
        <v>603.57000000000005</v>
      </c>
    </row>
    <row r="100" spans="14:20" x14ac:dyDescent="0.3">
      <c r="N100" t="s">
        <v>9</v>
      </c>
      <c r="O100" t="s">
        <v>37</v>
      </c>
      <c r="P100" t="s">
        <v>25</v>
      </c>
      <c r="Q100" s="4">
        <v>4305</v>
      </c>
      <c r="R100" s="5">
        <v>156</v>
      </c>
      <c r="S100">
        <f>VLOOKUP(Raw_Data[[#This Row],[Product]],products[#All],2,0)</f>
        <v>13.15</v>
      </c>
      <c r="T100">
        <f>Raw_Data[[#This Row],[Cost/Unit]]*Raw_Data[[#This Row],[Units]]</f>
        <v>2051.4</v>
      </c>
    </row>
    <row r="101" spans="14:20" x14ac:dyDescent="0.3">
      <c r="N101" t="s">
        <v>9</v>
      </c>
      <c r="O101" t="s">
        <v>38</v>
      </c>
      <c r="P101" t="s">
        <v>17</v>
      </c>
      <c r="Q101" s="4">
        <v>2408</v>
      </c>
      <c r="R101" s="5">
        <v>9</v>
      </c>
      <c r="S101">
        <f>VLOOKUP(Raw_Data[[#This Row],[Product]],products[#All],2,0)</f>
        <v>3.11</v>
      </c>
      <c r="T101">
        <f>Raw_Data[[#This Row],[Cost/Unit]]*Raw_Data[[#This Row],[Units]]</f>
        <v>27.99</v>
      </c>
    </row>
    <row r="102" spans="14:20" x14ac:dyDescent="0.3">
      <c r="N102" t="s">
        <v>3</v>
      </c>
      <c r="O102" t="s">
        <v>36</v>
      </c>
      <c r="P102" t="s">
        <v>19</v>
      </c>
      <c r="Q102" s="4">
        <v>1281</v>
      </c>
      <c r="R102" s="5">
        <v>18</v>
      </c>
      <c r="S102">
        <f>VLOOKUP(Raw_Data[[#This Row],[Product]],products[#All],2,0)</f>
        <v>7.64</v>
      </c>
      <c r="T102">
        <f>Raw_Data[[#This Row],[Cost/Unit]]*Raw_Data[[#This Row],[Units]]</f>
        <v>137.51999999999998</v>
      </c>
    </row>
    <row r="103" spans="14:20" x14ac:dyDescent="0.3">
      <c r="N103" t="s">
        <v>40</v>
      </c>
      <c r="O103" t="s">
        <v>35</v>
      </c>
      <c r="P103" t="s">
        <v>32</v>
      </c>
      <c r="Q103" s="4">
        <v>12348</v>
      </c>
      <c r="R103" s="5">
        <v>234</v>
      </c>
      <c r="S103">
        <f>VLOOKUP(Raw_Data[[#This Row],[Product]],products[#All],2,0)</f>
        <v>8.65</v>
      </c>
      <c r="T103">
        <f>Raw_Data[[#This Row],[Cost/Unit]]*Raw_Data[[#This Row],[Units]]</f>
        <v>2024.1000000000001</v>
      </c>
    </row>
    <row r="104" spans="14:20" x14ac:dyDescent="0.3">
      <c r="N104" t="s">
        <v>3</v>
      </c>
      <c r="O104" t="s">
        <v>34</v>
      </c>
      <c r="P104" t="s">
        <v>28</v>
      </c>
      <c r="Q104" s="4">
        <v>3689</v>
      </c>
      <c r="R104" s="5">
        <v>312</v>
      </c>
      <c r="S104">
        <f>VLOOKUP(Raw_Data[[#This Row],[Product]],products[#All],2,0)</f>
        <v>10.38</v>
      </c>
      <c r="T104">
        <f>Raw_Data[[#This Row],[Cost/Unit]]*Raw_Data[[#This Row],[Units]]</f>
        <v>3238.5600000000004</v>
      </c>
    </row>
    <row r="105" spans="14:20" x14ac:dyDescent="0.3">
      <c r="N105" t="s">
        <v>7</v>
      </c>
      <c r="O105" t="s">
        <v>36</v>
      </c>
      <c r="P105" t="s">
        <v>19</v>
      </c>
      <c r="Q105" s="4">
        <v>2870</v>
      </c>
      <c r="R105" s="5">
        <v>300</v>
      </c>
      <c r="S105">
        <f>VLOOKUP(Raw_Data[[#This Row],[Product]],products[#All],2,0)</f>
        <v>7.64</v>
      </c>
      <c r="T105">
        <f>Raw_Data[[#This Row],[Cost/Unit]]*Raw_Data[[#This Row],[Units]]</f>
        <v>2292</v>
      </c>
    </row>
    <row r="106" spans="14:20" x14ac:dyDescent="0.3">
      <c r="N106" t="s">
        <v>2</v>
      </c>
      <c r="O106" t="s">
        <v>36</v>
      </c>
      <c r="P106" t="s">
        <v>27</v>
      </c>
      <c r="Q106" s="4">
        <v>798</v>
      </c>
      <c r="R106" s="5">
        <v>519</v>
      </c>
      <c r="S106">
        <f>VLOOKUP(Raw_Data[[#This Row],[Product]],products[#All],2,0)</f>
        <v>16.73</v>
      </c>
      <c r="T106">
        <f>Raw_Data[[#This Row],[Cost/Unit]]*Raw_Data[[#This Row],[Units]]</f>
        <v>8682.8700000000008</v>
      </c>
    </row>
    <row r="107" spans="14:20" x14ac:dyDescent="0.3">
      <c r="N107" t="s">
        <v>41</v>
      </c>
      <c r="O107" t="s">
        <v>37</v>
      </c>
      <c r="P107" t="s">
        <v>21</v>
      </c>
      <c r="Q107" s="4">
        <v>2933</v>
      </c>
      <c r="R107" s="5">
        <v>9</v>
      </c>
      <c r="S107">
        <f>VLOOKUP(Raw_Data[[#This Row],[Product]],products[#All],2,0)</f>
        <v>9</v>
      </c>
      <c r="T107">
        <f>Raw_Data[[#This Row],[Cost/Unit]]*Raw_Data[[#This Row],[Units]]</f>
        <v>81</v>
      </c>
    </row>
    <row r="108" spans="14:20" x14ac:dyDescent="0.3">
      <c r="N108" t="s">
        <v>5</v>
      </c>
      <c r="O108" t="s">
        <v>35</v>
      </c>
      <c r="P108" t="s">
        <v>4</v>
      </c>
      <c r="Q108" s="4">
        <v>2744</v>
      </c>
      <c r="R108" s="5">
        <v>9</v>
      </c>
      <c r="S108">
        <f>VLOOKUP(Raw_Data[[#This Row],[Product]],products[#All],2,0)</f>
        <v>11.88</v>
      </c>
      <c r="T108">
        <f>Raw_Data[[#This Row],[Cost/Unit]]*Raw_Data[[#This Row],[Units]]</f>
        <v>106.92</v>
      </c>
    </row>
    <row r="109" spans="14:20" x14ac:dyDescent="0.3">
      <c r="N109" t="s">
        <v>40</v>
      </c>
      <c r="O109" t="s">
        <v>36</v>
      </c>
      <c r="P109" t="s">
        <v>33</v>
      </c>
      <c r="Q109" s="4">
        <v>9772</v>
      </c>
      <c r="R109" s="5">
        <v>90</v>
      </c>
      <c r="S109">
        <f>VLOOKUP(Raw_Data[[#This Row],[Product]],products[#All],2,0)</f>
        <v>12.37</v>
      </c>
      <c r="T109">
        <f>Raw_Data[[#This Row],[Cost/Unit]]*Raw_Data[[#This Row],[Units]]</f>
        <v>1113.3</v>
      </c>
    </row>
    <row r="110" spans="14:20" x14ac:dyDescent="0.3">
      <c r="N110" t="s">
        <v>7</v>
      </c>
      <c r="O110" t="s">
        <v>34</v>
      </c>
      <c r="P110" t="s">
        <v>25</v>
      </c>
      <c r="Q110" s="4">
        <v>1568</v>
      </c>
      <c r="R110" s="5">
        <v>96</v>
      </c>
      <c r="S110">
        <f>VLOOKUP(Raw_Data[[#This Row],[Product]],products[#All],2,0)</f>
        <v>13.15</v>
      </c>
      <c r="T110">
        <f>Raw_Data[[#This Row],[Cost/Unit]]*Raw_Data[[#This Row],[Units]]</f>
        <v>1262.4000000000001</v>
      </c>
    </row>
    <row r="111" spans="14:20" x14ac:dyDescent="0.3">
      <c r="N111" t="s">
        <v>2</v>
      </c>
      <c r="O111" t="s">
        <v>36</v>
      </c>
      <c r="P111" t="s">
        <v>16</v>
      </c>
      <c r="Q111" s="4">
        <v>11417</v>
      </c>
      <c r="R111" s="5">
        <v>21</v>
      </c>
      <c r="S111">
        <f>VLOOKUP(Raw_Data[[#This Row],[Product]],products[#All],2,0)</f>
        <v>8.7899999999999991</v>
      </c>
      <c r="T111">
        <f>Raw_Data[[#This Row],[Cost/Unit]]*Raw_Data[[#This Row],[Units]]</f>
        <v>184.58999999999997</v>
      </c>
    </row>
    <row r="112" spans="14:20" x14ac:dyDescent="0.3">
      <c r="N112" t="s">
        <v>40</v>
      </c>
      <c r="O112" t="s">
        <v>34</v>
      </c>
      <c r="P112" t="s">
        <v>26</v>
      </c>
      <c r="Q112" s="4">
        <v>6748</v>
      </c>
      <c r="R112" s="5">
        <v>48</v>
      </c>
      <c r="S112">
        <f>VLOOKUP(Raw_Data[[#This Row],[Product]],products[#All],2,0)</f>
        <v>5.6</v>
      </c>
      <c r="T112">
        <f>Raw_Data[[#This Row],[Cost/Unit]]*Raw_Data[[#This Row],[Units]]</f>
        <v>268.79999999999995</v>
      </c>
    </row>
    <row r="113" spans="14:20" x14ac:dyDescent="0.3">
      <c r="N113" t="s">
        <v>10</v>
      </c>
      <c r="O113" t="s">
        <v>36</v>
      </c>
      <c r="P113" t="s">
        <v>27</v>
      </c>
      <c r="Q113" s="4">
        <v>1407</v>
      </c>
      <c r="R113" s="5">
        <v>72</v>
      </c>
      <c r="S113">
        <f>VLOOKUP(Raw_Data[[#This Row],[Product]],products[#All],2,0)</f>
        <v>16.73</v>
      </c>
      <c r="T113">
        <f>Raw_Data[[#This Row],[Cost/Unit]]*Raw_Data[[#This Row],[Units]]</f>
        <v>1204.56</v>
      </c>
    </row>
    <row r="114" spans="14:20" x14ac:dyDescent="0.3">
      <c r="N114" t="s">
        <v>8</v>
      </c>
      <c r="O114" t="s">
        <v>35</v>
      </c>
      <c r="P114" t="s">
        <v>29</v>
      </c>
      <c r="Q114" s="4">
        <v>2023</v>
      </c>
      <c r="R114" s="5">
        <v>168</v>
      </c>
      <c r="S114">
        <f>VLOOKUP(Raw_Data[[#This Row],[Product]],products[#All],2,0)</f>
        <v>7.16</v>
      </c>
      <c r="T114">
        <f>Raw_Data[[#This Row],[Cost/Unit]]*Raw_Data[[#This Row],[Units]]</f>
        <v>1202.8800000000001</v>
      </c>
    </row>
    <row r="115" spans="14:20" x14ac:dyDescent="0.3">
      <c r="N115" t="s">
        <v>5</v>
      </c>
      <c r="O115" t="s">
        <v>39</v>
      </c>
      <c r="P115" t="s">
        <v>26</v>
      </c>
      <c r="Q115" s="4">
        <v>5236</v>
      </c>
      <c r="R115" s="5">
        <v>51</v>
      </c>
      <c r="S115">
        <f>VLOOKUP(Raw_Data[[#This Row],[Product]],products[#All],2,0)</f>
        <v>5.6</v>
      </c>
      <c r="T115">
        <f>Raw_Data[[#This Row],[Cost/Unit]]*Raw_Data[[#This Row],[Units]]</f>
        <v>285.59999999999997</v>
      </c>
    </row>
    <row r="116" spans="14:20" x14ac:dyDescent="0.3">
      <c r="N116" t="s">
        <v>41</v>
      </c>
      <c r="O116" t="s">
        <v>36</v>
      </c>
      <c r="P116" t="s">
        <v>19</v>
      </c>
      <c r="Q116" s="4">
        <v>1925</v>
      </c>
      <c r="R116" s="5">
        <v>192</v>
      </c>
      <c r="S116">
        <f>VLOOKUP(Raw_Data[[#This Row],[Product]],products[#All],2,0)</f>
        <v>7.64</v>
      </c>
      <c r="T116">
        <f>Raw_Data[[#This Row],[Cost/Unit]]*Raw_Data[[#This Row],[Units]]</f>
        <v>1466.8799999999999</v>
      </c>
    </row>
    <row r="117" spans="14:20" x14ac:dyDescent="0.3">
      <c r="N117" t="s">
        <v>7</v>
      </c>
      <c r="O117" t="s">
        <v>37</v>
      </c>
      <c r="P117" t="s">
        <v>14</v>
      </c>
      <c r="Q117" s="4">
        <v>6608</v>
      </c>
      <c r="R117" s="5">
        <v>225</v>
      </c>
      <c r="S117">
        <f>VLOOKUP(Raw_Data[[#This Row],[Product]],products[#All],2,0)</f>
        <v>11.7</v>
      </c>
      <c r="T117">
        <f>Raw_Data[[#This Row],[Cost/Unit]]*Raw_Data[[#This Row],[Units]]</f>
        <v>2632.5</v>
      </c>
    </row>
    <row r="118" spans="14:20" x14ac:dyDescent="0.3">
      <c r="N118" t="s">
        <v>6</v>
      </c>
      <c r="O118" t="s">
        <v>34</v>
      </c>
      <c r="P118" t="s">
        <v>26</v>
      </c>
      <c r="Q118" s="4">
        <v>8008</v>
      </c>
      <c r="R118" s="5">
        <v>456</v>
      </c>
      <c r="S118">
        <f>VLOOKUP(Raw_Data[[#This Row],[Product]],products[#All],2,0)</f>
        <v>5.6</v>
      </c>
      <c r="T118">
        <f>Raw_Data[[#This Row],[Cost/Unit]]*Raw_Data[[#This Row],[Units]]</f>
        <v>2553.6</v>
      </c>
    </row>
    <row r="119" spans="14:20" x14ac:dyDescent="0.3">
      <c r="N119" t="s">
        <v>10</v>
      </c>
      <c r="O119" t="s">
        <v>34</v>
      </c>
      <c r="P119" t="s">
        <v>25</v>
      </c>
      <c r="Q119" s="4">
        <v>1428</v>
      </c>
      <c r="R119" s="5">
        <v>93</v>
      </c>
      <c r="S119">
        <f>VLOOKUP(Raw_Data[[#This Row],[Product]],products[#All],2,0)</f>
        <v>13.15</v>
      </c>
      <c r="T119">
        <f>Raw_Data[[#This Row],[Cost/Unit]]*Raw_Data[[#This Row],[Units]]</f>
        <v>1222.95</v>
      </c>
    </row>
    <row r="120" spans="14:20" x14ac:dyDescent="0.3">
      <c r="N120" t="s">
        <v>6</v>
      </c>
      <c r="O120" t="s">
        <v>34</v>
      </c>
      <c r="P120" t="s">
        <v>4</v>
      </c>
      <c r="Q120" s="4">
        <v>525</v>
      </c>
      <c r="R120" s="5">
        <v>48</v>
      </c>
      <c r="S120">
        <f>VLOOKUP(Raw_Data[[#This Row],[Product]],products[#All],2,0)</f>
        <v>11.88</v>
      </c>
      <c r="T120">
        <f>Raw_Data[[#This Row],[Cost/Unit]]*Raw_Data[[#This Row],[Units]]</f>
        <v>570.24</v>
      </c>
    </row>
    <row r="121" spans="14:20" x14ac:dyDescent="0.3">
      <c r="N121" t="s">
        <v>6</v>
      </c>
      <c r="O121" t="s">
        <v>37</v>
      </c>
      <c r="P121" t="s">
        <v>18</v>
      </c>
      <c r="Q121" s="4">
        <v>1505</v>
      </c>
      <c r="R121" s="5">
        <v>102</v>
      </c>
      <c r="S121">
        <f>VLOOKUP(Raw_Data[[#This Row],[Product]],products[#All],2,0)</f>
        <v>6.47</v>
      </c>
      <c r="T121">
        <f>Raw_Data[[#This Row],[Cost/Unit]]*Raw_Data[[#This Row],[Units]]</f>
        <v>659.93999999999994</v>
      </c>
    </row>
    <row r="122" spans="14:20" x14ac:dyDescent="0.3">
      <c r="N122" t="s">
        <v>7</v>
      </c>
      <c r="O122" t="s">
        <v>35</v>
      </c>
      <c r="P122" t="s">
        <v>30</v>
      </c>
      <c r="Q122" s="4">
        <v>6755</v>
      </c>
      <c r="R122" s="5">
        <v>252</v>
      </c>
      <c r="S122">
        <f>VLOOKUP(Raw_Data[[#This Row],[Product]],products[#All],2,0)</f>
        <v>14.49</v>
      </c>
      <c r="T122">
        <f>Raw_Data[[#This Row],[Cost/Unit]]*Raw_Data[[#This Row],[Units]]</f>
        <v>3651.48</v>
      </c>
    </row>
    <row r="123" spans="14:20" x14ac:dyDescent="0.3">
      <c r="N123" t="s">
        <v>2</v>
      </c>
      <c r="O123" t="s">
        <v>37</v>
      </c>
      <c r="P123" t="s">
        <v>18</v>
      </c>
      <c r="Q123" s="4">
        <v>11571</v>
      </c>
      <c r="R123" s="5">
        <v>138</v>
      </c>
      <c r="S123">
        <f>VLOOKUP(Raw_Data[[#This Row],[Product]],products[#All],2,0)</f>
        <v>6.47</v>
      </c>
      <c r="T123">
        <f>Raw_Data[[#This Row],[Cost/Unit]]*Raw_Data[[#This Row],[Units]]</f>
        <v>892.86</v>
      </c>
    </row>
    <row r="124" spans="14:20" x14ac:dyDescent="0.3">
      <c r="N124" t="s">
        <v>40</v>
      </c>
      <c r="O124" t="s">
        <v>38</v>
      </c>
      <c r="P124" t="s">
        <v>25</v>
      </c>
      <c r="Q124" s="4">
        <v>2541</v>
      </c>
      <c r="R124" s="5">
        <v>90</v>
      </c>
      <c r="S124">
        <f>VLOOKUP(Raw_Data[[#This Row],[Product]],products[#All],2,0)</f>
        <v>13.15</v>
      </c>
      <c r="T124">
        <f>Raw_Data[[#This Row],[Cost/Unit]]*Raw_Data[[#This Row],[Units]]</f>
        <v>1183.5</v>
      </c>
    </row>
    <row r="125" spans="14:20" x14ac:dyDescent="0.3">
      <c r="N125" t="s">
        <v>41</v>
      </c>
      <c r="O125" t="s">
        <v>37</v>
      </c>
      <c r="P125" t="s">
        <v>30</v>
      </c>
      <c r="Q125" s="4">
        <v>1526</v>
      </c>
      <c r="R125" s="5">
        <v>240</v>
      </c>
      <c r="S125">
        <f>VLOOKUP(Raw_Data[[#This Row],[Product]],products[#All],2,0)</f>
        <v>14.49</v>
      </c>
      <c r="T125">
        <f>Raw_Data[[#This Row],[Cost/Unit]]*Raw_Data[[#This Row],[Units]]</f>
        <v>3477.6</v>
      </c>
    </row>
    <row r="126" spans="14:20" x14ac:dyDescent="0.3">
      <c r="N126" t="s">
        <v>40</v>
      </c>
      <c r="O126" t="s">
        <v>38</v>
      </c>
      <c r="P126" t="s">
        <v>4</v>
      </c>
      <c r="Q126" s="4">
        <v>6125</v>
      </c>
      <c r="R126" s="5">
        <v>102</v>
      </c>
      <c r="S126">
        <f>VLOOKUP(Raw_Data[[#This Row],[Product]],products[#All],2,0)</f>
        <v>11.88</v>
      </c>
      <c r="T126">
        <f>Raw_Data[[#This Row],[Cost/Unit]]*Raw_Data[[#This Row],[Units]]</f>
        <v>1211.76</v>
      </c>
    </row>
    <row r="127" spans="14:20" x14ac:dyDescent="0.3">
      <c r="N127" t="s">
        <v>41</v>
      </c>
      <c r="O127" t="s">
        <v>35</v>
      </c>
      <c r="P127" t="s">
        <v>27</v>
      </c>
      <c r="Q127" s="4">
        <v>847</v>
      </c>
      <c r="R127" s="5">
        <v>129</v>
      </c>
      <c r="S127">
        <f>VLOOKUP(Raw_Data[[#This Row],[Product]],products[#All],2,0)</f>
        <v>16.73</v>
      </c>
      <c r="T127">
        <f>Raw_Data[[#This Row],[Cost/Unit]]*Raw_Data[[#This Row],[Units]]</f>
        <v>2158.17</v>
      </c>
    </row>
    <row r="128" spans="14:20" x14ac:dyDescent="0.3">
      <c r="N128" t="s">
        <v>8</v>
      </c>
      <c r="O128" t="s">
        <v>35</v>
      </c>
      <c r="P128" t="s">
        <v>27</v>
      </c>
      <c r="Q128" s="4">
        <v>4753</v>
      </c>
      <c r="R128" s="5">
        <v>300</v>
      </c>
      <c r="S128">
        <f>VLOOKUP(Raw_Data[[#This Row],[Product]],products[#All],2,0)</f>
        <v>16.73</v>
      </c>
      <c r="T128">
        <f>Raw_Data[[#This Row],[Cost/Unit]]*Raw_Data[[#This Row],[Units]]</f>
        <v>5019</v>
      </c>
    </row>
    <row r="129" spans="14:20" x14ac:dyDescent="0.3">
      <c r="N129" t="s">
        <v>6</v>
      </c>
      <c r="O129" t="s">
        <v>38</v>
      </c>
      <c r="P129" t="s">
        <v>33</v>
      </c>
      <c r="Q129" s="4">
        <v>959</v>
      </c>
      <c r="R129" s="5">
        <v>135</v>
      </c>
      <c r="S129">
        <f>VLOOKUP(Raw_Data[[#This Row],[Product]],products[#All],2,0)</f>
        <v>12.37</v>
      </c>
      <c r="T129">
        <f>Raw_Data[[#This Row],[Cost/Unit]]*Raw_Data[[#This Row],[Units]]</f>
        <v>1669.9499999999998</v>
      </c>
    </row>
    <row r="130" spans="14:20" x14ac:dyDescent="0.3">
      <c r="N130" t="s">
        <v>7</v>
      </c>
      <c r="O130" t="s">
        <v>35</v>
      </c>
      <c r="P130" t="s">
        <v>24</v>
      </c>
      <c r="Q130" s="4">
        <v>2793</v>
      </c>
      <c r="R130" s="5">
        <v>114</v>
      </c>
      <c r="S130">
        <f>VLOOKUP(Raw_Data[[#This Row],[Product]],products[#All],2,0)</f>
        <v>4.97</v>
      </c>
      <c r="T130">
        <f>Raw_Data[[#This Row],[Cost/Unit]]*Raw_Data[[#This Row],[Units]]</f>
        <v>566.57999999999993</v>
      </c>
    </row>
    <row r="131" spans="14:20" x14ac:dyDescent="0.3">
      <c r="N131" t="s">
        <v>7</v>
      </c>
      <c r="O131" t="s">
        <v>35</v>
      </c>
      <c r="P131" t="s">
        <v>14</v>
      </c>
      <c r="Q131" s="4">
        <v>4606</v>
      </c>
      <c r="R131" s="5">
        <v>63</v>
      </c>
      <c r="S131">
        <f>VLOOKUP(Raw_Data[[#This Row],[Product]],products[#All],2,0)</f>
        <v>11.7</v>
      </c>
      <c r="T131">
        <f>Raw_Data[[#This Row],[Cost/Unit]]*Raw_Data[[#This Row],[Units]]</f>
        <v>737.09999999999991</v>
      </c>
    </row>
    <row r="132" spans="14:20" x14ac:dyDescent="0.3">
      <c r="N132" t="s">
        <v>7</v>
      </c>
      <c r="O132" t="s">
        <v>36</v>
      </c>
      <c r="P132" t="s">
        <v>29</v>
      </c>
      <c r="Q132" s="4">
        <v>5551</v>
      </c>
      <c r="R132" s="5">
        <v>252</v>
      </c>
      <c r="S132">
        <f>VLOOKUP(Raw_Data[[#This Row],[Product]],products[#All],2,0)</f>
        <v>7.16</v>
      </c>
      <c r="T132">
        <f>Raw_Data[[#This Row],[Cost/Unit]]*Raw_Data[[#This Row],[Units]]</f>
        <v>1804.32</v>
      </c>
    </row>
    <row r="133" spans="14:20" x14ac:dyDescent="0.3">
      <c r="N133" t="s">
        <v>10</v>
      </c>
      <c r="O133" t="s">
        <v>36</v>
      </c>
      <c r="P133" t="s">
        <v>32</v>
      </c>
      <c r="Q133" s="4">
        <v>6657</v>
      </c>
      <c r="R133" s="5">
        <v>303</v>
      </c>
      <c r="S133">
        <f>VLOOKUP(Raw_Data[[#This Row],[Product]],products[#All],2,0)</f>
        <v>8.65</v>
      </c>
      <c r="T133">
        <f>Raw_Data[[#This Row],[Cost/Unit]]*Raw_Data[[#This Row],[Units]]</f>
        <v>2620.9500000000003</v>
      </c>
    </row>
    <row r="134" spans="14:20" x14ac:dyDescent="0.3">
      <c r="N134" t="s">
        <v>7</v>
      </c>
      <c r="O134" t="s">
        <v>39</v>
      </c>
      <c r="P134" t="s">
        <v>17</v>
      </c>
      <c r="Q134" s="4">
        <v>4438</v>
      </c>
      <c r="R134" s="5">
        <v>246</v>
      </c>
      <c r="S134">
        <f>VLOOKUP(Raw_Data[[#This Row],[Product]],products[#All],2,0)</f>
        <v>3.11</v>
      </c>
      <c r="T134">
        <f>Raw_Data[[#This Row],[Cost/Unit]]*Raw_Data[[#This Row],[Units]]</f>
        <v>765.06</v>
      </c>
    </row>
    <row r="135" spans="14:20" x14ac:dyDescent="0.3">
      <c r="N135" t="s">
        <v>8</v>
      </c>
      <c r="O135" t="s">
        <v>38</v>
      </c>
      <c r="P135" t="s">
        <v>22</v>
      </c>
      <c r="Q135" s="4">
        <v>168</v>
      </c>
      <c r="R135" s="5">
        <v>84</v>
      </c>
      <c r="S135">
        <f>VLOOKUP(Raw_Data[[#This Row],[Product]],products[#All],2,0)</f>
        <v>9.77</v>
      </c>
      <c r="T135">
        <f>Raw_Data[[#This Row],[Cost/Unit]]*Raw_Data[[#This Row],[Units]]</f>
        <v>820.68</v>
      </c>
    </row>
    <row r="136" spans="14:20" x14ac:dyDescent="0.3">
      <c r="N136" t="s">
        <v>7</v>
      </c>
      <c r="O136" t="s">
        <v>34</v>
      </c>
      <c r="P136" t="s">
        <v>17</v>
      </c>
      <c r="Q136" s="4">
        <v>7777</v>
      </c>
      <c r="R136" s="5">
        <v>39</v>
      </c>
      <c r="S136">
        <f>VLOOKUP(Raw_Data[[#This Row],[Product]],products[#All],2,0)</f>
        <v>3.11</v>
      </c>
      <c r="T136">
        <f>Raw_Data[[#This Row],[Cost/Unit]]*Raw_Data[[#This Row],[Units]]</f>
        <v>121.28999999999999</v>
      </c>
    </row>
    <row r="137" spans="14:20" x14ac:dyDescent="0.3">
      <c r="N137" t="s">
        <v>5</v>
      </c>
      <c r="O137" t="s">
        <v>36</v>
      </c>
      <c r="P137" t="s">
        <v>17</v>
      </c>
      <c r="Q137" s="4">
        <v>3339</v>
      </c>
      <c r="R137" s="5">
        <v>348</v>
      </c>
      <c r="S137">
        <f>VLOOKUP(Raw_Data[[#This Row],[Product]],products[#All],2,0)</f>
        <v>3.11</v>
      </c>
      <c r="T137">
        <f>Raw_Data[[#This Row],[Cost/Unit]]*Raw_Data[[#This Row],[Units]]</f>
        <v>1082.28</v>
      </c>
    </row>
    <row r="138" spans="14:20" x14ac:dyDescent="0.3">
      <c r="N138" t="s">
        <v>7</v>
      </c>
      <c r="O138" t="s">
        <v>37</v>
      </c>
      <c r="P138" t="s">
        <v>33</v>
      </c>
      <c r="Q138" s="4">
        <v>6391</v>
      </c>
      <c r="R138" s="5">
        <v>48</v>
      </c>
      <c r="S138">
        <f>VLOOKUP(Raw_Data[[#This Row],[Product]],products[#All],2,0)</f>
        <v>12.37</v>
      </c>
      <c r="T138">
        <f>Raw_Data[[#This Row],[Cost/Unit]]*Raw_Data[[#This Row],[Units]]</f>
        <v>593.76</v>
      </c>
    </row>
    <row r="139" spans="14:20" x14ac:dyDescent="0.3">
      <c r="N139" t="s">
        <v>5</v>
      </c>
      <c r="O139" t="s">
        <v>37</v>
      </c>
      <c r="P139" t="s">
        <v>22</v>
      </c>
      <c r="Q139" s="4">
        <v>518</v>
      </c>
      <c r="R139" s="5">
        <v>75</v>
      </c>
      <c r="S139">
        <f>VLOOKUP(Raw_Data[[#This Row],[Product]],products[#All],2,0)</f>
        <v>9.77</v>
      </c>
      <c r="T139">
        <f>Raw_Data[[#This Row],[Cost/Unit]]*Raw_Data[[#This Row],[Units]]</f>
        <v>732.75</v>
      </c>
    </row>
    <row r="140" spans="14:20" x14ac:dyDescent="0.3">
      <c r="N140" t="s">
        <v>7</v>
      </c>
      <c r="O140" t="s">
        <v>38</v>
      </c>
      <c r="P140" t="s">
        <v>28</v>
      </c>
      <c r="Q140" s="4">
        <v>5677</v>
      </c>
      <c r="R140" s="5">
        <v>258</v>
      </c>
      <c r="S140">
        <f>VLOOKUP(Raw_Data[[#This Row],[Product]],products[#All],2,0)</f>
        <v>10.38</v>
      </c>
      <c r="T140">
        <f>Raw_Data[[#This Row],[Cost/Unit]]*Raw_Data[[#This Row],[Units]]</f>
        <v>2678.0400000000004</v>
      </c>
    </row>
    <row r="141" spans="14:20" x14ac:dyDescent="0.3">
      <c r="N141" t="s">
        <v>6</v>
      </c>
      <c r="O141" t="s">
        <v>39</v>
      </c>
      <c r="P141" t="s">
        <v>17</v>
      </c>
      <c r="Q141" s="4">
        <v>6048</v>
      </c>
      <c r="R141" s="5">
        <v>27</v>
      </c>
      <c r="S141">
        <f>VLOOKUP(Raw_Data[[#This Row],[Product]],products[#All],2,0)</f>
        <v>3.11</v>
      </c>
      <c r="T141">
        <f>Raw_Data[[#This Row],[Cost/Unit]]*Raw_Data[[#This Row],[Units]]</f>
        <v>83.97</v>
      </c>
    </row>
    <row r="142" spans="14:20" x14ac:dyDescent="0.3">
      <c r="N142" t="s">
        <v>8</v>
      </c>
      <c r="O142" t="s">
        <v>38</v>
      </c>
      <c r="P142" t="s">
        <v>32</v>
      </c>
      <c r="Q142" s="4">
        <v>3752</v>
      </c>
      <c r="R142" s="5">
        <v>213</v>
      </c>
      <c r="S142">
        <f>VLOOKUP(Raw_Data[[#This Row],[Product]],products[#All],2,0)</f>
        <v>8.65</v>
      </c>
      <c r="T142">
        <f>Raw_Data[[#This Row],[Cost/Unit]]*Raw_Data[[#This Row],[Units]]</f>
        <v>1842.45</v>
      </c>
    </row>
    <row r="143" spans="14:20" x14ac:dyDescent="0.3">
      <c r="N143" t="s">
        <v>5</v>
      </c>
      <c r="O143" t="s">
        <v>35</v>
      </c>
      <c r="P143" t="s">
        <v>29</v>
      </c>
      <c r="Q143" s="4">
        <v>4480</v>
      </c>
      <c r="R143" s="5">
        <v>357</v>
      </c>
      <c r="S143">
        <f>VLOOKUP(Raw_Data[[#This Row],[Product]],products[#All],2,0)</f>
        <v>7.16</v>
      </c>
      <c r="T143">
        <f>Raw_Data[[#This Row],[Cost/Unit]]*Raw_Data[[#This Row],[Units]]</f>
        <v>2556.12</v>
      </c>
    </row>
    <row r="144" spans="14:20" x14ac:dyDescent="0.3">
      <c r="N144" t="s">
        <v>9</v>
      </c>
      <c r="O144" t="s">
        <v>37</v>
      </c>
      <c r="P144" t="s">
        <v>4</v>
      </c>
      <c r="Q144" s="4">
        <v>259</v>
      </c>
      <c r="R144" s="5">
        <v>207</v>
      </c>
      <c r="S144">
        <f>VLOOKUP(Raw_Data[[#This Row],[Product]],products[#All],2,0)</f>
        <v>11.88</v>
      </c>
      <c r="T144">
        <f>Raw_Data[[#This Row],[Cost/Unit]]*Raw_Data[[#This Row],[Units]]</f>
        <v>2459.1600000000003</v>
      </c>
    </row>
    <row r="145" spans="14:20" x14ac:dyDescent="0.3">
      <c r="N145" t="s">
        <v>8</v>
      </c>
      <c r="O145" t="s">
        <v>37</v>
      </c>
      <c r="P145" t="s">
        <v>30</v>
      </c>
      <c r="Q145" s="4">
        <v>42</v>
      </c>
      <c r="R145" s="5">
        <v>150</v>
      </c>
      <c r="S145">
        <f>VLOOKUP(Raw_Data[[#This Row],[Product]],products[#All],2,0)</f>
        <v>14.49</v>
      </c>
      <c r="T145">
        <f>Raw_Data[[#This Row],[Cost/Unit]]*Raw_Data[[#This Row],[Units]]</f>
        <v>2173.5</v>
      </c>
    </row>
    <row r="146" spans="14:20" x14ac:dyDescent="0.3">
      <c r="N146" t="s">
        <v>41</v>
      </c>
      <c r="O146" t="s">
        <v>36</v>
      </c>
      <c r="P146" t="s">
        <v>26</v>
      </c>
      <c r="Q146" s="4">
        <v>98</v>
      </c>
      <c r="R146" s="5">
        <v>204</v>
      </c>
      <c r="S146">
        <f>VLOOKUP(Raw_Data[[#This Row],[Product]],products[#All],2,0)</f>
        <v>5.6</v>
      </c>
      <c r="T146">
        <f>Raw_Data[[#This Row],[Cost/Unit]]*Raw_Data[[#This Row],[Units]]</f>
        <v>1142.3999999999999</v>
      </c>
    </row>
    <row r="147" spans="14:20" x14ac:dyDescent="0.3">
      <c r="N147" t="s">
        <v>7</v>
      </c>
      <c r="O147" t="s">
        <v>35</v>
      </c>
      <c r="P147" t="s">
        <v>27</v>
      </c>
      <c r="Q147" s="4">
        <v>2478</v>
      </c>
      <c r="R147" s="5">
        <v>21</v>
      </c>
      <c r="S147">
        <f>VLOOKUP(Raw_Data[[#This Row],[Product]],products[#All],2,0)</f>
        <v>16.73</v>
      </c>
      <c r="T147">
        <f>Raw_Data[[#This Row],[Cost/Unit]]*Raw_Data[[#This Row],[Units]]</f>
        <v>351.33</v>
      </c>
    </row>
    <row r="148" spans="14:20" x14ac:dyDescent="0.3">
      <c r="N148" t="s">
        <v>41</v>
      </c>
      <c r="O148" t="s">
        <v>34</v>
      </c>
      <c r="P148" t="s">
        <v>33</v>
      </c>
      <c r="Q148" s="4">
        <v>7847</v>
      </c>
      <c r="R148" s="5">
        <v>174</v>
      </c>
      <c r="S148">
        <f>VLOOKUP(Raw_Data[[#This Row],[Product]],products[#All],2,0)</f>
        <v>12.37</v>
      </c>
      <c r="T148">
        <f>Raw_Data[[#This Row],[Cost/Unit]]*Raw_Data[[#This Row],[Units]]</f>
        <v>2152.3799999999997</v>
      </c>
    </row>
    <row r="149" spans="14:20" x14ac:dyDescent="0.3">
      <c r="N149" t="s">
        <v>2</v>
      </c>
      <c r="O149" t="s">
        <v>37</v>
      </c>
      <c r="P149" t="s">
        <v>17</v>
      </c>
      <c r="Q149" s="4">
        <v>9926</v>
      </c>
      <c r="R149" s="5">
        <v>201</v>
      </c>
      <c r="S149">
        <f>VLOOKUP(Raw_Data[[#This Row],[Product]],products[#All],2,0)</f>
        <v>3.11</v>
      </c>
      <c r="T149">
        <f>Raw_Data[[#This Row],[Cost/Unit]]*Raw_Data[[#This Row],[Units]]</f>
        <v>625.11</v>
      </c>
    </row>
    <row r="150" spans="14:20" x14ac:dyDescent="0.3">
      <c r="N150" t="s">
        <v>8</v>
      </c>
      <c r="O150" t="s">
        <v>38</v>
      </c>
      <c r="P150" t="s">
        <v>13</v>
      </c>
      <c r="Q150" s="4">
        <v>819</v>
      </c>
      <c r="R150" s="5">
        <v>510</v>
      </c>
      <c r="S150">
        <f>VLOOKUP(Raw_Data[[#This Row],[Product]],products[#All],2,0)</f>
        <v>9.33</v>
      </c>
      <c r="T150">
        <f>Raw_Data[[#This Row],[Cost/Unit]]*Raw_Data[[#This Row],[Units]]</f>
        <v>4758.3</v>
      </c>
    </row>
    <row r="151" spans="14:20" x14ac:dyDescent="0.3">
      <c r="N151" t="s">
        <v>6</v>
      </c>
      <c r="O151" t="s">
        <v>39</v>
      </c>
      <c r="P151" t="s">
        <v>29</v>
      </c>
      <c r="Q151" s="4">
        <v>3052</v>
      </c>
      <c r="R151" s="5">
        <v>378</v>
      </c>
      <c r="S151">
        <f>VLOOKUP(Raw_Data[[#This Row],[Product]],products[#All],2,0)</f>
        <v>7.16</v>
      </c>
      <c r="T151">
        <f>Raw_Data[[#This Row],[Cost/Unit]]*Raw_Data[[#This Row],[Units]]</f>
        <v>2706.48</v>
      </c>
    </row>
    <row r="152" spans="14:20" x14ac:dyDescent="0.3">
      <c r="N152" t="s">
        <v>9</v>
      </c>
      <c r="O152" t="s">
        <v>34</v>
      </c>
      <c r="P152" t="s">
        <v>21</v>
      </c>
      <c r="Q152" s="4">
        <v>6832</v>
      </c>
      <c r="R152" s="5">
        <v>27</v>
      </c>
      <c r="S152">
        <f>VLOOKUP(Raw_Data[[#This Row],[Product]],products[#All],2,0)</f>
        <v>9</v>
      </c>
      <c r="T152">
        <f>Raw_Data[[#This Row],[Cost/Unit]]*Raw_Data[[#This Row],[Units]]</f>
        <v>243</v>
      </c>
    </row>
    <row r="153" spans="14:20" x14ac:dyDescent="0.3">
      <c r="N153" t="s">
        <v>2</v>
      </c>
      <c r="O153" t="s">
        <v>39</v>
      </c>
      <c r="P153" t="s">
        <v>16</v>
      </c>
      <c r="Q153" s="4">
        <v>2016</v>
      </c>
      <c r="R153" s="5">
        <v>117</v>
      </c>
      <c r="S153">
        <f>VLOOKUP(Raw_Data[[#This Row],[Product]],products[#All],2,0)</f>
        <v>8.7899999999999991</v>
      </c>
      <c r="T153">
        <f>Raw_Data[[#This Row],[Cost/Unit]]*Raw_Data[[#This Row],[Units]]</f>
        <v>1028.4299999999998</v>
      </c>
    </row>
    <row r="154" spans="14:20" x14ac:dyDescent="0.3">
      <c r="N154" t="s">
        <v>6</v>
      </c>
      <c r="O154" t="s">
        <v>38</v>
      </c>
      <c r="P154" t="s">
        <v>21</v>
      </c>
      <c r="Q154" s="4">
        <v>7322</v>
      </c>
      <c r="R154" s="5">
        <v>36</v>
      </c>
      <c r="S154">
        <f>VLOOKUP(Raw_Data[[#This Row],[Product]],products[#All],2,0)</f>
        <v>9</v>
      </c>
      <c r="T154">
        <f>Raw_Data[[#This Row],[Cost/Unit]]*Raw_Data[[#This Row],[Units]]</f>
        <v>324</v>
      </c>
    </row>
    <row r="155" spans="14:20" x14ac:dyDescent="0.3">
      <c r="N155" t="s">
        <v>8</v>
      </c>
      <c r="O155" t="s">
        <v>35</v>
      </c>
      <c r="P155" t="s">
        <v>33</v>
      </c>
      <c r="Q155" s="4">
        <v>357</v>
      </c>
      <c r="R155" s="5">
        <v>126</v>
      </c>
      <c r="S155">
        <f>VLOOKUP(Raw_Data[[#This Row],[Product]],products[#All],2,0)</f>
        <v>12.37</v>
      </c>
      <c r="T155">
        <f>Raw_Data[[#This Row],[Cost/Unit]]*Raw_Data[[#This Row],[Units]]</f>
        <v>1558.62</v>
      </c>
    </row>
    <row r="156" spans="14:20" x14ac:dyDescent="0.3">
      <c r="N156" t="s">
        <v>9</v>
      </c>
      <c r="O156" t="s">
        <v>39</v>
      </c>
      <c r="P156" t="s">
        <v>25</v>
      </c>
      <c r="Q156" s="4">
        <v>3192</v>
      </c>
      <c r="R156" s="5">
        <v>72</v>
      </c>
      <c r="S156">
        <f>VLOOKUP(Raw_Data[[#This Row],[Product]],products[#All],2,0)</f>
        <v>13.15</v>
      </c>
      <c r="T156">
        <f>Raw_Data[[#This Row],[Cost/Unit]]*Raw_Data[[#This Row],[Units]]</f>
        <v>946.80000000000007</v>
      </c>
    </row>
    <row r="157" spans="14:20" x14ac:dyDescent="0.3">
      <c r="N157" t="s">
        <v>7</v>
      </c>
      <c r="O157" t="s">
        <v>36</v>
      </c>
      <c r="P157" t="s">
        <v>22</v>
      </c>
      <c r="Q157" s="4">
        <v>8435</v>
      </c>
      <c r="R157" s="5">
        <v>42</v>
      </c>
      <c r="S157">
        <f>VLOOKUP(Raw_Data[[#This Row],[Product]],products[#All],2,0)</f>
        <v>9.77</v>
      </c>
      <c r="T157">
        <f>Raw_Data[[#This Row],[Cost/Unit]]*Raw_Data[[#This Row],[Units]]</f>
        <v>410.34</v>
      </c>
    </row>
    <row r="158" spans="14:20" x14ac:dyDescent="0.3">
      <c r="N158" t="s">
        <v>40</v>
      </c>
      <c r="O158" t="s">
        <v>39</v>
      </c>
      <c r="P158" t="s">
        <v>29</v>
      </c>
      <c r="Q158" s="4">
        <v>0</v>
      </c>
      <c r="R158" s="5">
        <v>135</v>
      </c>
      <c r="S158">
        <f>VLOOKUP(Raw_Data[[#This Row],[Product]],products[#All],2,0)</f>
        <v>7.16</v>
      </c>
      <c r="T158">
        <f>Raw_Data[[#This Row],[Cost/Unit]]*Raw_Data[[#This Row],[Units]]</f>
        <v>966.6</v>
      </c>
    </row>
    <row r="159" spans="14:20" x14ac:dyDescent="0.3">
      <c r="N159" t="s">
        <v>7</v>
      </c>
      <c r="O159" t="s">
        <v>34</v>
      </c>
      <c r="P159" t="s">
        <v>24</v>
      </c>
      <c r="Q159" s="4">
        <v>8862</v>
      </c>
      <c r="R159" s="5">
        <v>189</v>
      </c>
      <c r="S159">
        <f>VLOOKUP(Raw_Data[[#This Row],[Product]],products[#All],2,0)</f>
        <v>4.97</v>
      </c>
      <c r="T159">
        <f>Raw_Data[[#This Row],[Cost/Unit]]*Raw_Data[[#This Row],[Units]]</f>
        <v>939.32999999999993</v>
      </c>
    </row>
    <row r="160" spans="14:20" x14ac:dyDescent="0.3">
      <c r="N160" t="s">
        <v>6</v>
      </c>
      <c r="O160" t="s">
        <v>37</v>
      </c>
      <c r="P160" t="s">
        <v>28</v>
      </c>
      <c r="Q160" s="4">
        <v>3556</v>
      </c>
      <c r="R160" s="5">
        <v>459</v>
      </c>
      <c r="S160">
        <f>VLOOKUP(Raw_Data[[#This Row],[Product]],products[#All],2,0)</f>
        <v>10.38</v>
      </c>
      <c r="T160">
        <f>Raw_Data[[#This Row],[Cost/Unit]]*Raw_Data[[#This Row],[Units]]</f>
        <v>4764.42</v>
      </c>
    </row>
    <row r="161" spans="14:20" x14ac:dyDescent="0.3">
      <c r="N161" t="s">
        <v>5</v>
      </c>
      <c r="O161" t="s">
        <v>34</v>
      </c>
      <c r="P161" t="s">
        <v>15</v>
      </c>
      <c r="Q161" s="4">
        <v>7280</v>
      </c>
      <c r="R161" s="5">
        <v>201</v>
      </c>
      <c r="S161">
        <f>VLOOKUP(Raw_Data[[#This Row],[Product]],products[#All],2,0)</f>
        <v>11.73</v>
      </c>
      <c r="T161">
        <f>Raw_Data[[#This Row],[Cost/Unit]]*Raw_Data[[#This Row],[Units]]</f>
        <v>2357.73</v>
      </c>
    </row>
    <row r="162" spans="14:20" x14ac:dyDescent="0.3">
      <c r="N162" t="s">
        <v>6</v>
      </c>
      <c r="O162" t="s">
        <v>34</v>
      </c>
      <c r="P162" t="s">
        <v>30</v>
      </c>
      <c r="Q162" s="4">
        <v>3402</v>
      </c>
      <c r="R162" s="5">
        <v>366</v>
      </c>
      <c r="S162">
        <f>VLOOKUP(Raw_Data[[#This Row],[Product]],products[#All],2,0)</f>
        <v>14.49</v>
      </c>
      <c r="T162">
        <f>Raw_Data[[#This Row],[Cost/Unit]]*Raw_Data[[#This Row],[Units]]</f>
        <v>5303.34</v>
      </c>
    </row>
    <row r="163" spans="14:20" x14ac:dyDescent="0.3">
      <c r="N163" t="s">
        <v>3</v>
      </c>
      <c r="O163" t="s">
        <v>37</v>
      </c>
      <c r="P163" t="s">
        <v>29</v>
      </c>
      <c r="Q163" s="4">
        <v>4592</v>
      </c>
      <c r="R163" s="5">
        <v>324</v>
      </c>
      <c r="S163">
        <f>VLOOKUP(Raw_Data[[#This Row],[Product]],products[#All],2,0)</f>
        <v>7.16</v>
      </c>
      <c r="T163">
        <f>Raw_Data[[#This Row],[Cost/Unit]]*Raw_Data[[#This Row],[Units]]</f>
        <v>2319.84</v>
      </c>
    </row>
    <row r="164" spans="14:20" x14ac:dyDescent="0.3">
      <c r="N164" t="s">
        <v>9</v>
      </c>
      <c r="O164" t="s">
        <v>35</v>
      </c>
      <c r="P164" t="s">
        <v>15</v>
      </c>
      <c r="Q164" s="4">
        <v>7833</v>
      </c>
      <c r="R164" s="5">
        <v>243</v>
      </c>
      <c r="S164">
        <f>VLOOKUP(Raw_Data[[#This Row],[Product]],products[#All],2,0)</f>
        <v>11.73</v>
      </c>
      <c r="T164">
        <f>Raw_Data[[#This Row],[Cost/Unit]]*Raw_Data[[#This Row],[Units]]</f>
        <v>2850.3900000000003</v>
      </c>
    </row>
    <row r="165" spans="14:20" x14ac:dyDescent="0.3">
      <c r="N165" t="s">
        <v>2</v>
      </c>
      <c r="O165" t="s">
        <v>39</v>
      </c>
      <c r="P165" t="s">
        <v>21</v>
      </c>
      <c r="Q165" s="4">
        <v>7651</v>
      </c>
      <c r="R165" s="5">
        <v>213</v>
      </c>
      <c r="S165">
        <f>VLOOKUP(Raw_Data[[#This Row],[Product]],products[#All],2,0)</f>
        <v>9</v>
      </c>
      <c r="T165">
        <f>Raw_Data[[#This Row],[Cost/Unit]]*Raw_Data[[#This Row],[Units]]</f>
        <v>1917</v>
      </c>
    </row>
    <row r="166" spans="14:20" x14ac:dyDescent="0.3">
      <c r="N166" t="s">
        <v>40</v>
      </c>
      <c r="O166" t="s">
        <v>35</v>
      </c>
      <c r="P166" t="s">
        <v>30</v>
      </c>
      <c r="Q166" s="4">
        <v>2275</v>
      </c>
      <c r="R166" s="5">
        <v>447</v>
      </c>
      <c r="S166">
        <f>VLOOKUP(Raw_Data[[#This Row],[Product]],products[#All],2,0)</f>
        <v>14.49</v>
      </c>
      <c r="T166">
        <f>Raw_Data[[#This Row],[Cost/Unit]]*Raw_Data[[#This Row],[Units]]</f>
        <v>6477.03</v>
      </c>
    </row>
    <row r="167" spans="14:20" x14ac:dyDescent="0.3">
      <c r="N167" t="s">
        <v>40</v>
      </c>
      <c r="O167" t="s">
        <v>38</v>
      </c>
      <c r="P167" t="s">
        <v>13</v>
      </c>
      <c r="Q167" s="4">
        <v>5670</v>
      </c>
      <c r="R167" s="5">
        <v>297</v>
      </c>
      <c r="S167">
        <f>VLOOKUP(Raw_Data[[#This Row],[Product]],products[#All],2,0)</f>
        <v>9.33</v>
      </c>
      <c r="T167">
        <f>Raw_Data[[#This Row],[Cost/Unit]]*Raw_Data[[#This Row],[Units]]</f>
        <v>2771.01</v>
      </c>
    </row>
    <row r="168" spans="14:20" x14ac:dyDescent="0.3">
      <c r="N168" t="s">
        <v>7</v>
      </c>
      <c r="O168" t="s">
        <v>35</v>
      </c>
      <c r="P168" t="s">
        <v>16</v>
      </c>
      <c r="Q168" s="4">
        <v>2135</v>
      </c>
      <c r="R168" s="5">
        <v>27</v>
      </c>
      <c r="S168">
        <f>VLOOKUP(Raw_Data[[#This Row],[Product]],products[#All],2,0)</f>
        <v>8.7899999999999991</v>
      </c>
      <c r="T168">
        <f>Raw_Data[[#This Row],[Cost/Unit]]*Raw_Data[[#This Row],[Units]]</f>
        <v>237.32999999999998</v>
      </c>
    </row>
    <row r="169" spans="14:20" x14ac:dyDescent="0.3">
      <c r="N169" t="s">
        <v>40</v>
      </c>
      <c r="O169" t="s">
        <v>34</v>
      </c>
      <c r="P169" t="s">
        <v>23</v>
      </c>
      <c r="Q169" s="4">
        <v>2779</v>
      </c>
      <c r="R169" s="5">
        <v>75</v>
      </c>
      <c r="S169">
        <f>VLOOKUP(Raw_Data[[#This Row],[Product]],products[#All],2,0)</f>
        <v>6.49</v>
      </c>
      <c r="T169">
        <f>Raw_Data[[#This Row],[Cost/Unit]]*Raw_Data[[#This Row],[Units]]</f>
        <v>486.75</v>
      </c>
    </row>
    <row r="170" spans="14:20" x14ac:dyDescent="0.3">
      <c r="N170" t="s">
        <v>10</v>
      </c>
      <c r="O170" t="s">
        <v>39</v>
      </c>
      <c r="P170" t="s">
        <v>33</v>
      </c>
      <c r="Q170" s="4">
        <v>12950</v>
      </c>
      <c r="R170" s="5">
        <v>30</v>
      </c>
      <c r="S170">
        <f>VLOOKUP(Raw_Data[[#This Row],[Product]],products[#All],2,0)</f>
        <v>12.37</v>
      </c>
      <c r="T170">
        <f>Raw_Data[[#This Row],[Cost/Unit]]*Raw_Data[[#This Row],[Units]]</f>
        <v>371.09999999999997</v>
      </c>
    </row>
    <row r="171" spans="14:20" x14ac:dyDescent="0.3">
      <c r="N171" t="s">
        <v>7</v>
      </c>
      <c r="O171" t="s">
        <v>36</v>
      </c>
      <c r="P171" t="s">
        <v>18</v>
      </c>
      <c r="Q171" s="4">
        <v>2646</v>
      </c>
      <c r="R171" s="5">
        <v>177</v>
      </c>
      <c r="S171">
        <f>VLOOKUP(Raw_Data[[#This Row],[Product]],products[#All],2,0)</f>
        <v>6.47</v>
      </c>
      <c r="T171">
        <f>Raw_Data[[#This Row],[Cost/Unit]]*Raw_Data[[#This Row],[Units]]</f>
        <v>1145.19</v>
      </c>
    </row>
    <row r="172" spans="14:20" x14ac:dyDescent="0.3">
      <c r="N172" t="s">
        <v>40</v>
      </c>
      <c r="O172" t="s">
        <v>34</v>
      </c>
      <c r="P172" t="s">
        <v>33</v>
      </c>
      <c r="Q172" s="4">
        <v>3794</v>
      </c>
      <c r="R172" s="5">
        <v>159</v>
      </c>
      <c r="S172">
        <f>VLOOKUP(Raw_Data[[#This Row],[Product]],products[#All],2,0)</f>
        <v>12.37</v>
      </c>
      <c r="T172">
        <f>Raw_Data[[#This Row],[Cost/Unit]]*Raw_Data[[#This Row],[Units]]</f>
        <v>1966.83</v>
      </c>
    </row>
    <row r="173" spans="14:20" x14ac:dyDescent="0.3">
      <c r="N173" t="s">
        <v>3</v>
      </c>
      <c r="O173" t="s">
        <v>35</v>
      </c>
      <c r="P173" t="s">
        <v>33</v>
      </c>
      <c r="Q173" s="4">
        <v>819</v>
      </c>
      <c r="R173" s="5">
        <v>306</v>
      </c>
      <c r="S173">
        <f>VLOOKUP(Raw_Data[[#This Row],[Product]],products[#All],2,0)</f>
        <v>12.37</v>
      </c>
      <c r="T173">
        <f>Raw_Data[[#This Row],[Cost/Unit]]*Raw_Data[[#This Row],[Units]]</f>
        <v>3785.22</v>
      </c>
    </row>
    <row r="174" spans="14:20" x14ac:dyDescent="0.3">
      <c r="N174" t="s">
        <v>3</v>
      </c>
      <c r="O174" t="s">
        <v>34</v>
      </c>
      <c r="P174" t="s">
        <v>20</v>
      </c>
      <c r="Q174" s="4">
        <v>2583</v>
      </c>
      <c r="R174" s="5">
        <v>18</v>
      </c>
      <c r="S174">
        <f>VLOOKUP(Raw_Data[[#This Row],[Product]],products[#All],2,0)</f>
        <v>10.62</v>
      </c>
      <c r="T174">
        <f>Raw_Data[[#This Row],[Cost/Unit]]*Raw_Data[[#This Row],[Units]]</f>
        <v>191.16</v>
      </c>
    </row>
    <row r="175" spans="14:20" x14ac:dyDescent="0.3">
      <c r="N175" t="s">
        <v>7</v>
      </c>
      <c r="O175" t="s">
        <v>35</v>
      </c>
      <c r="P175" t="s">
        <v>19</v>
      </c>
      <c r="Q175" s="4">
        <v>4585</v>
      </c>
      <c r="R175" s="5">
        <v>240</v>
      </c>
      <c r="S175">
        <f>VLOOKUP(Raw_Data[[#This Row],[Product]],products[#All],2,0)</f>
        <v>7.64</v>
      </c>
      <c r="T175">
        <f>Raw_Data[[#This Row],[Cost/Unit]]*Raw_Data[[#This Row],[Units]]</f>
        <v>1833.6</v>
      </c>
    </row>
    <row r="176" spans="14:20" x14ac:dyDescent="0.3">
      <c r="N176" t="s">
        <v>5</v>
      </c>
      <c r="O176" t="s">
        <v>34</v>
      </c>
      <c r="P176" t="s">
        <v>33</v>
      </c>
      <c r="Q176" s="4">
        <v>1652</v>
      </c>
      <c r="R176" s="5">
        <v>93</v>
      </c>
      <c r="S176">
        <f>VLOOKUP(Raw_Data[[#This Row],[Product]],products[#All],2,0)</f>
        <v>12.37</v>
      </c>
      <c r="T176">
        <f>Raw_Data[[#This Row],[Cost/Unit]]*Raw_Data[[#This Row],[Units]]</f>
        <v>1150.4099999999999</v>
      </c>
    </row>
    <row r="177" spans="14:20" x14ac:dyDescent="0.3">
      <c r="N177" t="s">
        <v>10</v>
      </c>
      <c r="O177" t="s">
        <v>34</v>
      </c>
      <c r="P177" t="s">
        <v>26</v>
      </c>
      <c r="Q177" s="4">
        <v>4991</v>
      </c>
      <c r="R177" s="5">
        <v>9</v>
      </c>
      <c r="S177">
        <f>VLOOKUP(Raw_Data[[#This Row],[Product]],products[#All],2,0)</f>
        <v>5.6</v>
      </c>
      <c r="T177">
        <f>Raw_Data[[#This Row],[Cost/Unit]]*Raw_Data[[#This Row],[Units]]</f>
        <v>50.4</v>
      </c>
    </row>
    <row r="178" spans="14:20" x14ac:dyDescent="0.3">
      <c r="N178" t="s">
        <v>8</v>
      </c>
      <c r="O178" t="s">
        <v>34</v>
      </c>
      <c r="P178" t="s">
        <v>16</v>
      </c>
      <c r="Q178" s="4">
        <v>2009</v>
      </c>
      <c r="R178" s="5">
        <v>219</v>
      </c>
      <c r="S178">
        <f>VLOOKUP(Raw_Data[[#This Row],[Product]],products[#All],2,0)</f>
        <v>8.7899999999999991</v>
      </c>
      <c r="T178">
        <f>Raw_Data[[#This Row],[Cost/Unit]]*Raw_Data[[#This Row],[Units]]</f>
        <v>1925.0099999999998</v>
      </c>
    </row>
    <row r="179" spans="14:20" x14ac:dyDescent="0.3">
      <c r="N179" t="s">
        <v>2</v>
      </c>
      <c r="O179" t="s">
        <v>39</v>
      </c>
      <c r="P179" t="s">
        <v>22</v>
      </c>
      <c r="Q179" s="4">
        <v>1568</v>
      </c>
      <c r="R179" s="5">
        <v>141</v>
      </c>
      <c r="S179">
        <f>VLOOKUP(Raw_Data[[#This Row],[Product]],products[#All],2,0)</f>
        <v>9.77</v>
      </c>
      <c r="T179">
        <f>Raw_Data[[#This Row],[Cost/Unit]]*Raw_Data[[#This Row],[Units]]</f>
        <v>1377.57</v>
      </c>
    </row>
    <row r="180" spans="14:20" x14ac:dyDescent="0.3">
      <c r="N180" t="s">
        <v>41</v>
      </c>
      <c r="O180" t="s">
        <v>37</v>
      </c>
      <c r="P180" t="s">
        <v>20</v>
      </c>
      <c r="Q180" s="4">
        <v>3388</v>
      </c>
      <c r="R180" s="5">
        <v>123</v>
      </c>
      <c r="S180">
        <f>VLOOKUP(Raw_Data[[#This Row],[Product]],products[#All],2,0)</f>
        <v>10.62</v>
      </c>
      <c r="T180">
        <f>Raw_Data[[#This Row],[Cost/Unit]]*Raw_Data[[#This Row],[Units]]</f>
        <v>1306.26</v>
      </c>
    </row>
    <row r="181" spans="14:20" x14ac:dyDescent="0.3">
      <c r="N181" t="s">
        <v>40</v>
      </c>
      <c r="O181" t="s">
        <v>38</v>
      </c>
      <c r="P181" t="s">
        <v>24</v>
      </c>
      <c r="Q181" s="4">
        <v>623</v>
      </c>
      <c r="R181" s="5">
        <v>51</v>
      </c>
      <c r="S181">
        <f>VLOOKUP(Raw_Data[[#This Row],[Product]],products[#All],2,0)</f>
        <v>4.97</v>
      </c>
      <c r="T181">
        <f>Raw_Data[[#This Row],[Cost/Unit]]*Raw_Data[[#This Row],[Units]]</f>
        <v>253.47</v>
      </c>
    </row>
    <row r="182" spans="14:20" x14ac:dyDescent="0.3">
      <c r="N182" t="s">
        <v>6</v>
      </c>
      <c r="O182" t="s">
        <v>36</v>
      </c>
      <c r="P182" t="s">
        <v>4</v>
      </c>
      <c r="Q182" s="4">
        <v>10073</v>
      </c>
      <c r="R182" s="5">
        <v>120</v>
      </c>
      <c r="S182">
        <f>VLOOKUP(Raw_Data[[#This Row],[Product]],products[#All],2,0)</f>
        <v>11.88</v>
      </c>
      <c r="T182">
        <f>Raw_Data[[#This Row],[Cost/Unit]]*Raw_Data[[#This Row],[Units]]</f>
        <v>1425.6000000000001</v>
      </c>
    </row>
    <row r="183" spans="14:20" x14ac:dyDescent="0.3">
      <c r="N183" t="s">
        <v>8</v>
      </c>
      <c r="O183" t="s">
        <v>39</v>
      </c>
      <c r="P183" t="s">
        <v>26</v>
      </c>
      <c r="Q183" s="4">
        <v>1561</v>
      </c>
      <c r="R183" s="5">
        <v>27</v>
      </c>
      <c r="S183">
        <f>VLOOKUP(Raw_Data[[#This Row],[Product]],products[#All],2,0)</f>
        <v>5.6</v>
      </c>
      <c r="T183">
        <f>Raw_Data[[#This Row],[Cost/Unit]]*Raw_Data[[#This Row],[Units]]</f>
        <v>151.19999999999999</v>
      </c>
    </row>
    <row r="184" spans="14:20" x14ac:dyDescent="0.3">
      <c r="N184" t="s">
        <v>9</v>
      </c>
      <c r="O184" t="s">
        <v>36</v>
      </c>
      <c r="P184" t="s">
        <v>27</v>
      </c>
      <c r="Q184" s="4">
        <v>11522</v>
      </c>
      <c r="R184" s="5">
        <v>204</v>
      </c>
      <c r="S184">
        <f>VLOOKUP(Raw_Data[[#This Row],[Product]],products[#All],2,0)</f>
        <v>16.73</v>
      </c>
      <c r="T184">
        <f>Raw_Data[[#This Row],[Cost/Unit]]*Raw_Data[[#This Row],[Units]]</f>
        <v>3412.92</v>
      </c>
    </row>
    <row r="185" spans="14:20" x14ac:dyDescent="0.3">
      <c r="N185" t="s">
        <v>6</v>
      </c>
      <c r="O185" t="s">
        <v>38</v>
      </c>
      <c r="P185" t="s">
        <v>13</v>
      </c>
      <c r="Q185" s="4">
        <v>2317</v>
      </c>
      <c r="R185" s="5">
        <v>123</v>
      </c>
      <c r="S185">
        <f>VLOOKUP(Raw_Data[[#This Row],[Product]],products[#All],2,0)</f>
        <v>9.33</v>
      </c>
      <c r="T185">
        <f>Raw_Data[[#This Row],[Cost/Unit]]*Raw_Data[[#This Row],[Units]]</f>
        <v>1147.5899999999999</v>
      </c>
    </row>
    <row r="186" spans="14:20" x14ac:dyDescent="0.3">
      <c r="N186" t="s">
        <v>10</v>
      </c>
      <c r="O186" t="s">
        <v>37</v>
      </c>
      <c r="P186" t="s">
        <v>28</v>
      </c>
      <c r="Q186" s="4">
        <v>3059</v>
      </c>
      <c r="R186" s="5">
        <v>27</v>
      </c>
      <c r="S186">
        <f>VLOOKUP(Raw_Data[[#This Row],[Product]],products[#All],2,0)</f>
        <v>10.38</v>
      </c>
      <c r="T186">
        <f>Raw_Data[[#This Row],[Cost/Unit]]*Raw_Data[[#This Row],[Units]]</f>
        <v>280.26000000000005</v>
      </c>
    </row>
    <row r="187" spans="14:20" x14ac:dyDescent="0.3">
      <c r="N187" t="s">
        <v>41</v>
      </c>
      <c r="O187" t="s">
        <v>37</v>
      </c>
      <c r="P187" t="s">
        <v>26</v>
      </c>
      <c r="Q187" s="4">
        <v>2324</v>
      </c>
      <c r="R187" s="5">
        <v>177</v>
      </c>
      <c r="S187">
        <f>VLOOKUP(Raw_Data[[#This Row],[Product]],products[#All],2,0)</f>
        <v>5.6</v>
      </c>
      <c r="T187">
        <f>Raw_Data[[#This Row],[Cost/Unit]]*Raw_Data[[#This Row],[Units]]</f>
        <v>991.19999999999993</v>
      </c>
    </row>
    <row r="188" spans="14:20" x14ac:dyDescent="0.3">
      <c r="N188" t="s">
        <v>3</v>
      </c>
      <c r="O188" t="s">
        <v>39</v>
      </c>
      <c r="P188" t="s">
        <v>26</v>
      </c>
      <c r="Q188" s="4">
        <v>4956</v>
      </c>
      <c r="R188" s="5">
        <v>171</v>
      </c>
      <c r="S188">
        <f>VLOOKUP(Raw_Data[[#This Row],[Product]],products[#All],2,0)</f>
        <v>5.6</v>
      </c>
      <c r="T188">
        <f>Raw_Data[[#This Row],[Cost/Unit]]*Raw_Data[[#This Row],[Units]]</f>
        <v>957.59999999999991</v>
      </c>
    </row>
    <row r="189" spans="14:20" x14ac:dyDescent="0.3">
      <c r="N189" t="s">
        <v>10</v>
      </c>
      <c r="O189" t="s">
        <v>34</v>
      </c>
      <c r="P189" t="s">
        <v>19</v>
      </c>
      <c r="Q189" s="4">
        <v>5355</v>
      </c>
      <c r="R189" s="5">
        <v>204</v>
      </c>
      <c r="S189">
        <f>VLOOKUP(Raw_Data[[#This Row],[Product]],products[#All],2,0)</f>
        <v>7.64</v>
      </c>
      <c r="T189">
        <f>Raw_Data[[#This Row],[Cost/Unit]]*Raw_Data[[#This Row],[Units]]</f>
        <v>1558.56</v>
      </c>
    </row>
    <row r="190" spans="14:20" x14ac:dyDescent="0.3">
      <c r="N190" t="s">
        <v>3</v>
      </c>
      <c r="O190" t="s">
        <v>34</v>
      </c>
      <c r="P190" t="s">
        <v>14</v>
      </c>
      <c r="Q190" s="4">
        <v>7259</v>
      </c>
      <c r="R190" s="5">
        <v>276</v>
      </c>
      <c r="S190">
        <f>VLOOKUP(Raw_Data[[#This Row],[Product]],products[#All],2,0)</f>
        <v>11.7</v>
      </c>
      <c r="T190">
        <f>Raw_Data[[#This Row],[Cost/Unit]]*Raw_Data[[#This Row],[Units]]</f>
        <v>3229.2</v>
      </c>
    </row>
    <row r="191" spans="14:20" x14ac:dyDescent="0.3">
      <c r="N191" t="s">
        <v>8</v>
      </c>
      <c r="O191" t="s">
        <v>37</v>
      </c>
      <c r="P191" t="s">
        <v>26</v>
      </c>
      <c r="Q191" s="4">
        <v>6279</v>
      </c>
      <c r="R191" s="5">
        <v>45</v>
      </c>
      <c r="S191">
        <f>VLOOKUP(Raw_Data[[#This Row],[Product]],products[#All],2,0)</f>
        <v>5.6</v>
      </c>
      <c r="T191">
        <f>Raw_Data[[#This Row],[Cost/Unit]]*Raw_Data[[#This Row],[Units]]</f>
        <v>251.99999999999997</v>
      </c>
    </row>
    <row r="192" spans="14:20" x14ac:dyDescent="0.3">
      <c r="N192" t="s">
        <v>40</v>
      </c>
      <c r="O192" t="s">
        <v>38</v>
      </c>
      <c r="P192" t="s">
        <v>29</v>
      </c>
      <c r="Q192" s="4">
        <v>2541</v>
      </c>
      <c r="R192" s="5">
        <v>45</v>
      </c>
      <c r="S192">
        <f>VLOOKUP(Raw_Data[[#This Row],[Product]],products[#All],2,0)</f>
        <v>7.16</v>
      </c>
      <c r="T192">
        <f>Raw_Data[[#This Row],[Cost/Unit]]*Raw_Data[[#This Row],[Units]]</f>
        <v>322.2</v>
      </c>
    </row>
    <row r="193" spans="14:20" x14ac:dyDescent="0.3">
      <c r="N193" t="s">
        <v>6</v>
      </c>
      <c r="O193" t="s">
        <v>35</v>
      </c>
      <c r="P193" t="s">
        <v>27</v>
      </c>
      <c r="Q193" s="4">
        <v>3864</v>
      </c>
      <c r="R193" s="5">
        <v>177</v>
      </c>
      <c r="S193">
        <f>VLOOKUP(Raw_Data[[#This Row],[Product]],products[#All],2,0)</f>
        <v>16.73</v>
      </c>
      <c r="T193">
        <f>Raw_Data[[#This Row],[Cost/Unit]]*Raw_Data[[#This Row],[Units]]</f>
        <v>2961.21</v>
      </c>
    </row>
    <row r="194" spans="14:20" x14ac:dyDescent="0.3">
      <c r="N194" t="s">
        <v>5</v>
      </c>
      <c r="O194" t="s">
        <v>36</v>
      </c>
      <c r="P194" t="s">
        <v>13</v>
      </c>
      <c r="Q194" s="4">
        <v>6146</v>
      </c>
      <c r="R194" s="5">
        <v>63</v>
      </c>
      <c r="S194">
        <f>VLOOKUP(Raw_Data[[#This Row],[Product]],products[#All],2,0)</f>
        <v>9.33</v>
      </c>
      <c r="T194">
        <f>Raw_Data[[#This Row],[Cost/Unit]]*Raw_Data[[#This Row],[Units]]</f>
        <v>587.79</v>
      </c>
    </row>
    <row r="195" spans="14:20" x14ac:dyDescent="0.3">
      <c r="N195" t="s">
        <v>9</v>
      </c>
      <c r="O195" t="s">
        <v>39</v>
      </c>
      <c r="P195" t="s">
        <v>18</v>
      </c>
      <c r="Q195" s="4">
        <v>2639</v>
      </c>
      <c r="R195" s="5">
        <v>204</v>
      </c>
      <c r="S195">
        <f>VLOOKUP(Raw_Data[[#This Row],[Product]],products[#All],2,0)</f>
        <v>6.47</v>
      </c>
      <c r="T195">
        <f>Raw_Data[[#This Row],[Cost/Unit]]*Raw_Data[[#This Row],[Units]]</f>
        <v>1319.8799999999999</v>
      </c>
    </row>
    <row r="196" spans="14:20" x14ac:dyDescent="0.3">
      <c r="N196" t="s">
        <v>8</v>
      </c>
      <c r="O196" t="s">
        <v>37</v>
      </c>
      <c r="P196" t="s">
        <v>22</v>
      </c>
      <c r="Q196" s="4">
        <v>1890</v>
      </c>
      <c r="R196" s="5">
        <v>195</v>
      </c>
      <c r="S196">
        <f>VLOOKUP(Raw_Data[[#This Row],[Product]],products[#All],2,0)</f>
        <v>9.77</v>
      </c>
      <c r="T196">
        <f>Raw_Data[[#This Row],[Cost/Unit]]*Raw_Data[[#This Row],[Units]]</f>
        <v>1905.1499999999999</v>
      </c>
    </row>
    <row r="197" spans="14:20" x14ac:dyDescent="0.3">
      <c r="N197" t="s">
        <v>7</v>
      </c>
      <c r="O197" t="s">
        <v>34</v>
      </c>
      <c r="P197" t="s">
        <v>14</v>
      </c>
      <c r="Q197" s="4">
        <v>1932</v>
      </c>
      <c r="R197" s="5">
        <v>369</v>
      </c>
      <c r="S197">
        <f>VLOOKUP(Raw_Data[[#This Row],[Product]],products[#All],2,0)</f>
        <v>11.7</v>
      </c>
      <c r="T197">
        <f>Raw_Data[[#This Row],[Cost/Unit]]*Raw_Data[[#This Row],[Units]]</f>
        <v>4317.3</v>
      </c>
    </row>
    <row r="198" spans="14:20" x14ac:dyDescent="0.3">
      <c r="N198" t="s">
        <v>3</v>
      </c>
      <c r="O198" t="s">
        <v>34</v>
      </c>
      <c r="P198" t="s">
        <v>25</v>
      </c>
      <c r="Q198" s="4">
        <v>6300</v>
      </c>
      <c r="R198" s="5">
        <v>42</v>
      </c>
      <c r="S198">
        <f>VLOOKUP(Raw_Data[[#This Row],[Product]],products[#All],2,0)</f>
        <v>13.15</v>
      </c>
      <c r="T198">
        <f>Raw_Data[[#This Row],[Cost/Unit]]*Raw_Data[[#This Row],[Units]]</f>
        <v>552.30000000000007</v>
      </c>
    </row>
    <row r="199" spans="14:20" x14ac:dyDescent="0.3">
      <c r="N199" t="s">
        <v>6</v>
      </c>
      <c r="O199" t="s">
        <v>37</v>
      </c>
      <c r="P199" t="s">
        <v>30</v>
      </c>
      <c r="Q199" s="4">
        <v>560</v>
      </c>
      <c r="R199" s="5">
        <v>81</v>
      </c>
      <c r="S199">
        <f>VLOOKUP(Raw_Data[[#This Row],[Product]],products[#All],2,0)</f>
        <v>14.49</v>
      </c>
      <c r="T199">
        <f>Raw_Data[[#This Row],[Cost/Unit]]*Raw_Data[[#This Row],[Units]]</f>
        <v>1173.69</v>
      </c>
    </row>
    <row r="200" spans="14:20" x14ac:dyDescent="0.3">
      <c r="N200" t="s">
        <v>9</v>
      </c>
      <c r="O200" t="s">
        <v>37</v>
      </c>
      <c r="P200" t="s">
        <v>26</v>
      </c>
      <c r="Q200" s="4">
        <v>2856</v>
      </c>
      <c r="R200" s="5">
        <v>246</v>
      </c>
      <c r="S200">
        <f>VLOOKUP(Raw_Data[[#This Row],[Product]],products[#All],2,0)</f>
        <v>5.6</v>
      </c>
      <c r="T200">
        <f>Raw_Data[[#This Row],[Cost/Unit]]*Raw_Data[[#This Row],[Units]]</f>
        <v>1377.6</v>
      </c>
    </row>
    <row r="201" spans="14:20" x14ac:dyDescent="0.3">
      <c r="N201" t="s">
        <v>9</v>
      </c>
      <c r="O201" t="s">
        <v>34</v>
      </c>
      <c r="P201" t="s">
        <v>17</v>
      </c>
      <c r="Q201" s="4">
        <v>707</v>
      </c>
      <c r="R201" s="5">
        <v>174</v>
      </c>
      <c r="S201">
        <f>VLOOKUP(Raw_Data[[#This Row],[Product]],products[#All],2,0)</f>
        <v>3.11</v>
      </c>
      <c r="T201">
        <f>Raw_Data[[#This Row],[Cost/Unit]]*Raw_Data[[#This Row],[Units]]</f>
        <v>541.14</v>
      </c>
    </row>
    <row r="202" spans="14:20" x14ac:dyDescent="0.3">
      <c r="N202" t="s">
        <v>8</v>
      </c>
      <c r="O202" t="s">
        <v>35</v>
      </c>
      <c r="P202" t="s">
        <v>30</v>
      </c>
      <c r="Q202" s="4">
        <v>3598</v>
      </c>
      <c r="R202" s="5">
        <v>81</v>
      </c>
      <c r="S202">
        <f>VLOOKUP(Raw_Data[[#This Row],[Product]],products[#All],2,0)</f>
        <v>14.49</v>
      </c>
      <c r="T202">
        <f>Raw_Data[[#This Row],[Cost/Unit]]*Raw_Data[[#This Row],[Units]]</f>
        <v>1173.69</v>
      </c>
    </row>
    <row r="203" spans="14:20" x14ac:dyDescent="0.3">
      <c r="N203" t="s">
        <v>40</v>
      </c>
      <c r="O203" t="s">
        <v>35</v>
      </c>
      <c r="P203" t="s">
        <v>22</v>
      </c>
      <c r="Q203" s="4">
        <v>6853</v>
      </c>
      <c r="R203" s="5">
        <v>372</v>
      </c>
      <c r="S203">
        <f>VLOOKUP(Raw_Data[[#This Row],[Product]],products[#All],2,0)</f>
        <v>9.77</v>
      </c>
      <c r="T203">
        <f>Raw_Data[[#This Row],[Cost/Unit]]*Raw_Data[[#This Row],[Units]]</f>
        <v>3634.44</v>
      </c>
    </row>
    <row r="204" spans="14:20" x14ac:dyDescent="0.3">
      <c r="N204" t="s">
        <v>40</v>
      </c>
      <c r="O204" t="s">
        <v>35</v>
      </c>
      <c r="P204" t="s">
        <v>16</v>
      </c>
      <c r="Q204" s="4">
        <v>4725</v>
      </c>
      <c r="R204" s="5">
        <v>174</v>
      </c>
      <c r="S204">
        <f>VLOOKUP(Raw_Data[[#This Row],[Product]],products[#All],2,0)</f>
        <v>8.7899999999999991</v>
      </c>
      <c r="T204">
        <f>Raw_Data[[#This Row],[Cost/Unit]]*Raw_Data[[#This Row],[Units]]</f>
        <v>1529.4599999999998</v>
      </c>
    </row>
    <row r="205" spans="14:20" x14ac:dyDescent="0.3">
      <c r="N205" t="s">
        <v>41</v>
      </c>
      <c r="O205" t="s">
        <v>36</v>
      </c>
      <c r="P205" t="s">
        <v>32</v>
      </c>
      <c r="Q205" s="4">
        <v>10304</v>
      </c>
      <c r="R205" s="5">
        <v>84</v>
      </c>
      <c r="S205">
        <f>VLOOKUP(Raw_Data[[#This Row],[Product]],products[#All],2,0)</f>
        <v>8.65</v>
      </c>
      <c r="T205">
        <f>Raw_Data[[#This Row],[Cost/Unit]]*Raw_Data[[#This Row],[Units]]</f>
        <v>726.6</v>
      </c>
    </row>
    <row r="206" spans="14:20" x14ac:dyDescent="0.3">
      <c r="N206" t="s">
        <v>41</v>
      </c>
      <c r="O206" t="s">
        <v>34</v>
      </c>
      <c r="P206" t="s">
        <v>16</v>
      </c>
      <c r="Q206" s="4">
        <v>1274</v>
      </c>
      <c r="R206" s="5">
        <v>225</v>
      </c>
      <c r="S206">
        <f>VLOOKUP(Raw_Data[[#This Row],[Product]],products[#All],2,0)</f>
        <v>8.7899999999999991</v>
      </c>
      <c r="T206">
        <f>Raw_Data[[#This Row],[Cost/Unit]]*Raw_Data[[#This Row],[Units]]</f>
        <v>1977.7499999999998</v>
      </c>
    </row>
    <row r="207" spans="14:20" x14ac:dyDescent="0.3">
      <c r="N207" t="s">
        <v>5</v>
      </c>
      <c r="O207" t="s">
        <v>36</v>
      </c>
      <c r="P207" t="s">
        <v>30</v>
      </c>
      <c r="Q207" s="4">
        <v>1526</v>
      </c>
      <c r="R207" s="5">
        <v>105</v>
      </c>
      <c r="S207">
        <f>VLOOKUP(Raw_Data[[#This Row],[Product]],products[#All],2,0)</f>
        <v>14.49</v>
      </c>
      <c r="T207">
        <f>Raw_Data[[#This Row],[Cost/Unit]]*Raw_Data[[#This Row],[Units]]</f>
        <v>1521.45</v>
      </c>
    </row>
    <row r="208" spans="14:20" x14ac:dyDescent="0.3">
      <c r="N208" t="s">
        <v>40</v>
      </c>
      <c r="O208" t="s">
        <v>39</v>
      </c>
      <c r="P208" t="s">
        <v>28</v>
      </c>
      <c r="Q208" s="4">
        <v>3101</v>
      </c>
      <c r="R208" s="5">
        <v>225</v>
      </c>
      <c r="S208">
        <f>VLOOKUP(Raw_Data[[#This Row],[Product]],products[#All],2,0)</f>
        <v>10.38</v>
      </c>
      <c r="T208">
        <f>Raw_Data[[#This Row],[Cost/Unit]]*Raw_Data[[#This Row],[Units]]</f>
        <v>2335.5</v>
      </c>
    </row>
    <row r="209" spans="14:20" x14ac:dyDescent="0.3">
      <c r="N209" t="s">
        <v>2</v>
      </c>
      <c r="O209" t="s">
        <v>37</v>
      </c>
      <c r="P209" t="s">
        <v>14</v>
      </c>
      <c r="Q209" s="4">
        <v>1057</v>
      </c>
      <c r="R209" s="5">
        <v>54</v>
      </c>
      <c r="S209">
        <f>VLOOKUP(Raw_Data[[#This Row],[Product]],products[#All],2,0)</f>
        <v>11.7</v>
      </c>
      <c r="T209">
        <f>Raw_Data[[#This Row],[Cost/Unit]]*Raw_Data[[#This Row],[Units]]</f>
        <v>631.79999999999995</v>
      </c>
    </row>
    <row r="210" spans="14:20" x14ac:dyDescent="0.3">
      <c r="N210" t="s">
        <v>7</v>
      </c>
      <c r="O210" t="s">
        <v>37</v>
      </c>
      <c r="P210" t="s">
        <v>26</v>
      </c>
      <c r="Q210" s="4">
        <v>5306</v>
      </c>
      <c r="R210" s="5">
        <v>0</v>
      </c>
      <c r="S210">
        <f>VLOOKUP(Raw_Data[[#This Row],[Product]],products[#All],2,0)</f>
        <v>5.6</v>
      </c>
      <c r="T210">
        <f>Raw_Data[[#This Row],[Cost/Unit]]*Raw_Data[[#This Row],[Units]]</f>
        <v>0</v>
      </c>
    </row>
    <row r="211" spans="14:20" x14ac:dyDescent="0.3">
      <c r="N211" t="s">
        <v>5</v>
      </c>
      <c r="O211" t="s">
        <v>39</v>
      </c>
      <c r="P211" t="s">
        <v>24</v>
      </c>
      <c r="Q211" s="4">
        <v>4018</v>
      </c>
      <c r="R211" s="5">
        <v>171</v>
      </c>
      <c r="S211">
        <f>VLOOKUP(Raw_Data[[#This Row],[Product]],products[#All],2,0)</f>
        <v>4.97</v>
      </c>
      <c r="T211">
        <f>Raw_Data[[#This Row],[Cost/Unit]]*Raw_Data[[#This Row],[Units]]</f>
        <v>849.87</v>
      </c>
    </row>
    <row r="212" spans="14:20" x14ac:dyDescent="0.3">
      <c r="N212" t="s">
        <v>9</v>
      </c>
      <c r="O212" t="s">
        <v>34</v>
      </c>
      <c r="P212" t="s">
        <v>16</v>
      </c>
      <c r="Q212" s="4">
        <v>938</v>
      </c>
      <c r="R212" s="5">
        <v>189</v>
      </c>
      <c r="S212">
        <f>VLOOKUP(Raw_Data[[#This Row],[Product]],products[#All],2,0)</f>
        <v>8.7899999999999991</v>
      </c>
      <c r="T212">
        <f>Raw_Data[[#This Row],[Cost/Unit]]*Raw_Data[[#This Row],[Units]]</f>
        <v>1661.31</v>
      </c>
    </row>
    <row r="213" spans="14:20" x14ac:dyDescent="0.3">
      <c r="N213" t="s">
        <v>7</v>
      </c>
      <c r="O213" t="s">
        <v>38</v>
      </c>
      <c r="P213" t="s">
        <v>18</v>
      </c>
      <c r="Q213" s="4">
        <v>1778</v>
      </c>
      <c r="R213" s="5">
        <v>270</v>
      </c>
      <c r="S213">
        <f>VLOOKUP(Raw_Data[[#This Row],[Product]],products[#All],2,0)</f>
        <v>6.47</v>
      </c>
      <c r="T213">
        <f>Raw_Data[[#This Row],[Cost/Unit]]*Raw_Data[[#This Row],[Units]]</f>
        <v>1746.8999999999999</v>
      </c>
    </row>
    <row r="214" spans="14:20" x14ac:dyDescent="0.3">
      <c r="N214" t="s">
        <v>6</v>
      </c>
      <c r="O214" t="s">
        <v>39</v>
      </c>
      <c r="P214" t="s">
        <v>30</v>
      </c>
      <c r="Q214" s="4">
        <v>1638</v>
      </c>
      <c r="R214" s="5">
        <v>63</v>
      </c>
      <c r="S214">
        <f>VLOOKUP(Raw_Data[[#This Row],[Product]],products[#All],2,0)</f>
        <v>14.49</v>
      </c>
      <c r="T214">
        <f>Raw_Data[[#This Row],[Cost/Unit]]*Raw_Data[[#This Row],[Units]]</f>
        <v>912.87</v>
      </c>
    </row>
    <row r="215" spans="14:20" x14ac:dyDescent="0.3">
      <c r="N215" t="s">
        <v>41</v>
      </c>
      <c r="O215" t="s">
        <v>38</v>
      </c>
      <c r="P215" t="s">
        <v>25</v>
      </c>
      <c r="Q215" s="4">
        <v>154</v>
      </c>
      <c r="R215" s="5">
        <v>21</v>
      </c>
      <c r="S215">
        <f>VLOOKUP(Raw_Data[[#This Row],[Product]],products[#All],2,0)</f>
        <v>13.15</v>
      </c>
      <c r="T215">
        <f>Raw_Data[[#This Row],[Cost/Unit]]*Raw_Data[[#This Row],[Units]]</f>
        <v>276.15000000000003</v>
      </c>
    </row>
    <row r="216" spans="14:20" x14ac:dyDescent="0.3">
      <c r="N216" t="s">
        <v>7</v>
      </c>
      <c r="O216" t="s">
        <v>37</v>
      </c>
      <c r="P216" t="s">
        <v>22</v>
      </c>
      <c r="Q216" s="4">
        <v>9835</v>
      </c>
      <c r="R216" s="5">
        <v>207</v>
      </c>
      <c r="S216">
        <f>VLOOKUP(Raw_Data[[#This Row],[Product]],products[#All],2,0)</f>
        <v>9.77</v>
      </c>
      <c r="T216">
        <f>Raw_Data[[#This Row],[Cost/Unit]]*Raw_Data[[#This Row],[Units]]</f>
        <v>2022.3899999999999</v>
      </c>
    </row>
    <row r="217" spans="14:20" x14ac:dyDescent="0.3">
      <c r="N217" t="s">
        <v>9</v>
      </c>
      <c r="O217" t="s">
        <v>37</v>
      </c>
      <c r="P217" t="s">
        <v>20</v>
      </c>
      <c r="Q217" s="4">
        <v>7273</v>
      </c>
      <c r="R217" s="5">
        <v>96</v>
      </c>
      <c r="S217">
        <f>VLOOKUP(Raw_Data[[#This Row],[Product]],products[#All],2,0)</f>
        <v>10.62</v>
      </c>
      <c r="T217">
        <f>Raw_Data[[#This Row],[Cost/Unit]]*Raw_Data[[#This Row],[Units]]</f>
        <v>1019.52</v>
      </c>
    </row>
    <row r="218" spans="14:20" x14ac:dyDescent="0.3">
      <c r="N218" t="s">
        <v>5</v>
      </c>
      <c r="O218" t="s">
        <v>39</v>
      </c>
      <c r="P218" t="s">
        <v>22</v>
      </c>
      <c r="Q218" s="4">
        <v>6909</v>
      </c>
      <c r="R218" s="5">
        <v>81</v>
      </c>
      <c r="S218">
        <f>VLOOKUP(Raw_Data[[#This Row],[Product]],products[#All],2,0)</f>
        <v>9.77</v>
      </c>
      <c r="T218">
        <f>Raw_Data[[#This Row],[Cost/Unit]]*Raw_Data[[#This Row],[Units]]</f>
        <v>791.37</v>
      </c>
    </row>
    <row r="219" spans="14:20" x14ac:dyDescent="0.3">
      <c r="N219" t="s">
        <v>9</v>
      </c>
      <c r="O219" t="s">
        <v>39</v>
      </c>
      <c r="P219" t="s">
        <v>24</v>
      </c>
      <c r="Q219" s="4">
        <v>3920</v>
      </c>
      <c r="R219" s="5">
        <v>306</v>
      </c>
      <c r="S219">
        <f>VLOOKUP(Raw_Data[[#This Row],[Product]],products[#All],2,0)</f>
        <v>4.97</v>
      </c>
      <c r="T219">
        <f>Raw_Data[[#This Row],[Cost/Unit]]*Raw_Data[[#This Row],[Units]]</f>
        <v>1520.82</v>
      </c>
    </row>
    <row r="220" spans="14:20" x14ac:dyDescent="0.3">
      <c r="N220" t="s">
        <v>10</v>
      </c>
      <c r="O220" t="s">
        <v>39</v>
      </c>
      <c r="P220" t="s">
        <v>21</v>
      </c>
      <c r="Q220" s="4">
        <v>4858</v>
      </c>
      <c r="R220" s="5">
        <v>279</v>
      </c>
      <c r="S220">
        <f>VLOOKUP(Raw_Data[[#This Row],[Product]],products[#All],2,0)</f>
        <v>9</v>
      </c>
      <c r="T220">
        <f>Raw_Data[[#This Row],[Cost/Unit]]*Raw_Data[[#This Row],[Units]]</f>
        <v>2511</v>
      </c>
    </row>
    <row r="221" spans="14:20" x14ac:dyDescent="0.3">
      <c r="N221" t="s">
        <v>2</v>
      </c>
      <c r="O221" t="s">
        <v>38</v>
      </c>
      <c r="P221" t="s">
        <v>4</v>
      </c>
      <c r="Q221" s="4">
        <v>3549</v>
      </c>
      <c r="R221" s="5">
        <v>3</v>
      </c>
      <c r="S221">
        <f>VLOOKUP(Raw_Data[[#This Row],[Product]],products[#All],2,0)</f>
        <v>11.88</v>
      </c>
      <c r="T221">
        <f>Raw_Data[[#This Row],[Cost/Unit]]*Raw_Data[[#This Row],[Units]]</f>
        <v>35.64</v>
      </c>
    </row>
    <row r="222" spans="14:20" x14ac:dyDescent="0.3">
      <c r="N222" t="s">
        <v>7</v>
      </c>
      <c r="O222" t="s">
        <v>39</v>
      </c>
      <c r="P222" t="s">
        <v>27</v>
      </c>
      <c r="Q222" s="4">
        <v>966</v>
      </c>
      <c r="R222" s="5">
        <v>198</v>
      </c>
      <c r="S222">
        <f>VLOOKUP(Raw_Data[[#This Row],[Product]],products[#All],2,0)</f>
        <v>16.73</v>
      </c>
      <c r="T222">
        <f>Raw_Data[[#This Row],[Cost/Unit]]*Raw_Data[[#This Row],[Units]]</f>
        <v>3312.54</v>
      </c>
    </row>
    <row r="223" spans="14:20" x14ac:dyDescent="0.3">
      <c r="N223" t="s">
        <v>5</v>
      </c>
      <c r="O223" t="s">
        <v>39</v>
      </c>
      <c r="P223" t="s">
        <v>18</v>
      </c>
      <c r="Q223" s="4">
        <v>385</v>
      </c>
      <c r="R223" s="5">
        <v>249</v>
      </c>
      <c r="S223">
        <f>VLOOKUP(Raw_Data[[#This Row],[Product]],products[#All],2,0)</f>
        <v>6.47</v>
      </c>
      <c r="T223">
        <f>Raw_Data[[#This Row],[Cost/Unit]]*Raw_Data[[#This Row],[Units]]</f>
        <v>1611.03</v>
      </c>
    </row>
    <row r="224" spans="14:20" x14ac:dyDescent="0.3">
      <c r="N224" t="s">
        <v>6</v>
      </c>
      <c r="O224" t="s">
        <v>34</v>
      </c>
      <c r="P224" t="s">
        <v>16</v>
      </c>
      <c r="Q224" s="4">
        <v>2219</v>
      </c>
      <c r="R224" s="5">
        <v>75</v>
      </c>
      <c r="S224">
        <f>VLOOKUP(Raw_Data[[#This Row],[Product]],products[#All],2,0)</f>
        <v>8.7899999999999991</v>
      </c>
      <c r="T224">
        <f>Raw_Data[[#This Row],[Cost/Unit]]*Raw_Data[[#This Row],[Units]]</f>
        <v>659.24999999999989</v>
      </c>
    </row>
    <row r="225" spans="14:20" x14ac:dyDescent="0.3">
      <c r="N225" t="s">
        <v>9</v>
      </c>
      <c r="O225" t="s">
        <v>36</v>
      </c>
      <c r="P225" t="s">
        <v>32</v>
      </c>
      <c r="Q225" s="4">
        <v>2954</v>
      </c>
      <c r="R225" s="5">
        <v>189</v>
      </c>
      <c r="S225">
        <f>VLOOKUP(Raw_Data[[#This Row],[Product]],products[#All],2,0)</f>
        <v>8.65</v>
      </c>
      <c r="T225">
        <f>Raw_Data[[#This Row],[Cost/Unit]]*Raw_Data[[#This Row],[Units]]</f>
        <v>1634.8500000000001</v>
      </c>
    </row>
    <row r="226" spans="14:20" x14ac:dyDescent="0.3">
      <c r="N226" t="s">
        <v>7</v>
      </c>
      <c r="O226" t="s">
        <v>36</v>
      </c>
      <c r="P226" t="s">
        <v>32</v>
      </c>
      <c r="Q226" s="4">
        <v>280</v>
      </c>
      <c r="R226" s="5">
        <v>87</v>
      </c>
      <c r="S226">
        <f>VLOOKUP(Raw_Data[[#This Row],[Product]],products[#All],2,0)</f>
        <v>8.65</v>
      </c>
      <c r="T226">
        <f>Raw_Data[[#This Row],[Cost/Unit]]*Raw_Data[[#This Row],[Units]]</f>
        <v>752.55000000000007</v>
      </c>
    </row>
    <row r="227" spans="14:20" x14ac:dyDescent="0.3">
      <c r="N227" t="s">
        <v>41</v>
      </c>
      <c r="O227" t="s">
        <v>36</v>
      </c>
      <c r="P227" t="s">
        <v>30</v>
      </c>
      <c r="Q227" s="4">
        <v>6118</v>
      </c>
      <c r="R227" s="5">
        <v>174</v>
      </c>
      <c r="S227">
        <f>VLOOKUP(Raw_Data[[#This Row],[Product]],products[#All],2,0)</f>
        <v>14.49</v>
      </c>
      <c r="T227">
        <f>Raw_Data[[#This Row],[Cost/Unit]]*Raw_Data[[#This Row],[Units]]</f>
        <v>2521.2600000000002</v>
      </c>
    </row>
    <row r="228" spans="14:20" x14ac:dyDescent="0.3">
      <c r="N228" t="s">
        <v>2</v>
      </c>
      <c r="O228" t="s">
        <v>39</v>
      </c>
      <c r="P228" t="s">
        <v>15</v>
      </c>
      <c r="Q228" s="4">
        <v>4802</v>
      </c>
      <c r="R228" s="5">
        <v>36</v>
      </c>
      <c r="S228">
        <f>VLOOKUP(Raw_Data[[#This Row],[Product]],products[#All],2,0)</f>
        <v>11.73</v>
      </c>
      <c r="T228">
        <f>Raw_Data[[#This Row],[Cost/Unit]]*Raw_Data[[#This Row],[Units]]</f>
        <v>422.28000000000003</v>
      </c>
    </row>
    <row r="229" spans="14:20" x14ac:dyDescent="0.3">
      <c r="N229" t="s">
        <v>9</v>
      </c>
      <c r="O229" t="s">
        <v>38</v>
      </c>
      <c r="P229" t="s">
        <v>24</v>
      </c>
      <c r="Q229" s="4">
        <v>4137</v>
      </c>
      <c r="R229" s="5">
        <v>60</v>
      </c>
      <c r="S229">
        <f>VLOOKUP(Raw_Data[[#This Row],[Product]],products[#All],2,0)</f>
        <v>4.97</v>
      </c>
      <c r="T229">
        <f>Raw_Data[[#This Row],[Cost/Unit]]*Raw_Data[[#This Row],[Units]]</f>
        <v>298.2</v>
      </c>
    </row>
    <row r="230" spans="14:20" x14ac:dyDescent="0.3">
      <c r="N230" t="s">
        <v>3</v>
      </c>
      <c r="O230" t="s">
        <v>35</v>
      </c>
      <c r="P230" t="s">
        <v>23</v>
      </c>
      <c r="Q230" s="4">
        <v>2023</v>
      </c>
      <c r="R230" s="5">
        <v>78</v>
      </c>
      <c r="S230">
        <f>VLOOKUP(Raw_Data[[#This Row],[Product]],products[#All],2,0)</f>
        <v>6.49</v>
      </c>
      <c r="T230">
        <f>Raw_Data[[#This Row],[Cost/Unit]]*Raw_Data[[#This Row],[Units]]</f>
        <v>506.22</v>
      </c>
    </row>
    <row r="231" spans="14:20" x14ac:dyDescent="0.3">
      <c r="N231" t="s">
        <v>9</v>
      </c>
      <c r="O231" t="s">
        <v>36</v>
      </c>
      <c r="P231" t="s">
        <v>30</v>
      </c>
      <c r="Q231" s="4">
        <v>9051</v>
      </c>
      <c r="R231" s="5">
        <v>57</v>
      </c>
      <c r="S231">
        <f>VLOOKUP(Raw_Data[[#This Row],[Product]],products[#All],2,0)</f>
        <v>14.49</v>
      </c>
      <c r="T231">
        <f>Raw_Data[[#This Row],[Cost/Unit]]*Raw_Data[[#This Row],[Units]]</f>
        <v>825.93000000000006</v>
      </c>
    </row>
    <row r="232" spans="14:20" x14ac:dyDescent="0.3">
      <c r="N232" t="s">
        <v>9</v>
      </c>
      <c r="O232" t="s">
        <v>37</v>
      </c>
      <c r="P232" t="s">
        <v>28</v>
      </c>
      <c r="Q232" s="4">
        <v>2919</v>
      </c>
      <c r="R232" s="5">
        <v>45</v>
      </c>
      <c r="S232">
        <f>VLOOKUP(Raw_Data[[#This Row],[Product]],products[#All],2,0)</f>
        <v>10.38</v>
      </c>
      <c r="T232">
        <f>Raw_Data[[#This Row],[Cost/Unit]]*Raw_Data[[#This Row],[Units]]</f>
        <v>467.1</v>
      </c>
    </row>
    <row r="233" spans="14:20" x14ac:dyDescent="0.3">
      <c r="N233" t="s">
        <v>41</v>
      </c>
      <c r="O233" t="s">
        <v>38</v>
      </c>
      <c r="P233" t="s">
        <v>22</v>
      </c>
      <c r="Q233" s="4">
        <v>5915</v>
      </c>
      <c r="R233" s="5">
        <v>3</v>
      </c>
      <c r="S233">
        <f>VLOOKUP(Raw_Data[[#This Row],[Product]],products[#All],2,0)</f>
        <v>9.77</v>
      </c>
      <c r="T233">
        <f>Raw_Data[[#This Row],[Cost/Unit]]*Raw_Data[[#This Row],[Units]]</f>
        <v>29.31</v>
      </c>
    </row>
    <row r="234" spans="14:20" x14ac:dyDescent="0.3">
      <c r="N234" t="s">
        <v>10</v>
      </c>
      <c r="O234" t="s">
        <v>35</v>
      </c>
      <c r="P234" t="s">
        <v>15</v>
      </c>
      <c r="Q234" s="4">
        <v>2562</v>
      </c>
      <c r="R234" s="5">
        <v>6</v>
      </c>
      <c r="S234">
        <f>VLOOKUP(Raw_Data[[#This Row],[Product]],products[#All],2,0)</f>
        <v>11.73</v>
      </c>
      <c r="T234">
        <f>Raw_Data[[#This Row],[Cost/Unit]]*Raw_Data[[#This Row],[Units]]</f>
        <v>70.38</v>
      </c>
    </row>
    <row r="235" spans="14:20" x14ac:dyDescent="0.3">
      <c r="N235" t="s">
        <v>5</v>
      </c>
      <c r="O235" t="s">
        <v>37</v>
      </c>
      <c r="P235" t="s">
        <v>25</v>
      </c>
      <c r="Q235" s="4">
        <v>8813</v>
      </c>
      <c r="R235" s="5">
        <v>21</v>
      </c>
      <c r="S235">
        <f>VLOOKUP(Raw_Data[[#This Row],[Product]],products[#All],2,0)</f>
        <v>13.15</v>
      </c>
      <c r="T235">
        <f>Raw_Data[[#This Row],[Cost/Unit]]*Raw_Data[[#This Row],[Units]]</f>
        <v>276.15000000000003</v>
      </c>
    </row>
    <row r="236" spans="14:20" x14ac:dyDescent="0.3">
      <c r="N236" t="s">
        <v>5</v>
      </c>
      <c r="O236" t="s">
        <v>36</v>
      </c>
      <c r="P236" t="s">
        <v>18</v>
      </c>
      <c r="Q236" s="4">
        <v>6111</v>
      </c>
      <c r="R236" s="5">
        <v>3</v>
      </c>
      <c r="S236">
        <f>VLOOKUP(Raw_Data[[#This Row],[Product]],products[#All],2,0)</f>
        <v>6.47</v>
      </c>
      <c r="T236">
        <f>Raw_Data[[#This Row],[Cost/Unit]]*Raw_Data[[#This Row],[Units]]</f>
        <v>19.41</v>
      </c>
    </row>
    <row r="237" spans="14:20" x14ac:dyDescent="0.3">
      <c r="N237" t="s">
        <v>8</v>
      </c>
      <c r="O237" t="s">
        <v>34</v>
      </c>
      <c r="P237" t="s">
        <v>31</v>
      </c>
      <c r="Q237" s="4">
        <v>3507</v>
      </c>
      <c r="R237" s="5">
        <v>288</v>
      </c>
      <c r="S237">
        <f>VLOOKUP(Raw_Data[[#This Row],[Product]],products[#All],2,0)</f>
        <v>5.79</v>
      </c>
      <c r="T237">
        <f>Raw_Data[[#This Row],[Cost/Unit]]*Raw_Data[[#This Row],[Units]]</f>
        <v>1667.52</v>
      </c>
    </row>
    <row r="238" spans="14:20" x14ac:dyDescent="0.3">
      <c r="N238" t="s">
        <v>6</v>
      </c>
      <c r="O238" t="s">
        <v>36</v>
      </c>
      <c r="P238" t="s">
        <v>13</v>
      </c>
      <c r="Q238" s="4">
        <v>4319</v>
      </c>
      <c r="R238" s="5">
        <v>30</v>
      </c>
      <c r="S238">
        <f>VLOOKUP(Raw_Data[[#This Row],[Product]],products[#All],2,0)</f>
        <v>9.33</v>
      </c>
      <c r="T238">
        <f>Raw_Data[[#This Row],[Cost/Unit]]*Raw_Data[[#This Row],[Units]]</f>
        <v>279.89999999999998</v>
      </c>
    </row>
    <row r="239" spans="14:20" x14ac:dyDescent="0.3">
      <c r="N239" t="s">
        <v>40</v>
      </c>
      <c r="O239" t="s">
        <v>38</v>
      </c>
      <c r="P239" t="s">
        <v>26</v>
      </c>
      <c r="Q239" s="4">
        <v>609</v>
      </c>
      <c r="R239" s="5">
        <v>87</v>
      </c>
      <c r="S239">
        <f>VLOOKUP(Raw_Data[[#This Row],[Product]],products[#All],2,0)</f>
        <v>5.6</v>
      </c>
      <c r="T239">
        <f>Raw_Data[[#This Row],[Cost/Unit]]*Raw_Data[[#This Row],[Units]]</f>
        <v>487.2</v>
      </c>
    </row>
    <row r="240" spans="14:20" x14ac:dyDescent="0.3">
      <c r="N240" t="s">
        <v>40</v>
      </c>
      <c r="O240" t="s">
        <v>39</v>
      </c>
      <c r="P240" t="s">
        <v>27</v>
      </c>
      <c r="Q240" s="4">
        <v>6370</v>
      </c>
      <c r="R240" s="5">
        <v>30</v>
      </c>
      <c r="S240">
        <f>VLOOKUP(Raw_Data[[#This Row],[Product]],products[#All],2,0)</f>
        <v>16.73</v>
      </c>
      <c r="T240">
        <f>Raw_Data[[#This Row],[Cost/Unit]]*Raw_Data[[#This Row],[Units]]</f>
        <v>501.90000000000003</v>
      </c>
    </row>
    <row r="241" spans="14:20" x14ac:dyDescent="0.3">
      <c r="N241" t="s">
        <v>5</v>
      </c>
      <c r="O241" t="s">
        <v>38</v>
      </c>
      <c r="P241" t="s">
        <v>19</v>
      </c>
      <c r="Q241" s="4">
        <v>5474</v>
      </c>
      <c r="R241" s="5">
        <v>168</v>
      </c>
      <c r="S241">
        <f>VLOOKUP(Raw_Data[[#This Row],[Product]],products[#All],2,0)</f>
        <v>7.64</v>
      </c>
      <c r="T241">
        <f>Raw_Data[[#This Row],[Cost/Unit]]*Raw_Data[[#This Row],[Units]]</f>
        <v>1283.52</v>
      </c>
    </row>
    <row r="242" spans="14:20" x14ac:dyDescent="0.3">
      <c r="N242" t="s">
        <v>40</v>
      </c>
      <c r="O242" t="s">
        <v>36</v>
      </c>
      <c r="P242" t="s">
        <v>27</v>
      </c>
      <c r="Q242" s="4">
        <v>3164</v>
      </c>
      <c r="R242" s="5">
        <v>306</v>
      </c>
      <c r="S242">
        <f>VLOOKUP(Raw_Data[[#This Row],[Product]],products[#All],2,0)</f>
        <v>16.73</v>
      </c>
      <c r="T242">
        <f>Raw_Data[[#This Row],[Cost/Unit]]*Raw_Data[[#This Row],[Units]]</f>
        <v>5119.38</v>
      </c>
    </row>
    <row r="243" spans="14:20" x14ac:dyDescent="0.3">
      <c r="N243" t="s">
        <v>6</v>
      </c>
      <c r="O243" t="s">
        <v>35</v>
      </c>
      <c r="P243" t="s">
        <v>4</v>
      </c>
      <c r="Q243" s="4">
        <v>1302</v>
      </c>
      <c r="R243" s="5">
        <v>402</v>
      </c>
      <c r="S243">
        <f>VLOOKUP(Raw_Data[[#This Row],[Product]],products[#All],2,0)</f>
        <v>11.88</v>
      </c>
      <c r="T243">
        <f>Raw_Data[[#This Row],[Cost/Unit]]*Raw_Data[[#This Row],[Units]]</f>
        <v>4775.76</v>
      </c>
    </row>
    <row r="244" spans="14:20" x14ac:dyDescent="0.3">
      <c r="N244" t="s">
        <v>3</v>
      </c>
      <c r="O244" t="s">
        <v>37</v>
      </c>
      <c r="P244" t="s">
        <v>28</v>
      </c>
      <c r="Q244" s="4">
        <v>7308</v>
      </c>
      <c r="R244" s="5">
        <v>327</v>
      </c>
      <c r="S244">
        <f>VLOOKUP(Raw_Data[[#This Row],[Product]],products[#All],2,0)</f>
        <v>10.38</v>
      </c>
      <c r="T244">
        <f>Raw_Data[[#This Row],[Cost/Unit]]*Raw_Data[[#This Row],[Units]]</f>
        <v>3394.26</v>
      </c>
    </row>
    <row r="245" spans="14:20" x14ac:dyDescent="0.3">
      <c r="N245" t="s">
        <v>40</v>
      </c>
      <c r="O245" t="s">
        <v>37</v>
      </c>
      <c r="P245" t="s">
        <v>27</v>
      </c>
      <c r="Q245" s="4">
        <v>6132</v>
      </c>
      <c r="R245" s="5">
        <v>93</v>
      </c>
      <c r="S245">
        <f>VLOOKUP(Raw_Data[[#This Row],[Product]],products[#All],2,0)</f>
        <v>16.73</v>
      </c>
      <c r="T245">
        <f>Raw_Data[[#This Row],[Cost/Unit]]*Raw_Data[[#This Row],[Units]]</f>
        <v>1555.89</v>
      </c>
    </row>
    <row r="246" spans="14:20" x14ac:dyDescent="0.3">
      <c r="N246" t="s">
        <v>10</v>
      </c>
      <c r="O246" t="s">
        <v>35</v>
      </c>
      <c r="P246" t="s">
        <v>14</v>
      </c>
      <c r="Q246" s="4">
        <v>3472</v>
      </c>
      <c r="R246" s="5">
        <v>96</v>
      </c>
      <c r="S246">
        <f>VLOOKUP(Raw_Data[[#This Row],[Product]],products[#All],2,0)</f>
        <v>11.7</v>
      </c>
      <c r="T246">
        <f>Raw_Data[[#This Row],[Cost/Unit]]*Raw_Data[[#This Row],[Units]]</f>
        <v>1123.1999999999998</v>
      </c>
    </row>
    <row r="247" spans="14:20" x14ac:dyDescent="0.3">
      <c r="N247" t="s">
        <v>8</v>
      </c>
      <c r="O247" t="s">
        <v>39</v>
      </c>
      <c r="P247" t="s">
        <v>18</v>
      </c>
      <c r="Q247" s="4">
        <v>9660</v>
      </c>
      <c r="R247" s="5">
        <v>27</v>
      </c>
      <c r="S247">
        <f>VLOOKUP(Raw_Data[[#This Row],[Product]],products[#All],2,0)</f>
        <v>6.47</v>
      </c>
      <c r="T247">
        <f>Raw_Data[[#This Row],[Cost/Unit]]*Raw_Data[[#This Row],[Units]]</f>
        <v>174.69</v>
      </c>
    </row>
    <row r="248" spans="14:20" x14ac:dyDescent="0.3">
      <c r="N248" t="s">
        <v>9</v>
      </c>
      <c r="O248" t="s">
        <v>38</v>
      </c>
      <c r="P248" t="s">
        <v>26</v>
      </c>
      <c r="Q248" s="4">
        <v>2436</v>
      </c>
      <c r="R248" s="5">
        <v>99</v>
      </c>
      <c r="S248">
        <f>VLOOKUP(Raw_Data[[#This Row],[Product]],products[#All],2,0)</f>
        <v>5.6</v>
      </c>
      <c r="T248">
        <f>Raw_Data[[#This Row],[Cost/Unit]]*Raw_Data[[#This Row],[Units]]</f>
        <v>554.4</v>
      </c>
    </row>
    <row r="249" spans="14:20" x14ac:dyDescent="0.3">
      <c r="N249" t="s">
        <v>9</v>
      </c>
      <c r="O249" t="s">
        <v>38</v>
      </c>
      <c r="P249" t="s">
        <v>33</v>
      </c>
      <c r="Q249" s="4">
        <v>9506</v>
      </c>
      <c r="R249" s="5">
        <v>87</v>
      </c>
      <c r="S249">
        <f>VLOOKUP(Raw_Data[[#This Row],[Product]],products[#All],2,0)</f>
        <v>12.37</v>
      </c>
      <c r="T249">
        <f>Raw_Data[[#This Row],[Cost/Unit]]*Raw_Data[[#This Row],[Units]]</f>
        <v>1076.1899999999998</v>
      </c>
    </row>
    <row r="250" spans="14:20" x14ac:dyDescent="0.3">
      <c r="N250" t="s">
        <v>10</v>
      </c>
      <c r="O250" t="s">
        <v>37</v>
      </c>
      <c r="P250" t="s">
        <v>21</v>
      </c>
      <c r="Q250" s="4">
        <v>245</v>
      </c>
      <c r="R250" s="5">
        <v>288</v>
      </c>
      <c r="S250">
        <f>VLOOKUP(Raw_Data[[#This Row],[Product]],products[#All],2,0)</f>
        <v>9</v>
      </c>
      <c r="T250">
        <f>Raw_Data[[#This Row],[Cost/Unit]]*Raw_Data[[#This Row],[Units]]</f>
        <v>2592</v>
      </c>
    </row>
    <row r="251" spans="14:20" x14ac:dyDescent="0.3">
      <c r="N251" t="s">
        <v>8</v>
      </c>
      <c r="O251" t="s">
        <v>35</v>
      </c>
      <c r="P251" t="s">
        <v>20</v>
      </c>
      <c r="Q251" s="4">
        <v>2702</v>
      </c>
      <c r="R251" s="5">
        <v>363</v>
      </c>
      <c r="S251">
        <f>VLOOKUP(Raw_Data[[#This Row],[Product]],products[#All],2,0)</f>
        <v>10.62</v>
      </c>
      <c r="T251">
        <f>Raw_Data[[#This Row],[Cost/Unit]]*Raw_Data[[#This Row],[Units]]</f>
        <v>3855.0599999999995</v>
      </c>
    </row>
    <row r="252" spans="14:20" x14ac:dyDescent="0.3">
      <c r="N252" t="s">
        <v>10</v>
      </c>
      <c r="O252" t="s">
        <v>34</v>
      </c>
      <c r="P252" t="s">
        <v>17</v>
      </c>
      <c r="Q252" s="4">
        <v>700</v>
      </c>
      <c r="R252" s="5">
        <v>87</v>
      </c>
      <c r="S252">
        <f>VLOOKUP(Raw_Data[[#This Row],[Product]],products[#All],2,0)</f>
        <v>3.11</v>
      </c>
      <c r="T252">
        <f>Raw_Data[[#This Row],[Cost/Unit]]*Raw_Data[[#This Row],[Units]]</f>
        <v>270.57</v>
      </c>
    </row>
    <row r="253" spans="14:20" x14ac:dyDescent="0.3">
      <c r="N253" t="s">
        <v>6</v>
      </c>
      <c r="O253" t="s">
        <v>34</v>
      </c>
      <c r="P253" t="s">
        <v>17</v>
      </c>
      <c r="Q253" s="4">
        <v>3759</v>
      </c>
      <c r="R253" s="5">
        <v>150</v>
      </c>
      <c r="S253">
        <f>VLOOKUP(Raw_Data[[#This Row],[Product]],products[#All],2,0)</f>
        <v>3.11</v>
      </c>
      <c r="T253">
        <f>Raw_Data[[#This Row],[Cost/Unit]]*Raw_Data[[#This Row],[Units]]</f>
        <v>466.5</v>
      </c>
    </row>
    <row r="254" spans="14:20" x14ac:dyDescent="0.3">
      <c r="N254" t="s">
        <v>2</v>
      </c>
      <c r="O254" t="s">
        <v>35</v>
      </c>
      <c r="P254" t="s">
        <v>17</v>
      </c>
      <c r="Q254" s="4">
        <v>1589</v>
      </c>
      <c r="R254" s="5">
        <v>303</v>
      </c>
      <c r="S254">
        <f>VLOOKUP(Raw_Data[[#This Row],[Product]],products[#All],2,0)</f>
        <v>3.11</v>
      </c>
      <c r="T254">
        <f>Raw_Data[[#This Row],[Cost/Unit]]*Raw_Data[[#This Row],[Units]]</f>
        <v>942.32999999999993</v>
      </c>
    </row>
    <row r="255" spans="14:20" x14ac:dyDescent="0.3">
      <c r="N255" t="s">
        <v>7</v>
      </c>
      <c r="O255" t="s">
        <v>35</v>
      </c>
      <c r="P255" t="s">
        <v>28</v>
      </c>
      <c r="Q255" s="4">
        <v>5194</v>
      </c>
      <c r="R255" s="5">
        <v>288</v>
      </c>
      <c r="S255">
        <f>VLOOKUP(Raw_Data[[#This Row],[Product]],products[#All],2,0)</f>
        <v>10.38</v>
      </c>
      <c r="T255">
        <f>Raw_Data[[#This Row],[Cost/Unit]]*Raw_Data[[#This Row],[Units]]</f>
        <v>2989.44</v>
      </c>
    </row>
    <row r="256" spans="14:20" x14ac:dyDescent="0.3">
      <c r="N256" t="s">
        <v>10</v>
      </c>
      <c r="O256" t="s">
        <v>36</v>
      </c>
      <c r="P256" t="s">
        <v>13</v>
      </c>
      <c r="Q256" s="4">
        <v>945</v>
      </c>
      <c r="R256" s="5">
        <v>75</v>
      </c>
      <c r="S256">
        <f>VLOOKUP(Raw_Data[[#This Row],[Product]],products[#All],2,0)</f>
        <v>9.33</v>
      </c>
      <c r="T256">
        <f>Raw_Data[[#This Row],[Cost/Unit]]*Raw_Data[[#This Row],[Units]]</f>
        <v>699.75</v>
      </c>
    </row>
    <row r="257" spans="14:20" x14ac:dyDescent="0.3">
      <c r="N257" t="s">
        <v>40</v>
      </c>
      <c r="O257" t="s">
        <v>38</v>
      </c>
      <c r="P257" t="s">
        <v>31</v>
      </c>
      <c r="Q257" s="4">
        <v>1988</v>
      </c>
      <c r="R257" s="5">
        <v>39</v>
      </c>
      <c r="S257">
        <f>VLOOKUP(Raw_Data[[#This Row],[Product]],products[#All],2,0)</f>
        <v>5.79</v>
      </c>
      <c r="T257">
        <f>Raw_Data[[#This Row],[Cost/Unit]]*Raw_Data[[#This Row],[Units]]</f>
        <v>225.81</v>
      </c>
    </row>
    <row r="258" spans="14:20" x14ac:dyDescent="0.3">
      <c r="N258" t="s">
        <v>6</v>
      </c>
      <c r="O258" t="s">
        <v>34</v>
      </c>
      <c r="P258" t="s">
        <v>32</v>
      </c>
      <c r="Q258" s="4">
        <v>6734</v>
      </c>
      <c r="R258" s="5">
        <v>123</v>
      </c>
      <c r="S258">
        <f>VLOOKUP(Raw_Data[[#This Row],[Product]],products[#All],2,0)</f>
        <v>8.65</v>
      </c>
      <c r="T258">
        <f>Raw_Data[[#This Row],[Cost/Unit]]*Raw_Data[[#This Row],[Units]]</f>
        <v>1063.95</v>
      </c>
    </row>
    <row r="259" spans="14:20" x14ac:dyDescent="0.3">
      <c r="N259" t="s">
        <v>40</v>
      </c>
      <c r="O259" t="s">
        <v>36</v>
      </c>
      <c r="P259" t="s">
        <v>4</v>
      </c>
      <c r="Q259" s="4">
        <v>217</v>
      </c>
      <c r="R259" s="5">
        <v>36</v>
      </c>
      <c r="S259">
        <f>VLOOKUP(Raw_Data[[#This Row],[Product]],products[#All],2,0)</f>
        <v>11.88</v>
      </c>
      <c r="T259">
        <f>Raw_Data[[#This Row],[Cost/Unit]]*Raw_Data[[#This Row],[Units]]</f>
        <v>427.68</v>
      </c>
    </row>
    <row r="260" spans="14:20" x14ac:dyDescent="0.3">
      <c r="N260" t="s">
        <v>5</v>
      </c>
      <c r="O260" t="s">
        <v>34</v>
      </c>
      <c r="P260" t="s">
        <v>22</v>
      </c>
      <c r="Q260" s="4">
        <v>6279</v>
      </c>
      <c r="R260" s="5">
        <v>237</v>
      </c>
      <c r="S260">
        <f>VLOOKUP(Raw_Data[[#This Row],[Product]],products[#All],2,0)</f>
        <v>9.77</v>
      </c>
      <c r="T260">
        <f>Raw_Data[[#This Row],[Cost/Unit]]*Raw_Data[[#This Row],[Units]]</f>
        <v>2315.4899999999998</v>
      </c>
    </row>
    <row r="261" spans="14:20" x14ac:dyDescent="0.3">
      <c r="N261" t="s">
        <v>40</v>
      </c>
      <c r="O261" t="s">
        <v>36</v>
      </c>
      <c r="P261" t="s">
        <v>13</v>
      </c>
      <c r="Q261" s="4">
        <v>4424</v>
      </c>
      <c r="R261" s="5">
        <v>201</v>
      </c>
      <c r="S261">
        <f>VLOOKUP(Raw_Data[[#This Row],[Product]],products[#All],2,0)</f>
        <v>9.33</v>
      </c>
      <c r="T261">
        <f>Raw_Data[[#This Row],[Cost/Unit]]*Raw_Data[[#This Row],[Units]]</f>
        <v>1875.33</v>
      </c>
    </row>
    <row r="262" spans="14:20" x14ac:dyDescent="0.3">
      <c r="N262" t="s">
        <v>2</v>
      </c>
      <c r="O262" t="s">
        <v>36</v>
      </c>
      <c r="P262" t="s">
        <v>17</v>
      </c>
      <c r="Q262" s="4">
        <v>189</v>
      </c>
      <c r="R262" s="5">
        <v>48</v>
      </c>
      <c r="S262">
        <f>VLOOKUP(Raw_Data[[#This Row],[Product]],products[#All],2,0)</f>
        <v>3.11</v>
      </c>
      <c r="T262">
        <f>Raw_Data[[#This Row],[Cost/Unit]]*Raw_Data[[#This Row],[Units]]</f>
        <v>149.28</v>
      </c>
    </row>
    <row r="263" spans="14:20" x14ac:dyDescent="0.3">
      <c r="N263" t="s">
        <v>5</v>
      </c>
      <c r="O263" t="s">
        <v>35</v>
      </c>
      <c r="P263" t="s">
        <v>22</v>
      </c>
      <c r="Q263" s="4">
        <v>490</v>
      </c>
      <c r="R263" s="5">
        <v>84</v>
      </c>
      <c r="S263">
        <f>VLOOKUP(Raw_Data[[#This Row],[Product]],products[#All],2,0)</f>
        <v>9.77</v>
      </c>
      <c r="T263">
        <f>Raw_Data[[#This Row],[Cost/Unit]]*Raw_Data[[#This Row],[Units]]</f>
        <v>820.68</v>
      </c>
    </row>
    <row r="264" spans="14:20" x14ac:dyDescent="0.3">
      <c r="N264" t="s">
        <v>8</v>
      </c>
      <c r="O264" t="s">
        <v>37</v>
      </c>
      <c r="P264" t="s">
        <v>21</v>
      </c>
      <c r="Q264" s="4">
        <v>434</v>
      </c>
      <c r="R264" s="5">
        <v>87</v>
      </c>
      <c r="S264">
        <f>VLOOKUP(Raw_Data[[#This Row],[Product]],products[#All],2,0)</f>
        <v>9</v>
      </c>
      <c r="T264">
        <f>Raw_Data[[#This Row],[Cost/Unit]]*Raw_Data[[#This Row],[Units]]</f>
        <v>783</v>
      </c>
    </row>
    <row r="265" spans="14:20" x14ac:dyDescent="0.3">
      <c r="N265" t="s">
        <v>7</v>
      </c>
      <c r="O265" t="s">
        <v>38</v>
      </c>
      <c r="P265" t="s">
        <v>30</v>
      </c>
      <c r="Q265" s="4">
        <v>10129</v>
      </c>
      <c r="R265" s="5">
        <v>312</v>
      </c>
      <c r="S265">
        <f>VLOOKUP(Raw_Data[[#This Row],[Product]],products[#All],2,0)</f>
        <v>14.49</v>
      </c>
      <c r="T265">
        <f>Raw_Data[[#This Row],[Cost/Unit]]*Raw_Data[[#This Row],[Units]]</f>
        <v>4520.88</v>
      </c>
    </row>
    <row r="266" spans="14:20" x14ac:dyDescent="0.3">
      <c r="N266" t="s">
        <v>3</v>
      </c>
      <c r="O266" t="s">
        <v>39</v>
      </c>
      <c r="P266" t="s">
        <v>28</v>
      </c>
      <c r="Q266" s="4">
        <v>1652</v>
      </c>
      <c r="R266" s="5">
        <v>102</v>
      </c>
      <c r="S266">
        <f>VLOOKUP(Raw_Data[[#This Row],[Product]],products[#All],2,0)</f>
        <v>10.38</v>
      </c>
      <c r="T266">
        <f>Raw_Data[[#This Row],[Cost/Unit]]*Raw_Data[[#This Row],[Units]]</f>
        <v>1058.76</v>
      </c>
    </row>
    <row r="267" spans="14:20" x14ac:dyDescent="0.3">
      <c r="N267" t="s">
        <v>8</v>
      </c>
      <c r="O267" t="s">
        <v>38</v>
      </c>
      <c r="P267" t="s">
        <v>21</v>
      </c>
      <c r="Q267" s="4">
        <v>6433</v>
      </c>
      <c r="R267" s="5">
        <v>78</v>
      </c>
      <c r="S267">
        <f>VLOOKUP(Raw_Data[[#This Row],[Product]],products[#All],2,0)</f>
        <v>9</v>
      </c>
      <c r="T267">
        <f>Raw_Data[[#This Row],[Cost/Unit]]*Raw_Data[[#This Row],[Units]]</f>
        <v>702</v>
      </c>
    </row>
    <row r="268" spans="14:20" x14ac:dyDescent="0.3">
      <c r="N268" t="s">
        <v>3</v>
      </c>
      <c r="O268" t="s">
        <v>34</v>
      </c>
      <c r="P268" t="s">
        <v>23</v>
      </c>
      <c r="Q268" s="4">
        <v>2212</v>
      </c>
      <c r="R268" s="5">
        <v>117</v>
      </c>
      <c r="S268">
        <f>VLOOKUP(Raw_Data[[#This Row],[Product]],products[#All],2,0)</f>
        <v>6.49</v>
      </c>
      <c r="T268">
        <f>Raw_Data[[#This Row],[Cost/Unit]]*Raw_Data[[#This Row],[Units]]</f>
        <v>759.33</v>
      </c>
    </row>
    <row r="269" spans="14:20" x14ac:dyDescent="0.3">
      <c r="N269" t="s">
        <v>41</v>
      </c>
      <c r="O269" t="s">
        <v>35</v>
      </c>
      <c r="P269" t="s">
        <v>19</v>
      </c>
      <c r="Q269" s="4">
        <v>609</v>
      </c>
      <c r="R269" s="5">
        <v>99</v>
      </c>
      <c r="S269">
        <f>VLOOKUP(Raw_Data[[#This Row],[Product]],products[#All],2,0)</f>
        <v>7.64</v>
      </c>
      <c r="T269">
        <f>Raw_Data[[#This Row],[Cost/Unit]]*Raw_Data[[#This Row],[Units]]</f>
        <v>756.36</v>
      </c>
    </row>
    <row r="270" spans="14:20" x14ac:dyDescent="0.3">
      <c r="N270" t="s">
        <v>40</v>
      </c>
      <c r="O270" t="s">
        <v>35</v>
      </c>
      <c r="P270" t="s">
        <v>24</v>
      </c>
      <c r="Q270" s="4">
        <v>1638</v>
      </c>
      <c r="R270" s="5">
        <v>48</v>
      </c>
      <c r="S270">
        <f>VLOOKUP(Raw_Data[[#This Row],[Product]],products[#All],2,0)</f>
        <v>4.97</v>
      </c>
      <c r="T270">
        <f>Raw_Data[[#This Row],[Cost/Unit]]*Raw_Data[[#This Row],[Units]]</f>
        <v>238.56</v>
      </c>
    </row>
    <row r="271" spans="14:20" x14ac:dyDescent="0.3">
      <c r="N271" t="s">
        <v>7</v>
      </c>
      <c r="O271" t="s">
        <v>34</v>
      </c>
      <c r="P271" t="s">
        <v>15</v>
      </c>
      <c r="Q271" s="4">
        <v>3829</v>
      </c>
      <c r="R271" s="5">
        <v>24</v>
      </c>
      <c r="S271">
        <f>VLOOKUP(Raw_Data[[#This Row],[Product]],products[#All],2,0)</f>
        <v>11.73</v>
      </c>
      <c r="T271">
        <f>Raw_Data[[#This Row],[Cost/Unit]]*Raw_Data[[#This Row],[Units]]</f>
        <v>281.52</v>
      </c>
    </row>
    <row r="272" spans="14:20" x14ac:dyDescent="0.3">
      <c r="N272" t="s">
        <v>40</v>
      </c>
      <c r="O272" t="s">
        <v>39</v>
      </c>
      <c r="P272" t="s">
        <v>15</v>
      </c>
      <c r="Q272" s="4">
        <v>5775</v>
      </c>
      <c r="R272" s="5">
        <v>42</v>
      </c>
      <c r="S272">
        <f>VLOOKUP(Raw_Data[[#This Row],[Product]],products[#All],2,0)</f>
        <v>11.73</v>
      </c>
      <c r="T272">
        <f>Raw_Data[[#This Row],[Cost/Unit]]*Raw_Data[[#This Row],[Units]]</f>
        <v>492.66</v>
      </c>
    </row>
    <row r="273" spans="14:20" x14ac:dyDescent="0.3">
      <c r="N273" t="s">
        <v>6</v>
      </c>
      <c r="O273" t="s">
        <v>35</v>
      </c>
      <c r="P273" t="s">
        <v>20</v>
      </c>
      <c r="Q273" s="4">
        <v>1071</v>
      </c>
      <c r="R273" s="5">
        <v>270</v>
      </c>
      <c r="S273">
        <f>VLOOKUP(Raw_Data[[#This Row],[Product]],products[#All],2,0)</f>
        <v>10.62</v>
      </c>
      <c r="T273">
        <f>Raw_Data[[#This Row],[Cost/Unit]]*Raw_Data[[#This Row],[Units]]</f>
        <v>2867.3999999999996</v>
      </c>
    </row>
    <row r="274" spans="14:20" x14ac:dyDescent="0.3">
      <c r="N274" t="s">
        <v>8</v>
      </c>
      <c r="O274" t="s">
        <v>36</v>
      </c>
      <c r="P274" t="s">
        <v>23</v>
      </c>
      <c r="Q274" s="4">
        <v>5019</v>
      </c>
      <c r="R274" s="5">
        <v>150</v>
      </c>
      <c r="S274">
        <f>VLOOKUP(Raw_Data[[#This Row],[Product]],products[#All],2,0)</f>
        <v>6.49</v>
      </c>
      <c r="T274">
        <f>Raw_Data[[#This Row],[Cost/Unit]]*Raw_Data[[#This Row],[Units]]</f>
        <v>973.5</v>
      </c>
    </row>
    <row r="275" spans="14:20" x14ac:dyDescent="0.3">
      <c r="N275" t="s">
        <v>2</v>
      </c>
      <c r="O275" t="s">
        <v>37</v>
      </c>
      <c r="P275" t="s">
        <v>15</v>
      </c>
      <c r="Q275" s="4">
        <v>2863</v>
      </c>
      <c r="R275" s="5">
        <v>42</v>
      </c>
      <c r="S275">
        <f>VLOOKUP(Raw_Data[[#This Row],[Product]],products[#All],2,0)</f>
        <v>11.73</v>
      </c>
      <c r="T275">
        <f>Raw_Data[[#This Row],[Cost/Unit]]*Raw_Data[[#This Row],[Units]]</f>
        <v>492.66</v>
      </c>
    </row>
    <row r="276" spans="14:20" x14ac:dyDescent="0.3">
      <c r="N276" t="s">
        <v>40</v>
      </c>
      <c r="O276" t="s">
        <v>35</v>
      </c>
      <c r="P276" t="s">
        <v>29</v>
      </c>
      <c r="Q276" s="4">
        <v>1617</v>
      </c>
      <c r="R276" s="5">
        <v>126</v>
      </c>
      <c r="S276">
        <f>VLOOKUP(Raw_Data[[#This Row],[Product]],products[#All],2,0)</f>
        <v>7.16</v>
      </c>
      <c r="T276">
        <f>Raw_Data[[#This Row],[Cost/Unit]]*Raw_Data[[#This Row],[Units]]</f>
        <v>902.16</v>
      </c>
    </row>
    <row r="277" spans="14:20" x14ac:dyDescent="0.3">
      <c r="N277" t="s">
        <v>6</v>
      </c>
      <c r="O277" t="s">
        <v>37</v>
      </c>
      <c r="P277" t="s">
        <v>26</v>
      </c>
      <c r="Q277" s="4">
        <v>6818</v>
      </c>
      <c r="R277" s="5">
        <v>6</v>
      </c>
      <c r="S277">
        <f>VLOOKUP(Raw_Data[[#This Row],[Product]],products[#All],2,0)</f>
        <v>5.6</v>
      </c>
      <c r="T277">
        <f>Raw_Data[[#This Row],[Cost/Unit]]*Raw_Data[[#This Row],[Units]]</f>
        <v>33.599999999999994</v>
      </c>
    </row>
    <row r="278" spans="14:20" x14ac:dyDescent="0.3">
      <c r="N278" t="s">
        <v>3</v>
      </c>
      <c r="O278" t="s">
        <v>35</v>
      </c>
      <c r="P278" t="s">
        <v>15</v>
      </c>
      <c r="Q278" s="4">
        <v>6657</v>
      </c>
      <c r="R278" s="5">
        <v>276</v>
      </c>
      <c r="S278">
        <f>VLOOKUP(Raw_Data[[#This Row],[Product]],products[#All],2,0)</f>
        <v>11.73</v>
      </c>
      <c r="T278">
        <f>Raw_Data[[#This Row],[Cost/Unit]]*Raw_Data[[#This Row],[Units]]</f>
        <v>3237.48</v>
      </c>
    </row>
    <row r="279" spans="14:20" x14ac:dyDescent="0.3">
      <c r="N279" t="s">
        <v>3</v>
      </c>
      <c r="O279" t="s">
        <v>34</v>
      </c>
      <c r="P279" t="s">
        <v>17</v>
      </c>
      <c r="Q279" s="4">
        <v>2919</v>
      </c>
      <c r="R279" s="5">
        <v>93</v>
      </c>
      <c r="S279">
        <f>VLOOKUP(Raw_Data[[#This Row],[Product]],products[#All],2,0)</f>
        <v>3.11</v>
      </c>
      <c r="T279">
        <f>Raw_Data[[#This Row],[Cost/Unit]]*Raw_Data[[#This Row],[Units]]</f>
        <v>289.22999999999996</v>
      </c>
    </row>
    <row r="280" spans="14:20" x14ac:dyDescent="0.3">
      <c r="N280" t="s">
        <v>2</v>
      </c>
      <c r="O280" t="s">
        <v>36</v>
      </c>
      <c r="P280" t="s">
        <v>31</v>
      </c>
      <c r="Q280" s="4">
        <v>3094</v>
      </c>
      <c r="R280" s="5">
        <v>246</v>
      </c>
      <c r="S280">
        <f>VLOOKUP(Raw_Data[[#This Row],[Product]],products[#All],2,0)</f>
        <v>5.79</v>
      </c>
      <c r="T280">
        <f>Raw_Data[[#This Row],[Cost/Unit]]*Raw_Data[[#This Row],[Units]]</f>
        <v>1424.34</v>
      </c>
    </row>
    <row r="281" spans="14:20" x14ac:dyDescent="0.3">
      <c r="N281" t="s">
        <v>6</v>
      </c>
      <c r="O281" t="s">
        <v>39</v>
      </c>
      <c r="P281" t="s">
        <v>24</v>
      </c>
      <c r="Q281" s="4">
        <v>2989</v>
      </c>
      <c r="R281" s="5">
        <v>3</v>
      </c>
      <c r="S281">
        <f>VLOOKUP(Raw_Data[[#This Row],[Product]],products[#All],2,0)</f>
        <v>4.97</v>
      </c>
      <c r="T281">
        <f>Raw_Data[[#This Row],[Cost/Unit]]*Raw_Data[[#This Row],[Units]]</f>
        <v>14.91</v>
      </c>
    </row>
    <row r="282" spans="14:20" x14ac:dyDescent="0.3">
      <c r="N282" t="s">
        <v>8</v>
      </c>
      <c r="O282" t="s">
        <v>38</v>
      </c>
      <c r="P282" t="s">
        <v>27</v>
      </c>
      <c r="Q282" s="4">
        <v>2268</v>
      </c>
      <c r="R282" s="5">
        <v>63</v>
      </c>
      <c r="S282">
        <f>VLOOKUP(Raw_Data[[#This Row],[Product]],products[#All],2,0)</f>
        <v>16.73</v>
      </c>
      <c r="T282">
        <f>Raw_Data[[#This Row],[Cost/Unit]]*Raw_Data[[#This Row],[Units]]</f>
        <v>1053.99</v>
      </c>
    </row>
    <row r="283" spans="14:20" x14ac:dyDescent="0.3">
      <c r="N283" t="s">
        <v>5</v>
      </c>
      <c r="O283" t="s">
        <v>35</v>
      </c>
      <c r="P283" t="s">
        <v>31</v>
      </c>
      <c r="Q283" s="4">
        <v>4753</v>
      </c>
      <c r="R283" s="5">
        <v>246</v>
      </c>
      <c r="S283">
        <f>VLOOKUP(Raw_Data[[#This Row],[Product]],products[#All],2,0)</f>
        <v>5.79</v>
      </c>
      <c r="T283">
        <f>Raw_Data[[#This Row],[Cost/Unit]]*Raw_Data[[#This Row],[Units]]</f>
        <v>1424.34</v>
      </c>
    </row>
    <row r="284" spans="14:20" x14ac:dyDescent="0.3">
      <c r="N284" t="s">
        <v>2</v>
      </c>
      <c r="O284" t="s">
        <v>34</v>
      </c>
      <c r="P284" t="s">
        <v>19</v>
      </c>
      <c r="Q284" s="4">
        <v>7511</v>
      </c>
      <c r="R284" s="5">
        <v>120</v>
      </c>
      <c r="S284">
        <f>VLOOKUP(Raw_Data[[#This Row],[Product]],products[#All],2,0)</f>
        <v>7.64</v>
      </c>
      <c r="T284">
        <f>Raw_Data[[#This Row],[Cost/Unit]]*Raw_Data[[#This Row],[Units]]</f>
        <v>916.8</v>
      </c>
    </row>
    <row r="285" spans="14:20" x14ac:dyDescent="0.3">
      <c r="N285" t="s">
        <v>2</v>
      </c>
      <c r="O285" t="s">
        <v>38</v>
      </c>
      <c r="P285" t="s">
        <v>31</v>
      </c>
      <c r="Q285" s="4">
        <v>4326</v>
      </c>
      <c r="R285" s="5">
        <v>348</v>
      </c>
      <c r="S285">
        <f>VLOOKUP(Raw_Data[[#This Row],[Product]],products[#All],2,0)</f>
        <v>5.79</v>
      </c>
      <c r="T285">
        <f>Raw_Data[[#This Row],[Cost/Unit]]*Raw_Data[[#This Row],[Units]]</f>
        <v>2014.92</v>
      </c>
    </row>
    <row r="286" spans="14:20" x14ac:dyDescent="0.3">
      <c r="N286" t="s">
        <v>41</v>
      </c>
      <c r="O286" t="s">
        <v>34</v>
      </c>
      <c r="P286" t="s">
        <v>23</v>
      </c>
      <c r="Q286" s="4">
        <v>4935</v>
      </c>
      <c r="R286" s="5">
        <v>126</v>
      </c>
      <c r="S286">
        <f>VLOOKUP(Raw_Data[[#This Row],[Product]],products[#All],2,0)</f>
        <v>6.49</v>
      </c>
      <c r="T286">
        <f>Raw_Data[[#This Row],[Cost/Unit]]*Raw_Data[[#This Row],[Units]]</f>
        <v>817.74</v>
      </c>
    </row>
    <row r="287" spans="14:20" x14ac:dyDescent="0.3">
      <c r="N287" t="s">
        <v>6</v>
      </c>
      <c r="O287" t="s">
        <v>35</v>
      </c>
      <c r="P287" t="s">
        <v>30</v>
      </c>
      <c r="Q287" s="4">
        <v>4781</v>
      </c>
      <c r="R287" s="5">
        <v>123</v>
      </c>
      <c r="S287">
        <f>VLOOKUP(Raw_Data[[#This Row],[Product]],products[#All],2,0)</f>
        <v>14.49</v>
      </c>
      <c r="T287">
        <f>Raw_Data[[#This Row],[Cost/Unit]]*Raw_Data[[#This Row],[Units]]</f>
        <v>1782.27</v>
      </c>
    </row>
    <row r="288" spans="14:20" x14ac:dyDescent="0.3">
      <c r="N288" t="s">
        <v>5</v>
      </c>
      <c r="O288" t="s">
        <v>38</v>
      </c>
      <c r="P288" t="s">
        <v>25</v>
      </c>
      <c r="Q288" s="4">
        <v>7483</v>
      </c>
      <c r="R288" s="5">
        <v>45</v>
      </c>
      <c r="S288">
        <f>VLOOKUP(Raw_Data[[#This Row],[Product]],products[#All],2,0)</f>
        <v>13.15</v>
      </c>
      <c r="T288">
        <f>Raw_Data[[#This Row],[Cost/Unit]]*Raw_Data[[#This Row],[Units]]</f>
        <v>591.75</v>
      </c>
    </row>
    <row r="289" spans="14:20" x14ac:dyDescent="0.3">
      <c r="N289" t="s">
        <v>10</v>
      </c>
      <c r="O289" t="s">
        <v>38</v>
      </c>
      <c r="P289" t="s">
        <v>4</v>
      </c>
      <c r="Q289" s="4">
        <v>6860</v>
      </c>
      <c r="R289" s="5">
        <v>126</v>
      </c>
      <c r="S289">
        <f>VLOOKUP(Raw_Data[[#This Row],[Product]],products[#All],2,0)</f>
        <v>11.88</v>
      </c>
      <c r="T289">
        <f>Raw_Data[[#This Row],[Cost/Unit]]*Raw_Data[[#This Row],[Units]]</f>
        <v>1496.88</v>
      </c>
    </row>
    <row r="290" spans="14:20" x14ac:dyDescent="0.3">
      <c r="N290" t="s">
        <v>40</v>
      </c>
      <c r="O290" t="s">
        <v>37</v>
      </c>
      <c r="P290" t="s">
        <v>29</v>
      </c>
      <c r="Q290" s="4">
        <v>9002</v>
      </c>
      <c r="R290" s="5">
        <v>72</v>
      </c>
      <c r="S290">
        <f>VLOOKUP(Raw_Data[[#This Row],[Product]],products[#All],2,0)</f>
        <v>7.16</v>
      </c>
      <c r="T290">
        <f>Raw_Data[[#This Row],[Cost/Unit]]*Raw_Data[[#This Row],[Units]]</f>
        <v>515.52</v>
      </c>
    </row>
    <row r="291" spans="14:20" x14ac:dyDescent="0.3">
      <c r="N291" t="s">
        <v>6</v>
      </c>
      <c r="O291" t="s">
        <v>36</v>
      </c>
      <c r="P291" t="s">
        <v>29</v>
      </c>
      <c r="Q291" s="4">
        <v>1400</v>
      </c>
      <c r="R291" s="5">
        <v>135</v>
      </c>
      <c r="S291">
        <f>VLOOKUP(Raw_Data[[#This Row],[Product]],products[#All],2,0)</f>
        <v>7.16</v>
      </c>
      <c r="T291">
        <f>Raw_Data[[#This Row],[Cost/Unit]]*Raw_Data[[#This Row],[Units]]</f>
        <v>966.6</v>
      </c>
    </row>
    <row r="292" spans="14:20" x14ac:dyDescent="0.3">
      <c r="N292" t="s">
        <v>10</v>
      </c>
      <c r="O292" t="s">
        <v>34</v>
      </c>
      <c r="P292" t="s">
        <v>22</v>
      </c>
      <c r="Q292" s="4">
        <v>4053</v>
      </c>
      <c r="R292" s="5">
        <v>24</v>
      </c>
      <c r="S292">
        <f>VLOOKUP(Raw_Data[[#This Row],[Product]],products[#All],2,0)</f>
        <v>9.77</v>
      </c>
      <c r="T292">
        <f>Raw_Data[[#This Row],[Cost/Unit]]*Raw_Data[[#This Row],[Units]]</f>
        <v>234.48</v>
      </c>
    </row>
    <row r="293" spans="14:20" x14ac:dyDescent="0.3">
      <c r="N293" t="s">
        <v>7</v>
      </c>
      <c r="O293" t="s">
        <v>36</v>
      </c>
      <c r="P293" t="s">
        <v>31</v>
      </c>
      <c r="Q293" s="4">
        <v>2149</v>
      </c>
      <c r="R293" s="5">
        <v>117</v>
      </c>
      <c r="S293">
        <f>VLOOKUP(Raw_Data[[#This Row],[Product]],products[#All],2,0)</f>
        <v>5.79</v>
      </c>
      <c r="T293">
        <f>Raw_Data[[#This Row],[Cost/Unit]]*Raw_Data[[#This Row],[Units]]</f>
        <v>677.43</v>
      </c>
    </row>
    <row r="294" spans="14:20" x14ac:dyDescent="0.3">
      <c r="N294" t="s">
        <v>3</v>
      </c>
      <c r="O294" t="s">
        <v>39</v>
      </c>
      <c r="P294" t="s">
        <v>29</v>
      </c>
      <c r="Q294" s="4">
        <v>3640</v>
      </c>
      <c r="R294" s="5">
        <v>51</v>
      </c>
      <c r="S294">
        <f>VLOOKUP(Raw_Data[[#This Row],[Product]],products[#All],2,0)</f>
        <v>7.16</v>
      </c>
      <c r="T294">
        <f>Raw_Data[[#This Row],[Cost/Unit]]*Raw_Data[[#This Row],[Units]]</f>
        <v>365.16</v>
      </c>
    </row>
    <row r="295" spans="14:20" x14ac:dyDescent="0.3">
      <c r="N295" t="s">
        <v>2</v>
      </c>
      <c r="O295" t="s">
        <v>39</v>
      </c>
      <c r="P295" t="s">
        <v>23</v>
      </c>
      <c r="Q295" s="4">
        <v>630</v>
      </c>
      <c r="R295" s="5">
        <v>36</v>
      </c>
      <c r="S295">
        <f>VLOOKUP(Raw_Data[[#This Row],[Product]],products[#All],2,0)</f>
        <v>6.49</v>
      </c>
      <c r="T295">
        <f>Raw_Data[[#This Row],[Cost/Unit]]*Raw_Data[[#This Row],[Units]]</f>
        <v>233.64000000000001</v>
      </c>
    </row>
    <row r="296" spans="14:20" x14ac:dyDescent="0.3">
      <c r="N296" t="s">
        <v>9</v>
      </c>
      <c r="O296" t="s">
        <v>35</v>
      </c>
      <c r="P296" t="s">
        <v>27</v>
      </c>
      <c r="Q296" s="4">
        <v>2429</v>
      </c>
      <c r="R296" s="5">
        <v>144</v>
      </c>
      <c r="S296">
        <f>VLOOKUP(Raw_Data[[#This Row],[Product]],products[#All],2,0)</f>
        <v>16.73</v>
      </c>
      <c r="T296">
        <f>Raw_Data[[#This Row],[Cost/Unit]]*Raw_Data[[#This Row],[Units]]</f>
        <v>2409.12</v>
      </c>
    </row>
    <row r="297" spans="14:20" x14ac:dyDescent="0.3">
      <c r="N297" t="s">
        <v>9</v>
      </c>
      <c r="O297" t="s">
        <v>36</v>
      </c>
      <c r="P297" t="s">
        <v>25</v>
      </c>
      <c r="Q297" s="4">
        <v>2142</v>
      </c>
      <c r="R297" s="5">
        <v>114</v>
      </c>
      <c r="S297">
        <f>VLOOKUP(Raw_Data[[#This Row],[Product]],products[#All],2,0)</f>
        <v>13.15</v>
      </c>
      <c r="T297">
        <f>Raw_Data[[#This Row],[Cost/Unit]]*Raw_Data[[#This Row],[Units]]</f>
        <v>1499.1000000000001</v>
      </c>
    </row>
    <row r="298" spans="14:20" x14ac:dyDescent="0.3">
      <c r="N298" t="s">
        <v>7</v>
      </c>
      <c r="O298" t="s">
        <v>37</v>
      </c>
      <c r="P298" t="s">
        <v>30</v>
      </c>
      <c r="Q298" s="4">
        <v>6454</v>
      </c>
      <c r="R298" s="5">
        <v>54</v>
      </c>
      <c r="S298">
        <f>VLOOKUP(Raw_Data[[#This Row],[Product]],products[#All],2,0)</f>
        <v>14.49</v>
      </c>
      <c r="T298">
        <f>Raw_Data[[#This Row],[Cost/Unit]]*Raw_Data[[#This Row],[Units]]</f>
        <v>782.46</v>
      </c>
    </row>
    <row r="299" spans="14:20" x14ac:dyDescent="0.3">
      <c r="N299" t="s">
        <v>7</v>
      </c>
      <c r="O299" t="s">
        <v>37</v>
      </c>
      <c r="P299" t="s">
        <v>16</v>
      </c>
      <c r="Q299" s="4">
        <v>4487</v>
      </c>
      <c r="R299" s="5">
        <v>333</v>
      </c>
      <c r="S299">
        <f>VLOOKUP(Raw_Data[[#This Row],[Product]],products[#All],2,0)</f>
        <v>8.7899999999999991</v>
      </c>
      <c r="T299">
        <f>Raw_Data[[#This Row],[Cost/Unit]]*Raw_Data[[#This Row],[Units]]</f>
        <v>2927.0699999999997</v>
      </c>
    </row>
    <row r="300" spans="14:20" x14ac:dyDescent="0.3">
      <c r="N300" t="s">
        <v>3</v>
      </c>
      <c r="O300" t="s">
        <v>37</v>
      </c>
      <c r="P300" t="s">
        <v>4</v>
      </c>
      <c r="Q300" s="4">
        <v>938</v>
      </c>
      <c r="R300" s="5">
        <v>366</v>
      </c>
      <c r="S300">
        <f>VLOOKUP(Raw_Data[[#This Row],[Product]],products[#All],2,0)</f>
        <v>11.88</v>
      </c>
      <c r="T300">
        <f>Raw_Data[[#This Row],[Cost/Unit]]*Raw_Data[[#This Row],[Units]]</f>
        <v>4348.08</v>
      </c>
    </row>
    <row r="301" spans="14:20" x14ac:dyDescent="0.3">
      <c r="N301" t="s">
        <v>3</v>
      </c>
      <c r="O301" t="s">
        <v>38</v>
      </c>
      <c r="P301" t="s">
        <v>26</v>
      </c>
      <c r="Q301" s="4">
        <v>8841</v>
      </c>
      <c r="R301" s="5">
        <v>303</v>
      </c>
      <c r="S301">
        <f>VLOOKUP(Raw_Data[[#This Row],[Product]],products[#All],2,0)</f>
        <v>5.6</v>
      </c>
      <c r="T301">
        <f>Raw_Data[[#This Row],[Cost/Unit]]*Raw_Data[[#This Row],[Units]]</f>
        <v>1696.8</v>
      </c>
    </row>
    <row r="302" spans="14:20" x14ac:dyDescent="0.3">
      <c r="N302" t="s">
        <v>2</v>
      </c>
      <c r="O302" t="s">
        <v>39</v>
      </c>
      <c r="P302" t="s">
        <v>33</v>
      </c>
      <c r="Q302" s="4">
        <v>4018</v>
      </c>
      <c r="R302" s="5">
        <v>126</v>
      </c>
      <c r="S302">
        <f>VLOOKUP(Raw_Data[[#This Row],[Product]],products[#All],2,0)</f>
        <v>12.37</v>
      </c>
      <c r="T302">
        <f>Raw_Data[[#This Row],[Cost/Unit]]*Raw_Data[[#This Row],[Units]]</f>
        <v>1558.62</v>
      </c>
    </row>
    <row r="303" spans="14:20" x14ac:dyDescent="0.3">
      <c r="N303" t="s">
        <v>41</v>
      </c>
      <c r="O303" t="s">
        <v>37</v>
      </c>
      <c r="P303" t="s">
        <v>15</v>
      </c>
      <c r="Q303" s="4">
        <v>714</v>
      </c>
      <c r="R303" s="5">
        <v>231</v>
      </c>
      <c r="S303">
        <f>VLOOKUP(Raw_Data[[#This Row],[Product]],products[#All],2,0)</f>
        <v>11.73</v>
      </c>
      <c r="T303">
        <f>Raw_Data[[#This Row],[Cost/Unit]]*Raw_Data[[#This Row],[Units]]</f>
        <v>2709.63</v>
      </c>
    </row>
    <row r="304" spans="14:20" x14ac:dyDescent="0.3">
      <c r="N304" t="s">
        <v>9</v>
      </c>
      <c r="O304" t="s">
        <v>38</v>
      </c>
      <c r="P304" t="s">
        <v>25</v>
      </c>
      <c r="Q304" s="4">
        <v>3850</v>
      </c>
      <c r="R304" s="5">
        <v>102</v>
      </c>
      <c r="S304">
        <f>VLOOKUP(Raw_Data[[#This Row],[Product]],products[#All],2,0)</f>
        <v>13.15</v>
      </c>
      <c r="T304">
        <f>Raw_Data[[#This Row],[Cost/Unit]]*Raw_Data[[#This Row],[Units]]</f>
        <v>1341.3</v>
      </c>
    </row>
  </sheetData>
  <conditionalFormatting pivot="1" sqref="D3:D23">
    <cfRule type="cellIs" dxfId="22" priority="1" operator="lessThan">
      <formula>1</formula>
    </cfRule>
  </conditionalFormatting>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44DB2-F187-4700-8733-A7FED1335DF6}">
  <dimension ref="A1:AD18"/>
  <sheetViews>
    <sheetView showGridLines="0" workbookViewId="0">
      <selection activeCell="H21" sqref="H21"/>
    </sheetView>
  </sheetViews>
  <sheetFormatPr defaultRowHeight="13.8" x14ac:dyDescent="0.25"/>
  <cols>
    <col min="1" max="2" width="8.88671875" style="32"/>
    <col min="3" max="3" width="6" style="32" customWidth="1"/>
    <col min="4" max="5" width="8.88671875" style="32"/>
    <col min="6" max="6" width="12.5546875" style="32" customWidth="1"/>
    <col min="7" max="7" width="10.77734375" style="32" customWidth="1"/>
    <col min="8" max="9" width="8.88671875" style="32"/>
    <col min="10" max="10" width="16.6640625" style="32" customWidth="1"/>
    <col min="11" max="11" width="10.5546875" style="32" customWidth="1"/>
    <col min="12" max="12" width="10.109375" style="32" customWidth="1"/>
    <col min="13" max="16384" width="8.88671875" style="32"/>
  </cols>
  <sheetData>
    <row r="1" spans="1:30" s="30" customFormat="1" ht="52.5" customHeight="1" x14ac:dyDescent="0.25">
      <c r="A1" s="29"/>
      <c r="C1" s="31" t="s">
        <v>93</v>
      </c>
    </row>
    <row r="3" spans="1:30" ht="14.4" thickBot="1" x14ac:dyDescent="0.3">
      <c r="C3" s="33" t="s">
        <v>94</v>
      </c>
      <c r="F3" s="40" t="s">
        <v>37</v>
      </c>
      <c r="AD3" s="32" t="str" cm="1">
        <f t="array" ref="AD3:AD8">_xlfn.UNIQUE(Data[Geography])</f>
        <v>New Zealand</v>
      </c>
    </row>
    <row r="4" spans="1:30" ht="14.4" thickTop="1" x14ac:dyDescent="0.25">
      <c r="AD4" s="32" t="str">
        <v>USA</v>
      </c>
    </row>
    <row r="5" spans="1:30" x14ac:dyDescent="0.25">
      <c r="AD5" s="32" t="str">
        <v>Canada</v>
      </c>
    </row>
    <row r="6" spans="1:30" ht="14.4" thickBot="1" x14ac:dyDescent="0.3">
      <c r="C6" s="41" t="s">
        <v>96</v>
      </c>
      <c r="D6" s="42"/>
      <c r="E6" s="42"/>
      <c r="F6" s="42"/>
      <c r="G6" s="42"/>
      <c r="J6" s="41" t="s">
        <v>102</v>
      </c>
      <c r="K6" s="42"/>
      <c r="L6" s="42"/>
      <c r="M6" s="42"/>
      <c r="N6" s="42"/>
      <c r="AD6" s="32" t="str">
        <v>UK</v>
      </c>
    </row>
    <row r="7" spans="1:30" ht="14.4" thickTop="1" x14ac:dyDescent="0.25">
      <c r="AD7" s="32" t="str">
        <v>Australia</v>
      </c>
    </row>
    <row r="8" spans="1:30" x14ac:dyDescent="0.25">
      <c r="D8" s="34" t="s">
        <v>97</v>
      </c>
      <c r="E8" s="34"/>
      <c r="F8" s="34"/>
      <c r="G8" s="34">
        <f>COUNTIFS(Raw_Data[Geography],F3)</f>
        <v>53</v>
      </c>
      <c r="J8" s="43"/>
      <c r="K8" s="44" t="s">
        <v>1</v>
      </c>
      <c r="L8" s="45" t="s">
        <v>50</v>
      </c>
      <c r="M8" s="46"/>
      <c r="AD8" s="32" t="str">
        <v>India</v>
      </c>
    </row>
    <row r="9" spans="1:30" x14ac:dyDescent="0.25">
      <c r="J9" s="34" t="s">
        <v>8</v>
      </c>
      <c r="K9" s="39">
        <f>SUMIFS(Raw_Data[Amount],Raw_Data[Sales Person],$J9,Raw_Data[Geography],$F$3)</f>
        <v>20125</v>
      </c>
      <c r="L9" s="36">
        <f>SUMIFS(Raw_Data[Units],Raw_Data[Sales Person],$J9,Raw_Data[Geography],$F$3)</f>
        <v>711</v>
      </c>
      <c r="M9" s="37">
        <f>IF(K9&lt;12000,1,-1)</f>
        <v>-1</v>
      </c>
      <c r="AD9" s="32" t="s">
        <v>95</v>
      </c>
    </row>
    <row r="10" spans="1:30" x14ac:dyDescent="0.25">
      <c r="D10" s="43"/>
      <c r="E10" s="43"/>
      <c r="F10" s="44" t="s">
        <v>98</v>
      </c>
      <c r="G10" s="44" t="s">
        <v>57</v>
      </c>
      <c r="J10" s="34" t="s">
        <v>2</v>
      </c>
      <c r="K10" s="39">
        <f>SUMIFS(Raw_Data[Amount],Raw_Data[Sales Person],$J10,Raw_Data[Geography],$F$3)</f>
        <v>25655</v>
      </c>
      <c r="L10" s="36">
        <f>SUMIFS(Raw_Data[Units],Raw_Data[Sales Person],$J10,Raw_Data[Geography],$F$3)</f>
        <v>453</v>
      </c>
      <c r="M10" s="37">
        <f t="shared" ref="M10:M18" si="0">IF(K10&lt;12000,1,-1)</f>
        <v>-1</v>
      </c>
    </row>
    <row r="11" spans="1:30" x14ac:dyDescent="0.25">
      <c r="D11" s="34" t="s">
        <v>99</v>
      </c>
      <c r="E11" s="34"/>
      <c r="F11" s="35">
        <f>SUMIFS(Raw_Data[Amount],Raw_Data[Geography],$F$3)</f>
        <v>218813</v>
      </c>
      <c r="G11" s="35">
        <f>AVERAGEIFS(Raw_Data[Amount],Raw_Data[Geography],$F$3)</f>
        <v>4128.5471698113206</v>
      </c>
      <c r="J11" s="34" t="s">
        <v>41</v>
      </c>
      <c r="K11" s="39">
        <f>SUMIFS(Raw_Data[Amount],Raw_Data[Sales Person],$J11,Raw_Data[Geography],$F$3)</f>
        <v>17283</v>
      </c>
      <c r="L11" s="36">
        <f>SUMIFS(Raw_Data[Units],Raw_Data[Sales Person],$J11,Raw_Data[Geography],$F$3)</f>
        <v>882</v>
      </c>
      <c r="M11" s="37">
        <f t="shared" si="0"/>
        <v>-1</v>
      </c>
    </row>
    <row r="12" spans="1:30" x14ac:dyDescent="0.25">
      <c r="D12" s="34" t="s">
        <v>91</v>
      </c>
      <c r="E12" s="34"/>
      <c r="F12" s="35">
        <f>SUMIFS(Raw_Data[Cost],Raw_Data[Geography],$F$3)</f>
        <v>68922.960000000006</v>
      </c>
      <c r="G12" s="35">
        <f>AVERAGEIFS(Raw_Data[Cost],Raw_Data[Geography],$F$3)</f>
        <v>1300.43320754717</v>
      </c>
      <c r="J12" s="34" t="s">
        <v>10</v>
      </c>
      <c r="K12" s="39">
        <f>SUMIFS(Raw_Data[Amount],Raw_Data[Sales Person],$J12,Raw_Data[Geography],$F$3)</f>
        <v>7987</v>
      </c>
      <c r="L12" s="36">
        <f>SUMIFS(Raw_Data[Units],Raw_Data[Sales Person],$J12,Raw_Data[Geography],$F$3)</f>
        <v>345</v>
      </c>
      <c r="M12" s="37">
        <f t="shared" si="0"/>
        <v>1</v>
      </c>
    </row>
    <row r="13" spans="1:30" x14ac:dyDescent="0.25">
      <c r="D13" s="34" t="s">
        <v>100</v>
      </c>
      <c r="E13" s="34"/>
      <c r="F13" s="35">
        <f>F11-F12</f>
        <v>149890.03999999998</v>
      </c>
      <c r="G13" s="35">
        <f>G11-G12</f>
        <v>2828.1139622641504</v>
      </c>
      <c r="J13" s="34" t="s">
        <v>40</v>
      </c>
      <c r="K13" s="39">
        <f>SUMIFS(Raw_Data[Amount],Raw_Data[Sales Person],$J13,Raw_Data[Geography],$F$3)</f>
        <v>24451</v>
      </c>
      <c r="L13" s="36">
        <f>SUMIFS(Raw_Data[Units],Raw_Data[Sales Person],$J13,Raw_Data[Geography],$F$3)</f>
        <v>300</v>
      </c>
      <c r="M13" s="37">
        <f t="shared" si="0"/>
        <v>-1</v>
      </c>
    </row>
    <row r="14" spans="1:30" x14ac:dyDescent="0.25">
      <c r="D14" s="34" t="s">
        <v>101</v>
      </c>
      <c r="E14" s="34"/>
      <c r="F14" s="38">
        <f>SUMIFS(Raw_Data[Units],Raw_Data[Geography],$F$3)</f>
        <v>7431</v>
      </c>
      <c r="G14" s="38">
        <f>AVERAGEIFS(Raw_Data[Units],Raw_Data[Geography],$F$3)</f>
        <v>140.20754716981133</v>
      </c>
      <c r="J14" s="34" t="s">
        <v>7</v>
      </c>
      <c r="K14" s="39">
        <f>SUMIFS(Raw_Data[Amount],Raw_Data[Sales Person],$J14,Raw_Data[Geography],$F$3)</f>
        <v>43568</v>
      </c>
      <c r="L14" s="36">
        <f>SUMIFS(Raw_Data[Units],Raw_Data[Sales Person],$J14,Raw_Data[Geography],$F$3)</f>
        <v>978</v>
      </c>
      <c r="M14" s="37">
        <f t="shared" si="0"/>
        <v>-1</v>
      </c>
    </row>
    <row r="15" spans="1:30" x14ac:dyDescent="0.25">
      <c r="J15" s="34" t="s">
        <v>6</v>
      </c>
      <c r="K15" s="39">
        <f>SUMIFS(Raw_Data[Amount],Raw_Data[Sales Person],$J15,Raw_Data[Geography],$F$3)</f>
        <v>26985</v>
      </c>
      <c r="L15" s="36">
        <f>SUMIFS(Raw_Data[Units],Raw_Data[Sales Person],$J15,Raw_Data[Geography],$F$3)</f>
        <v>1329</v>
      </c>
      <c r="M15" s="37">
        <f t="shared" si="0"/>
        <v>-1</v>
      </c>
    </row>
    <row r="16" spans="1:30" x14ac:dyDescent="0.25">
      <c r="J16" s="34" t="s">
        <v>3</v>
      </c>
      <c r="K16" s="39">
        <f>SUMIFS(Raw_Data[Amount],Raw_Data[Sales Person],$J16,Raw_Data[Geography],$F$3)</f>
        <v>16821</v>
      </c>
      <c r="L16" s="36">
        <f>SUMIFS(Raw_Data[Units],Raw_Data[Sales Person],$J16,Raw_Data[Geography],$F$3)</f>
        <v>1161</v>
      </c>
      <c r="M16" s="37">
        <f t="shared" si="0"/>
        <v>-1</v>
      </c>
    </row>
    <row r="17" spans="10:13" x14ac:dyDescent="0.25">
      <c r="J17" s="34" t="s">
        <v>9</v>
      </c>
      <c r="K17" s="39">
        <f>SUMIFS(Raw_Data[Amount],Raw_Data[Sales Person],$J17,Raw_Data[Geography],$F$3)</f>
        <v>21434</v>
      </c>
      <c r="L17" s="36">
        <f>SUMIFS(Raw_Data[Units],Raw_Data[Sales Person],$J17,Raw_Data[Geography],$F$3)</f>
        <v>1116</v>
      </c>
      <c r="M17" s="37">
        <f t="shared" si="0"/>
        <v>-1</v>
      </c>
    </row>
    <row r="18" spans="10:13" x14ac:dyDescent="0.25">
      <c r="J18" s="34" t="s">
        <v>5</v>
      </c>
      <c r="K18" s="39">
        <f>SUMIFS(Raw_Data[Amount],Raw_Data[Sales Person],$J18,Raw_Data[Geography],$F$3)</f>
        <v>14504</v>
      </c>
      <c r="L18" s="36">
        <f>SUMIFS(Raw_Data[Units],Raw_Data[Sales Person],$J18,Raw_Data[Geography],$F$3)</f>
        <v>156</v>
      </c>
      <c r="M18" s="37">
        <f t="shared" si="0"/>
        <v>-1</v>
      </c>
    </row>
  </sheetData>
  <conditionalFormatting sqref="K9:K18">
    <cfRule type="dataBar" priority="1">
      <dataBar>
        <cfvo type="min"/>
        <cfvo type="max"/>
        <color theme="4" tint="0.59999389629810485"/>
      </dataBar>
      <extLst>
        <ext xmlns:x14="http://schemas.microsoft.com/office/spreadsheetml/2009/9/main" uri="{B025F937-C7B1-47D3-B67F-A62EFF666E3E}">
          <x14:id>{20C4CF5B-4328-45FD-A9FC-C1389756ECBB}</x14:id>
        </ext>
      </extLst>
    </cfRule>
  </conditionalFormatting>
  <dataValidations count="1">
    <dataValidation type="list" allowBlank="1" showInputMessage="1" showErrorMessage="1" sqref="F3" xr:uid="{05E62D7D-5C4F-4B74-BD45-9A52ED431E0E}">
      <formula1>$AD$3:$AD$9</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 id="{2EADBE1E-EBA6-43A0-915A-694F64406206}">
            <x14:iconSet iconSet="3Symbols" showValue="0" custom="1">
              <x14:cfvo type="percent">
                <xm:f>0</xm:f>
              </x14:cfvo>
              <x14:cfvo type="num" gte="0">
                <xm:f>0</xm:f>
              </x14:cfvo>
              <x14:cfvo type="num">
                <xm:f>1</xm:f>
              </x14:cfvo>
              <x14:cfIcon iconSet="3Symbols" iconId="2"/>
              <x14:cfIcon iconSet="3Symbols" iconId="2"/>
              <x14:cfIcon iconSet="3Symbols" iconId="0"/>
            </x14:iconSet>
          </x14:cfRule>
          <xm:sqref>M9:M18</xm:sqref>
        </x14:conditionalFormatting>
        <x14:conditionalFormatting xmlns:xm="http://schemas.microsoft.com/office/excel/2006/main">
          <x14:cfRule type="dataBar" id="{20C4CF5B-4328-45FD-A9FC-C1389756ECBB}">
            <x14:dataBar minLength="0" maxLength="100" gradient="0">
              <x14:cfvo type="autoMin"/>
              <x14:cfvo type="autoMax"/>
              <x14:negativeFillColor rgb="FFFF0000"/>
              <x14:axisColor rgb="FF000000"/>
            </x14:dataBar>
          </x14:cfRule>
          <xm:sqref>K9:K18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4A60D-25C5-4749-87EF-8C0BF7E027C5}">
  <dimension ref="A1:I28"/>
  <sheetViews>
    <sheetView tabSelected="1" topLeftCell="A7" workbookViewId="0">
      <selection activeCell="C28" sqref="C28"/>
    </sheetView>
  </sheetViews>
  <sheetFormatPr defaultRowHeight="14.4" x14ac:dyDescent="0.3"/>
  <cols>
    <col min="3" max="3" width="20.21875" bestFit="1" customWidth="1"/>
    <col min="4" max="4" width="14.44140625" bestFit="1" customWidth="1"/>
    <col min="5" max="5" width="9.33203125" bestFit="1" customWidth="1"/>
    <col min="6" max="6" width="10.33203125" bestFit="1" customWidth="1"/>
    <col min="7" max="7" width="8.44140625" bestFit="1" customWidth="1"/>
    <col min="8" max="8" width="14.6640625" bestFit="1" customWidth="1"/>
  </cols>
  <sheetData>
    <row r="1" spans="1:9" s="30" customFormat="1" ht="52.5" customHeight="1" x14ac:dyDescent="0.25">
      <c r="A1" s="29"/>
      <c r="C1" s="31" t="s">
        <v>103</v>
      </c>
    </row>
    <row r="4" spans="1:9" x14ac:dyDescent="0.3">
      <c r="C4" s="19" t="s">
        <v>78</v>
      </c>
      <c r="D4" t="s">
        <v>76</v>
      </c>
      <c r="E4" t="s">
        <v>105</v>
      </c>
      <c r="F4" t="s">
        <v>92</v>
      </c>
      <c r="G4" t="s">
        <v>104</v>
      </c>
    </row>
    <row r="5" spans="1:9" x14ac:dyDescent="0.3">
      <c r="C5" s="20" t="s">
        <v>18</v>
      </c>
      <c r="D5" s="18">
        <v>1778</v>
      </c>
      <c r="E5" s="12">
        <v>1746.8999999999999</v>
      </c>
      <c r="F5" s="12">
        <v>31.100000000000136</v>
      </c>
      <c r="G5" s="47">
        <v>1.7491563554555757E-2</v>
      </c>
      <c r="I5" t="s">
        <v>74</v>
      </c>
    </row>
    <row r="6" spans="1:9" x14ac:dyDescent="0.3">
      <c r="C6" s="20" t="s">
        <v>17</v>
      </c>
      <c r="D6" s="18">
        <v>2408</v>
      </c>
      <c r="E6" s="12">
        <v>27.99</v>
      </c>
      <c r="F6" s="12">
        <v>2380.0100000000002</v>
      </c>
      <c r="G6" s="47">
        <v>0.9883762458471762</v>
      </c>
    </row>
    <row r="7" spans="1:9" x14ac:dyDescent="0.3">
      <c r="C7" s="20" t="s">
        <v>29</v>
      </c>
      <c r="D7" s="18">
        <v>2541</v>
      </c>
      <c r="E7" s="12">
        <v>322.2</v>
      </c>
      <c r="F7" s="12">
        <v>2218.8000000000002</v>
      </c>
      <c r="G7" s="47">
        <v>0.87319952774498233</v>
      </c>
    </row>
    <row r="8" spans="1:9" x14ac:dyDescent="0.3">
      <c r="C8" s="20" t="s">
        <v>27</v>
      </c>
      <c r="D8" s="18">
        <v>3402</v>
      </c>
      <c r="E8" s="12">
        <v>5771.8499999999995</v>
      </c>
      <c r="F8" s="12">
        <v>-2369.8499999999995</v>
      </c>
      <c r="G8" s="47">
        <v>-0.69660493827160475</v>
      </c>
    </row>
    <row r="9" spans="1:9" x14ac:dyDescent="0.3">
      <c r="C9" s="20" t="s">
        <v>16</v>
      </c>
      <c r="D9" s="18">
        <v>3584</v>
      </c>
      <c r="E9" s="12">
        <v>1107.54</v>
      </c>
      <c r="F9" s="12">
        <v>2476.46</v>
      </c>
      <c r="G9" s="47">
        <v>0.69097656250000006</v>
      </c>
    </row>
    <row r="10" spans="1:9" x14ac:dyDescent="0.3">
      <c r="C10" s="20" t="s">
        <v>24</v>
      </c>
      <c r="D10" s="18">
        <v>4760</v>
      </c>
      <c r="E10" s="12">
        <v>551.66999999999996</v>
      </c>
      <c r="F10" s="12">
        <v>4208.33</v>
      </c>
      <c r="G10" s="47">
        <v>0.88410294117647059</v>
      </c>
    </row>
    <row r="11" spans="1:9" x14ac:dyDescent="0.3">
      <c r="C11" s="20" t="s">
        <v>19</v>
      </c>
      <c r="D11" s="18">
        <v>5474</v>
      </c>
      <c r="E11" s="12">
        <v>1283.52</v>
      </c>
      <c r="F11" s="12">
        <v>4190.4799999999996</v>
      </c>
      <c r="G11" s="47">
        <v>0.76552429667519173</v>
      </c>
      <c r="H11" t="s">
        <v>74</v>
      </c>
    </row>
    <row r="12" spans="1:9" x14ac:dyDescent="0.3">
      <c r="C12" s="20" t="s">
        <v>23</v>
      </c>
      <c r="D12" s="18">
        <v>6118</v>
      </c>
      <c r="E12" s="12">
        <v>2511.63</v>
      </c>
      <c r="F12" s="12">
        <v>3606.37</v>
      </c>
      <c r="G12" s="47">
        <v>0.58946878064727037</v>
      </c>
    </row>
    <row r="13" spans="1:9" x14ac:dyDescent="0.3">
      <c r="C13" s="20" t="s">
        <v>14</v>
      </c>
      <c r="D13" s="18">
        <v>6867</v>
      </c>
      <c r="E13" s="12">
        <v>7020</v>
      </c>
      <c r="F13" s="12">
        <v>-153</v>
      </c>
      <c r="G13" s="47">
        <v>-2.2280471821756225E-2</v>
      </c>
    </row>
    <row r="14" spans="1:9" x14ac:dyDescent="0.3">
      <c r="C14" s="20" t="s">
        <v>22</v>
      </c>
      <c r="D14" s="18">
        <v>8288</v>
      </c>
      <c r="E14" s="12">
        <v>2227.56</v>
      </c>
      <c r="F14" s="12">
        <v>6060.4400000000005</v>
      </c>
      <c r="G14" s="47">
        <v>0.73123069498069504</v>
      </c>
    </row>
    <row r="15" spans="1:9" x14ac:dyDescent="0.3">
      <c r="C15" s="20" t="s">
        <v>32</v>
      </c>
      <c r="D15" s="18">
        <v>8827</v>
      </c>
      <c r="E15" s="12">
        <v>2024.1000000000001</v>
      </c>
      <c r="F15" s="12">
        <v>6802.9</v>
      </c>
      <c r="G15" s="47">
        <v>0.77069219440353454</v>
      </c>
    </row>
    <row r="16" spans="1:9" x14ac:dyDescent="0.3">
      <c r="C16" s="20" t="s">
        <v>31</v>
      </c>
      <c r="D16" s="18">
        <v>8995</v>
      </c>
      <c r="E16" s="12">
        <v>2553.39</v>
      </c>
      <c r="F16" s="12">
        <v>6441.6100000000006</v>
      </c>
      <c r="G16" s="47">
        <v>0.71613229571984438</v>
      </c>
    </row>
    <row r="17" spans="3:7" x14ac:dyDescent="0.3">
      <c r="C17" s="20" t="s">
        <v>30</v>
      </c>
      <c r="D17" s="18">
        <v>10129</v>
      </c>
      <c r="E17" s="12">
        <v>4520.88</v>
      </c>
      <c r="F17" s="12">
        <v>5608.12</v>
      </c>
      <c r="G17" s="47">
        <v>0.55366966136834828</v>
      </c>
    </row>
    <row r="18" spans="3:7" x14ac:dyDescent="0.3">
      <c r="C18" s="20" t="s">
        <v>33</v>
      </c>
      <c r="D18" s="18">
        <v>10465</v>
      </c>
      <c r="E18" s="12">
        <v>2746.1399999999994</v>
      </c>
      <c r="F18" s="12">
        <v>7718.8600000000006</v>
      </c>
      <c r="G18" s="47">
        <v>0.7375881509794554</v>
      </c>
    </row>
    <row r="19" spans="3:7" x14ac:dyDescent="0.3">
      <c r="C19" s="20" t="s">
        <v>26</v>
      </c>
      <c r="D19" s="18">
        <v>11886</v>
      </c>
      <c r="E19" s="12">
        <v>2738.3999999999996</v>
      </c>
      <c r="F19" s="12">
        <v>9147.6</v>
      </c>
      <c r="G19" s="47">
        <v>0.76961130742049477</v>
      </c>
    </row>
    <row r="20" spans="3:7" x14ac:dyDescent="0.3">
      <c r="C20" s="20" t="s">
        <v>28</v>
      </c>
      <c r="D20" s="18">
        <v>12257</v>
      </c>
      <c r="E20" s="12">
        <v>4577.5800000000008</v>
      </c>
      <c r="F20" s="12">
        <v>7679.4199999999992</v>
      </c>
      <c r="G20" s="47">
        <v>0.6265334094802969</v>
      </c>
    </row>
    <row r="21" spans="3:7" x14ac:dyDescent="0.3">
      <c r="C21" s="20" t="s">
        <v>21</v>
      </c>
      <c r="D21" s="18">
        <v>13755</v>
      </c>
      <c r="E21" s="12">
        <v>1026</v>
      </c>
      <c r="F21" s="12">
        <v>12729</v>
      </c>
      <c r="G21" s="47">
        <v>0.92540894220283532</v>
      </c>
    </row>
    <row r="22" spans="3:7" x14ac:dyDescent="0.3">
      <c r="C22" s="20" t="s">
        <v>25</v>
      </c>
      <c r="D22" s="18">
        <v>14497</v>
      </c>
      <c r="E22" s="12">
        <v>4378.95</v>
      </c>
      <c r="F22" s="12">
        <v>10118.049999999999</v>
      </c>
      <c r="G22" s="47">
        <v>0.69794095330068284</v>
      </c>
    </row>
    <row r="23" spans="3:7" x14ac:dyDescent="0.3">
      <c r="C23" s="20" t="s">
        <v>13</v>
      </c>
      <c r="D23" s="18">
        <v>16114</v>
      </c>
      <c r="E23" s="12">
        <v>10804.140000000001</v>
      </c>
      <c r="F23" s="12">
        <v>5309.8599999999988</v>
      </c>
      <c r="G23" s="47">
        <v>0.32951843117785767</v>
      </c>
    </row>
    <row r="24" spans="3:7" x14ac:dyDescent="0.3">
      <c r="C24" s="20" t="s">
        <v>4</v>
      </c>
      <c r="D24" s="18">
        <v>16534</v>
      </c>
      <c r="E24" s="12">
        <v>2744.28</v>
      </c>
      <c r="F24" s="12">
        <v>13789.72</v>
      </c>
      <c r="G24" s="47">
        <v>0.83402201524132091</v>
      </c>
    </row>
    <row r="25" spans="3:7" x14ac:dyDescent="0.3">
      <c r="C25" s="20" t="s">
        <v>79</v>
      </c>
      <c r="D25" s="18">
        <v>168679</v>
      </c>
      <c r="E25" s="12">
        <v>60684.72</v>
      </c>
      <c r="F25" s="12">
        <v>107994.27999999998</v>
      </c>
      <c r="G25" s="47">
        <v>0.64023547685248305</v>
      </c>
    </row>
    <row r="28" spans="3:7" x14ac:dyDescent="0.3">
      <c r="C28" s="20" t="s">
        <v>106</v>
      </c>
    </row>
  </sheetData>
  <conditionalFormatting pivot="1" sqref="G5:G24">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Mohanraj</cp:lastModifiedBy>
  <dcterms:created xsi:type="dcterms:W3CDTF">2021-03-14T20:21:32Z</dcterms:created>
  <dcterms:modified xsi:type="dcterms:W3CDTF">2022-07-29T12:17:43Z</dcterms:modified>
</cp:coreProperties>
</file>