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1995" yWindow="0" windowWidth="20730" windowHeight="11760" tabRatio="746"/>
  </bookViews>
  <sheets>
    <sheet name="Today's Selections" sheetId="80" r:id="rId1"/>
    <sheet name="TopRated" sheetId="78" r:id="rId2"/>
    <sheet name="Today" sheetId="79" r:id="rId3"/>
    <sheet name="2 Year Olds" sheetId="103" r:id="rId4"/>
    <sheet name="Sprints" sheetId="104" r:id="rId5"/>
    <sheet name="Main" sheetId="1" r:id="rId6"/>
    <sheet name="Headers" sheetId="2" state="hidden" r:id="rId7"/>
    <sheet name="DelDupe" sheetId="5" state="hidden" r:id="rId8"/>
    <sheet name="Sheet1" sheetId="83" state="hidden" r:id="rId9"/>
    <sheet name="Calculations" sheetId="82" state="hidden" r:id="rId10"/>
    <sheet name="1330 Plumpton" sheetId="84" r:id="rId11"/>
    <sheet name="1345 Hereford" sheetId="85" r:id="rId12"/>
    <sheet name="1400 Plumpton" sheetId="86" r:id="rId13"/>
    <sheet name="1415 Hereford" sheetId="87" r:id="rId14"/>
    <sheet name="1430 Plumpton" sheetId="88" r:id="rId15"/>
    <sheet name="1445 Hereford" sheetId="89" r:id="rId16"/>
    <sheet name="1500 Plumpton" sheetId="90" r:id="rId17"/>
    <sheet name="1515 Hereford" sheetId="91" r:id="rId18"/>
    <sheet name="1530 Plumpton" sheetId="92" r:id="rId19"/>
    <sheet name="1545 Hereford" sheetId="93" r:id="rId20"/>
    <sheet name="1600 Plumpton" sheetId="94" r:id="rId21"/>
    <sheet name="1615 Hereford" sheetId="95" r:id="rId22"/>
    <sheet name="1630 Kempton" sheetId="96" r:id="rId23"/>
    <sheet name="1700 Kempton" sheetId="97" r:id="rId24"/>
    <sheet name="1730 Kempton" sheetId="98" r:id="rId25"/>
    <sheet name="1800 Kempton" sheetId="99" r:id="rId26"/>
    <sheet name="1830 Kempton" sheetId="100" r:id="rId27"/>
    <sheet name="1900 Kempton" sheetId="101" r:id="rId28"/>
    <sheet name="1930 Kempton" sheetId="102" r:id="rId29"/>
    <sheet name="Sheets" sheetId="81" state="hidden" r:id="rId30"/>
  </sheets>
  <definedNames>
    <definedName name="_xlnm._FilterDatabase" localSheetId="10" hidden="1">'1330 Plumpton'!$A$1:$AG$111</definedName>
    <definedName name="_xlnm._FilterDatabase" localSheetId="11" hidden="1">'1345 Hereford'!$A$1:$AG$111</definedName>
    <definedName name="_xlnm._FilterDatabase" localSheetId="12" hidden="1">'1400 Plumpton'!$A$1:$AG$111</definedName>
    <definedName name="_xlnm._FilterDatabase" localSheetId="13" hidden="1">'1415 Hereford'!$A$1:$AG$111</definedName>
    <definedName name="_xlnm._FilterDatabase" localSheetId="14" hidden="1">'1430 Plumpton'!$A$1:$AG$111</definedName>
    <definedName name="_xlnm._FilterDatabase" localSheetId="15" hidden="1">'1445 Hereford'!$A$1:$AG$111</definedName>
    <definedName name="_xlnm._FilterDatabase" localSheetId="16" hidden="1">'1500 Plumpton'!$A$1:$AG$111</definedName>
    <definedName name="_xlnm._FilterDatabase" localSheetId="17" hidden="1">'1515 Hereford'!$A$1:$AG$111</definedName>
    <definedName name="_xlnm._FilterDatabase" localSheetId="18" hidden="1">'1530 Plumpton'!$A$1:$AG$111</definedName>
    <definedName name="_xlnm._FilterDatabase" localSheetId="19" hidden="1">'1545 Hereford'!$A$1:$AG$111</definedName>
    <definedName name="_xlnm._FilterDatabase" localSheetId="20" hidden="1">'1600 Plumpton'!$A$1:$AG$111</definedName>
    <definedName name="_xlnm._FilterDatabase" localSheetId="21" hidden="1">'1615 Hereford'!$A$1:$AG$111</definedName>
    <definedName name="_xlnm._FilterDatabase" localSheetId="22" hidden="1">'1630 Kempton'!$A$1:$AG$111</definedName>
    <definedName name="_xlnm._FilterDatabase" localSheetId="23" hidden="1">'1700 Kempton'!$A$1:$AG$111</definedName>
    <definedName name="_xlnm._FilterDatabase" localSheetId="24" hidden="1">'1730 Kempton'!$A$1:$AG$111</definedName>
    <definedName name="_xlnm._FilterDatabase" localSheetId="25" hidden="1">'1800 Kempton'!$A$1:$AG$111</definedName>
    <definedName name="_xlnm._FilterDatabase" localSheetId="26" hidden="1">'1830 Kempton'!$A$1:$AG$111</definedName>
    <definedName name="_xlnm._FilterDatabase" localSheetId="27" hidden="1">'1900 Kempton'!$A$1:$AG$111</definedName>
    <definedName name="_xlnm._FilterDatabase" localSheetId="28" hidden="1">'1930 Kempton'!$A$1:$AG$111</definedName>
    <definedName name="_xlnm._FilterDatabase" localSheetId="3" hidden="1">'2 Year Olds'!$A$1:$AG$10</definedName>
    <definedName name="_xlnm._FilterDatabase" localSheetId="9" hidden="1">Calculations!$A$1:$AG$101</definedName>
    <definedName name="_xlnm._FilterDatabase" localSheetId="7" hidden="1">DelDupe!$A$1:$C$3000</definedName>
    <definedName name="_xlnm._FilterDatabase" localSheetId="6" hidden="1">Headers!$A$1:$AK$1</definedName>
    <definedName name="_xlnm._FilterDatabase" localSheetId="5" hidden="1">Main!$A$1:$AK$453</definedName>
    <definedName name="_xlnm._FilterDatabase" localSheetId="8" hidden="1">Sheet1!$A$1:$Z$84</definedName>
    <definedName name="_xlnm._FilterDatabase" localSheetId="29" hidden="1">Sheets!$C$6:$D$103</definedName>
    <definedName name="_xlnm._FilterDatabase" localSheetId="4" hidden="1">Sprints!$A$1:$AG$49</definedName>
    <definedName name="_xlnm._FilterDatabase" localSheetId="2" hidden="1">Today!$A$1:$AK$1</definedName>
    <definedName name="_xlnm._FilterDatabase" localSheetId="1" hidden="1">TopRated!$A$1:$AK$1000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58" i="79" l="1"/>
  <c r="AL157" i="79"/>
  <c r="AL156" i="79"/>
  <c r="AL155" i="79"/>
  <c r="AL154" i="79"/>
  <c r="AL153" i="79"/>
  <c r="AL152" i="79"/>
  <c r="AL151" i="79"/>
  <c r="AL150" i="79"/>
  <c r="AL149" i="79"/>
  <c r="AL148" i="79"/>
  <c r="AL147" i="79"/>
  <c r="AL146" i="79"/>
  <c r="AL145" i="79"/>
  <c r="AL144" i="79"/>
  <c r="AL143" i="79"/>
  <c r="AL142" i="79"/>
  <c r="AL141" i="79"/>
  <c r="AL140" i="79"/>
  <c r="AL139" i="79"/>
  <c r="AL138" i="79"/>
  <c r="AL137" i="79"/>
  <c r="AL136" i="79"/>
  <c r="AL135" i="79"/>
  <c r="AL134" i="79"/>
  <c r="AL133" i="79"/>
  <c r="AL132" i="79"/>
  <c r="AL131" i="79"/>
  <c r="AL130" i="79"/>
  <c r="AL129" i="79"/>
  <c r="AL128" i="79"/>
  <c r="AL127" i="79"/>
  <c r="AL126" i="79"/>
  <c r="AL125" i="79"/>
  <c r="AL124" i="79"/>
  <c r="AL123" i="79"/>
  <c r="AL122" i="79"/>
  <c r="AL121" i="79"/>
  <c r="AL120" i="79"/>
  <c r="AL119" i="79"/>
  <c r="AL118" i="79"/>
  <c r="AL117" i="79"/>
  <c r="AL116" i="79"/>
  <c r="AL115" i="79"/>
  <c r="AL114" i="79"/>
  <c r="AL113" i="79"/>
  <c r="AL112" i="79"/>
  <c r="AL111" i="79"/>
  <c r="AL110" i="79"/>
  <c r="AL109" i="79"/>
  <c r="AL108" i="79"/>
  <c r="AL107" i="79"/>
  <c r="AL106" i="79"/>
  <c r="AL105" i="79"/>
  <c r="AL104" i="79"/>
  <c r="AL103" i="79"/>
  <c r="AL102" i="79"/>
  <c r="AL101" i="79"/>
  <c r="AL100" i="79"/>
  <c r="AL99" i="79"/>
  <c r="AL98" i="79"/>
  <c r="AL97" i="79"/>
  <c r="AL96" i="79"/>
  <c r="AL95" i="79"/>
  <c r="AL94" i="79"/>
  <c r="AL93" i="79"/>
  <c r="AL92" i="79"/>
  <c r="AL91" i="79"/>
  <c r="AL90" i="79"/>
  <c r="AL89" i="79"/>
  <c r="AL88" i="79"/>
  <c r="AL87" i="79"/>
  <c r="AL86" i="79"/>
  <c r="AL85" i="79"/>
  <c r="AL84" i="79"/>
  <c r="AL83" i="79"/>
  <c r="AL82" i="79"/>
  <c r="AL81" i="79"/>
  <c r="AL80" i="79"/>
  <c r="AL79" i="79"/>
  <c r="AL78" i="79"/>
  <c r="AL77" i="79"/>
  <c r="AL76" i="79"/>
  <c r="AL75" i="79"/>
  <c r="AL74" i="79"/>
  <c r="AL73" i="79"/>
  <c r="AL72" i="79"/>
  <c r="AL71" i="79"/>
  <c r="AL70" i="79"/>
  <c r="AL69" i="79"/>
  <c r="AL68" i="79"/>
  <c r="AL67" i="79"/>
  <c r="AL66" i="79"/>
  <c r="AL65" i="79"/>
  <c r="AL64" i="79"/>
  <c r="AL63" i="79"/>
  <c r="AL62" i="79"/>
  <c r="AL61" i="79"/>
  <c r="AL60" i="79"/>
  <c r="AL59" i="79"/>
  <c r="AL58" i="79"/>
  <c r="AL57" i="79"/>
  <c r="AL56" i="79"/>
  <c r="AL55" i="79"/>
  <c r="AL54" i="79"/>
  <c r="AL53" i="79"/>
  <c r="AL52" i="79"/>
  <c r="AL51" i="79"/>
  <c r="AL50" i="79"/>
  <c r="AL49" i="79"/>
  <c r="AL48" i="79"/>
  <c r="AL47" i="79"/>
  <c r="AL46" i="79"/>
  <c r="AL45" i="79"/>
  <c r="AL44" i="79"/>
  <c r="AL43" i="79"/>
  <c r="AL42" i="79"/>
  <c r="AL41" i="79"/>
  <c r="AL40" i="79"/>
  <c r="AL39" i="79"/>
  <c r="AL38" i="79"/>
  <c r="AL37" i="79"/>
  <c r="AL36" i="79"/>
  <c r="AL35" i="79"/>
  <c r="AL34" i="79"/>
  <c r="AL33" i="79"/>
  <c r="AL32" i="79"/>
  <c r="AL31" i="79"/>
  <c r="AL30" i="79"/>
  <c r="AL29" i="79"/>
  <c r="AL28" i="79"/>
  <c r="AL27" i="79"/>
  <c r="AL26" i="79"/>
  <c r="AL25" i="79"/>
  <c r="AL24" i="79"/>
  <c r="AL23" i="79"/>
  <c r="AL22" i="79"/>
  <c r="AL21" i="79"/>
  <c r="AL20" i="79"/>
  <c r="AL19" i="79"/>
  <c r="AL18" i="79"/>
  <c r="AL17" i="79"/>
  <c r="AL16" i="79"/>
  <c r="AL15" i="79"/>
  <c r="AL14" i="79"/>
  <c r="AL13" i="79"/>
  <c r="AL12" i="79"/>
  <c r="AL11" i="79"/>
  <c r="AL10" i="79"/>
  <c r="AL9" i="79"/>
  <c r="AL8" i="79"/>
  <c r="AL7" i="79"/>
  <c r="AL6" i="79"/>
  <c r="AL5" i="79"/>
  <c r="AL4" i="79"/>
  <c r="AL3" i="79"/>
  <c r="AL2" i="79"/>
  <c r="A51" i="102"/>
  <c r="B101" i="102"/>
  <c r="B96" i="102"/>
  <c r="B97" i="102"/>
  <c r="B98" i="102"/>
  <c r="B99" i="102"/>
  <c r="B100" i="102"/>
  <c r="D101" i="102"/>
  <c r="E101" i="102"/>
  <c r="B94" i="102"/>
  <c r="C101" i="102"/>
  <c r="F101" i="102"/>
  <c r="D100" i="102"/>
  <c r="E100" i="102"/>
  <c r="C100" i="102"/>
  <c r="F100" i="102"/>
  <c r="D99" i="102"/>
  <c r="E99" i="102"/>
  <c r="C99" i="102"/>
  <c r="F99" i="102"/>
  <c r="D98" i="102"/>
  <c r="E98" i="102"/>
  <c r="C98" i="102"/>
  <c r="F98" i="102"/>
  <c r="D97" i="102"/>
  <c r="E97" i="102"/>
  <c r="C97" i="102"/>
  <c r="F97" i="102"/>
  <c r="D96" i="102"/>
  <c r="E96" i="102"/>
  <c r="G96" i="102"/>
  <c r="C96" i="102"/>
  <c r="F96" i="102"/>
  <c r="B95" i="102"/>
  <c r="C77" i="102"/>
  <c r="E77" i="102"/>
  <c r="F77" i="102"/>
  <c r="G77" i="102"/>
  <c r="D77" i="102"/>
  <c r="B79" i="102"/>
  <c r="H77" i="102"/>
  <c r="B78" i="102"/>
  <c r="C78" i="102"/>
  <c r="C79" i="102"/>
  <c r="D79" i="102"/>
  <c r="D80" i="102"/>
  <c r="B81" i="102"/>
  <c r="B80" i="102"/>
  <c r="C80" i="102"/>
  <c r="C81" i="102"/>
  <c r="D81" i="102"/>
  <c r="B83" i="102"/>
  <c r="B82" i="102"/>
  <c r="C82" i="102"/>
  <c r="C83" i="102"/>
  <c r="D83" i="102"/>
  <c r="B85" i="102"/>
  <c r="B84" i="102"/>
  <c r="C84" i="102"/>
  <c r="C85" i="102"/>
  <c r="D85" i="102"/>
  <c r="B87" i="102"/>
  <c r="B86" i="102"/>
  <c r="C86" i="102"/>
  <c r="C87" i="102"/>
  <c r="D87" i="102"/>
  <c r="D92" i="102"/>
  <c r="B89" i="102"/>
  <c r="B88" i="102"/>
  <c r="C88" i="102"/>
  <c r="C89" i="102"/>
  <c r="D89" i="102"/>
  <c r="B91" i="102"/>
  <c r="B90" i="102"/>
  <c r="C90" i="102"/>
  <c r="C91" i="102"/>
  <c r="D91" i="102"/>
  <c r="E92" i="102"/>
  <c r="C92" i="102"/>
  <c r="F92" i="102"/>
  <c r="S91" i="102"/>
  <c r="R91" i="102"/>
  <c r="Q91" i="102"/>
  <c r="P91" i="102"/>
  <c r="O91" i="102"/>
  <c r="N91" i="102"/>
  <c r="M91" i="102"/>
  <c r="L91" i="102"/>
  <c r="K91" i="102"/>
  <c r="H91" i="102"/>
  <c r="G91" i="102"/>
  <c r="S90" i="102"/>
  <c r="R90" i="102"/>
  <c r="Q90" i="102"/>
  <c r="P90" i="102"/>
  <c r="O90" i="102"/>
  <c r="N90" i="102"/>
  <c r="M90" i="102"/>
  <c r="L90" i="102"/>
  <c r="K90" i="102"/>
  <c r="S89" i="102"/>
  <c r="R89" i="102"/>
  <c r="Q89" i="102"/>
  <c r="P89" i="102"/>
  <c r="O89" i="102"/>
  <c r="N89" i="102"/>
  <c r="M89" i="102"/>
  <c r="L89" i="102"/>
  <c r="K89" i="102"/>
  <c r="H89" i="102"/>
  <c r="G89" i="102"/>
  <c r="S88" i="102"/>
  <c r="R88" i="102"/>
  <c r="Q88" i="102"/>
  <c r="P88" i="102"/>
  <c r="O88" i="102"/>
  <c r="N88" i="102"/>
  <c r="M88" i="102"/>
  <c r="L88" i="102"/>
  <c r="K88" i="102"/>
  <c r="H88" i="102"/>
  <c r="S87" i="102"/>
  <c r="R87" i="102"/>
  <c r="Q87" i="102"/>
  <c r="P87" i="102"/>
  <c r="O87" i="102"/>
  <c r="N87" i="102"/>
  <c r="M87" i="102"/>
  <c r="L87" i="102"/>
  <c r="K87" i="102"/>
  <c r="H87" i="102"/>
  <c r="G87" i="102"/>
  <c r="S86" i="102"/>
  <c r="R86" i="102"/>
  <c r="Q86" i="102"/>
  <c r="P86" i="102"/>
  <c r="O86" i="102"/>
  <c r="N86" i="102"/>
  <c r="M86" i="102"/>
  <c r="L86" i="102"/>
  <c r="K86" i="102"/>
  <c r="S85" i="102"/>
  <c r="R85" i="102"/>
  <c r="Q85" i="102"/>
  <c r="P85" i="102"/>
  <c r="O85" i="102"/>
  <c r="N85" i="102"/>
  <c r="M85" i="102"/>
  <c r="L85" i="102"/>
  <c r="K85" i="102"/>
  <c r="H85" i="102"/>
  <c r="E85" i="102"/>
  <c r="G85" i="102"/>
  <c r="S84" i="102"/>
  <c r="R84" i="102"/>
  <c r="Q84" i="102"/>
  <c r="P84" i="102"/>
  <c r="O84" i="102"/>
  <c r="N84" i="102"/>
  <c r="M84" i="102"/>
  <c r="L84" i="102"/>
  <c r="K84" i="102"/>
  <c r="S83" i="102"/>
  <c r="R83" i="102"/>
  <c r="Q83" i="102"/>
  <c r="P83" i="102"/>
  <c r="O83" i="102"/>
  <c r="N83" i="102"/>
  <c r="M83" i="102"/>
  <c r="L83" i="102"/>
  <c r="K83" i="102"/>
  <c r="H83" i="102"/>
  <c r="G83" i="102"/>
  <c r="S82" i="102"/>
  <c r="R82" i="102"/>
  <c r="Q82" i="102"/>
  <c r="P82" i="102"/>
  <c r="O82" i="102"/>
  <c r="N82" i="102"/>
  <c r="M82" i="102"/>
  <c r="L82" i="102"/>
  <c r="K82" i="102"/>
  <c r="S81" i="102"/>
  <c r="R81" i="102"/>
  <c r="Q81" i="102"/>
  <c r="P81" i="102"/>
  <c r="O81" i="102"/>
  <c r="N81" i="102"/>
  <c r="M81" i="102"/>
  <c r="L81" i="102"/>
  <c r="K81" i="102"/>
  <c r="H81" i="102"/>
  <c r="G81" i="102"/>
  <c r="H63" i="102"/>
  <c r="AF80" i="102"/>
  <c r="AE80" i="102"/>
  <c r="AD80" i="102"/>
  <c r="AC80" i="102"/>
  <c r="AB80" i="102"/>
  <c r="AA80" i="102"/>
  <c r="Z80" i="102"/>
  <c r="Y80" i="102"/>
  <c r="V80" i="102"/>
  <c r="W80" i="102"/>
  <c r="X80" i="102"/>
  <c r="S80" i="102"/>
  <c r="R80" i="102"/>
  <c r="Q80" i="102"/>
  <c r="P80" i="102"/>
  <c r="O80" i="102"/>
  <c r="N80" i="102"/>
  <c r="M80" i="102"/>
  <c r="L80" i="102"/>
  <c r="K80" i="102"/>
  <c r="AF79" i="102"/>
  <c r="AE79" i="102"/>
  <c r="AD79" i="102"/>
  <c r="AC79" i="102"/>
  <c r="AB79" i="102"/>
  <c r="AA79" i="102"/>
  <c r="Z79" i="102"/>
  <c r="Y79" i="102"/>
  <c r="V79" i="102"/>
  <c r="W79" i="102"/>
  <c r="X79" i="102"/>
  <c r="S79" i="102"/>
  <c r="R79" i="102"/>
  <c r="Q79" i="102"/>
  <c r="P79" i="102"/>
  <c r="O79" i="102"/>
  <c r="N79" i="102"/>
  <c r="M79" i="102"/>
  <c r="L79" i="102"/>
  <c r="K79" i="102"/>
  <c r="H79" i="102"/>
  <c r="G79" i="102"/>
  <c r="AF78" i="102"/>
  <c r="AE78" i="102"/>
  <c r="AD78" i="102"/>
  <c r="AC78" i="102"/>
  <c r="AB78" i="102"/>
  <c r="AA78" i="102"/>
  <c r="Z78" i="102"/>
  <c r="Y78" i="102"/>
  <c r="V78" i="102"/>
  <c r="W78" i="102"/>
  <c r="X78" i="102"/>
  <c r="S78" i="102"/>
  <c r="R78" i="102"/>
  <c r="Q78" i="102"/>
  <c r="P78" i="102"/>
  <c r="O78" i="102"/>
  <c r="N78" i="102"/>
  <c r="M78" i="102"/>
  <c r="L78" i="102"/>
  <c r="K78" i="102"/>
  <c r="AF77" i="102"/>
  <c r="AE77" i="102"/>
  <c r="AD77" i="102"/>
  <c r="AC77" i="102"/>
  <c r="AB77" i="102"/>
  <c r="AA77" i="102"/>
  <c r="Z77" i="102"/>
  <c r="Y77" i="102"/>
  <c r="V77" i="102"/>
  <c r="W77" i="102"/>
  <c r="X77" i="102"/>
  <c r="S77" i="102"/>
  <c r="R77" i="102"/>
  <c r="Q77" i="102"/>
  <c r="P77" i="102"/>
  <c r="O77" i="102"/>
  <c r="N77" i="102"/>
  <c r="M77" i="102"/>
  <c r="L77" i="102"/>
  <c r="K77" i="102"/>
  <c r="B77" i="102"/>
  <c r="AF76" i="102"/>
  <c r="AE76" i="102"/>
  <c r="AD76" i="102"/>
  <c r="AC76" i="102"/>
  <c r="AB76" i="102"/>
  <c r="AA76" i="102"/>
  <c r="Z76" i="102"/>
  <c r="Y76" i="102"/>
  <c r="V76" i="102"/>
  <c r="W76" i="102"/>
  <c r="X76" i="102"/>
  <c r="S76" i="102"/>
  <c r="R76" i="102"/>
  <c r="Q76" i="102"/>
  <c r="P76" i="102"/>
  <c r="O76" i="102"/>
  <c r="N76" i="102"/>
  <c r="M76" i="102"/>
  <c r="L76" i="102"/>
  <c r="K76" i="102"/>
  <c r="G68" i="102"/>
  <c r="C54" i="102"/>
  <c r="C73" i="102"/>
  <c r="C55" i="102"/>
  <c r="C74" i="102"/>
  <c r="D73" i="102"/>
  <c r="H53" i="102"/>
  <c r="E72" i="102"/>
  <c r="F72" i="102"/>
  <c r="H54" i="102"/>
  <c r="E73" i="102"/>
  <c r="F73" i="102"/>
  <c r="B76" i="102"/>
  <c r="AF75" i="102"/>
  <c r="AE75" i="102"/>
  <c r="AD75" i="102"/>
  <c r="AC75" i="102"/>
  <c r="AB75" i="102"/>
  <c r="AA75" i="102"/>
  <c r="Z75" i="102"/>
  <c r="Y75" i="102"/>
  <c r="V75" i="102"/>
  <c r="W75" i="102"/>
  <c r="X75" i="102"/>
  <c r="S75" i="102"/>
  <c r="R75" i="102"/>
  <c r="Q75" i="102"/>
  <c r="P75" i="102"/>
  <c r="O75" i="102"/>
  <c r="N75" i="102"/>
  <c r="M75" i="102"/>
  <c r="L75" i="102"/>
  <c r="K75" i="102"/>
  <c r="B75" i="102"/>
  <c r="AF74" i="102"/>
  <c r="AE74" i="102"/>
  <c r="AD74" i="102"/>
  <c r="AC74" i="102"/>
  <c r="AB74" i="102"/>
  <c r="AA74" i="102"/>
  <c r="Z74" i="102"/>
  <c r="Y74" i="102"/>
  <c r="V74" i="102"/>
  <c r="W74" i="102"/>
  <c r="X74" i="102"/>
  <c r="S74" i="102"/>
  <c r="R74" i="102"/>
  <c r="Q74" i="102"/>
  <c r="P74" i="102"/>
  <c r="O74" i="102"/>
  <c r="N74" i="102"/>
  <c r="M74" i="102"/>
  <c r="L74" i="102"/>
  <c r="K74" i="102"/>
  <c r="H55" i="102"/>
  <c r="E74" i="102"/>
  <c r="B55" i="102"/>
  <c r="B74" i="102"/>
  <c r="AF73" i="102"/>
  <c r="AE73" i="102"/>
  <c r="AD73" i="102"/>
  <c r="AC73" i="102"/>
  <c r="AB73" i="102"/>
  <c r="AA73" i="102"/>
  <c r="Z73" i="102"/>
  <c r="Y73" i="102"/>
  <c r="V73" i="102"/>
  <c r="W73" i="102"/>
  <c r="X73" i="102"/>
  <c r="S73" i="102"/>
  <c r="R73" i="102"/>
  <c r="Q73" i="102"/>
  <c r="P73" i="102"/>
  <c r="O73" i="102"/>
  <c r="N73" i="102"/>
  <c r="M73" i="102"/>
  <c r="L73" i="102"/>
  <c r="K73" i="102"/>
  <c r="B54" i="102"/>
  <c r="B73" i="102"/>
  <c r="AF72" i="102"/>
  <c r="AE72" i="102"/>
  <c r="AD72" i="102"/>
  <c r="AC72" i="102"/>
  <c r="AB72" i="102"/>
  <c r="AA72" i="102"/>
  <c r="Z72" i="102"/>
  <c r="Y72" i="102"/>
  <c r="V72" i="102"/>
  <c r="W72" i="102"/>
  <c r="X72" i="102"/>
  <c r="S72" i="102"/>
  <c r="R72" i="102"/>
  <c r="Q72" i="102"/>
  <c r="P72" i="102"/>
  <c r="O72" i="102"/>
  <c r="N72" i="102"/>
  <c r="M72" i="102"/>
  <c r="L72" i="102"/>
  <c r="K72" i="102"/>
  <c r="C53" i="102"/>
  <c r="C72" i="102"/>
  <c r="D72" i="102"/>
  <c r="B53" i="102"/>
  <c r="B72" i="102"/>
  <c r="AF71" i="102"/>
  <c r="AE71" i="102"/>
  <c r="AD71" i="102"/>
  <c r="AC71" i="102"/>
  <c r="AB71" i="102"/>
  <c r="AA71" i="102"/>
  <c r="Z71" i="102"/>
  <c r="Y71" i="102"/>
  <c r="V71" i="102"/>
  <c r="W71" i="102"/>
  <c r="X71" i="102"/>
  <c r="S71" i="102"/>
  <c r="R71" i="102"/>
  <c r="Q71" i="102"/>
  <c r="P71" i="102"/>
  <c r="O71" i="102"/>
  <c r="N71" i="102"/>
  <c r="M71" i="102"/>
  <c r="L71" i="102"/>
  <c r="K71" i="102"/>
  <c r="AF70" i="102"/>
  <c r="AE70" i="102"/>
  <c r="AD70" i="102"/>
  <c r="AC70" i="102"/>
  <c r="AB70" i="102"/>
  <c r="AA70" i="102"/>
  <c r="Z70" i="102"/>
  <c r="Y70" i="102"/>
  <c r="V70" i="102"/>
  <c r="W70" i="102"/>
  <c r="X70" i="102"/>
  <c r="S70" i="102"/>
  <c r="R70" i="102"/>
  <c r="Q70" i="102"/>
  <c r="P70" i="102"/>
  <c r="O70" i="102"/>
  <c r="N70" i="102"/>
  <c r="M70" i="102"/>
  <c r="L70" i="102"/>
  <c r="K70" i="102"/>
  <c r="G66" i="102"/>
  <c r="AF69" i="102"/>
  <c r="AE69" i="102"/>
  <c r="AD69" i="102"/>
  <c r="AC69" i="102"/>
  <c r="AB69" i="102"/>
  <c r="AA69" i="102"/>
  <c r="Z69" i="102"/>
  <c r="Y69" i="102"/>
  <c r="V69" i="102"/>
  <c r="W69" i="102"/>
  <c r="X69" i="102"/>
  <c r="S69" i="102"/>
  <c r="R69" i="102"/>
  <c r="Q69" i="102"/>
  <c r="P69" i="102"/>
  <c r="O69" i="102"/>
  <c r="N69" i="102"/>
  <c r="M69" i="102"/>
  <c r="L69" i="102"/>
  <c r="K69" i="102"/>
  <c r="AF68" i="102"/>
  <c r="AE68" i="102"/>
  <c r="AD68" i="102"/>
  <c r="AC68" i="102"/>
  <c r="AB68" i="102"/>
  <c r="AA68" i="102"/>
  <c r="Z68" i="102"/>
  <c r="Y68" i="102"/>
  <c r="V68" i="102"/>
  <c r="W68" i="102"/>
  <c r="X68" i="102"/>
  <c r="S68" i="102"/>
  <c r="R68" i="102"/>
  <c r="Q68" i="102"/>
  <c r="P68" i="102"/>
  <c r="O68" i="102"/>
  <c r="N68" i="102"/>
  <c r="M68" i="102"/>
  <c r="L68" i="102"/>
  <c r="K68" i="102"/>
  <c r="AF67" i="102"/>
  <c r="AE67" i="102"/>
  <c r="AD67" i="102"/>
  <c r="AC67" i="102"/>
  <c r="AB67" i="102"/>
  <c r="AA67" i="102"/>
  <c r="Z67" i="102"/>
  <c r="Y67" i="102"/>
  <c r="V67" i="102"/>
  <c r="W67" i="102"/>
  <c r="X67" i="102"/>
  <c r="S67" i="102"/>
  <c r="R67" i="102"/>
  <c r="Q67" i="102"/>
  <c r="P67" i="102"/>
  <c r="O67" i="102"/>
  <c r="N67" i="102"/>
  <c r="M67" i="102"/>
  <c r="L67" i="102"/>
  <c r="K67" i="102"/>
  <c r="G53" i="102"/>
  <c r="C56" i="102"/>
  <c r="B56" i="102"/>
  <c r="E56" i="102"/>
  <c r="G56" i="102"/>
  <c r="C57" i="102"/>
  <c r="B57" i="102"/>
  <c r="C58" i="102"/>
  <c r="B58" i="102"/>
  <c r="C59" i="102"/>
  <c r="B59" i="102"/>
  <c r="C60" i="102"/>
  <c r="B60" i="102"/>
  <c r="C61" i="102"/>
  <c r="B61" i="102"/>
  <c r="E57" i="102"/>
  <c r="G57" i="102"/>
  <c r="E58" i="102"/>
  <c r="G58" i="102"/>
  <c r="E59" i="102"/>
  <c r="G59" i="102"/>
  <c r="E60" i="102"/>
  <c r="G60" i="102"/>
  <c r="E61" i="102"/>
  <c r="G61" i="102"/>
  <c r="F53" i="102"/>
  <c r="B62" i="102"/>
  <c r="B63" i="102"/>
  <c r="B64" i="102"/>
  <c r="F54" i="102"/>
  <c r="F55" i="102"/>
  <c r="H66" i="102"/>
  <c r="H67" i="102"/>
  <c r="G67" i="102"/>
  <c r="B65" i="102"/>
  <c r="B66" i="102"/>
  <c r="F65" i="102"/>
  <c r="F66" i="102"/>
  <c r="F67" i="102"/>
  <c r="B67" i="102"/>
  <c r="AF66" i="102"/>
  <c r="AE66" i="102"/>
  <c r="AD66" i="102"/>
  <c r="AC66" i="102"/>
  <c r="AB66" i="102"/>
  <c r="AA66" i="102"/>
  <c r="Z66" i="102"/>
  <c r="Y66" i="102"/>
  <c r="V66" i="102"/>
  <c r="W66" i="102"/>
  <c r="X66" i="102"/>
  <c r="S66" i="102"/>
  <c r="R66" i="102"/>
  <c r="Q66" i="102"/>
  <c r="P66" i="102"/>
  <c r="O66" i="102"/>
  <c r="N66" i="102"/>
  <c r="M66" i="102"/>
  <c r="L66" i="102"/>
  <c r="K66" i="102"/>
  <c r="C66" i="102"/>
  <c r="AF65" i="102"/>
  <c r="AE65" i="102"/>
  <c r="AD65" i="102"/>
  <c r="AC65" i="102"/>
  <c r="AB65" i="102"/>
  <c r="AA65" i="102"/>
  <c r="Z65" i="102"/>
  <c r="Y65" i="102"/>
  <c r="V65" i="102"/>
  <c r="W65" i="102"/>
  <c r="X65" i="102"/>
  <c r="S65" i="102"/>
  <c r="R65" i="102"/>
  <c r="Q65" i="102"/>
  <c r="P65" i="102"/>
  <c r="O65" i="102"/>
  <c r="N65" i="102"/>
  <c r="M65" i="102"/>
  <c r="L65" i="102"/>
  <c r="K65" i="102"/>
  <c r="H65" i="102"/>
  <c r="G65" i="102"/>
  <c r="C65" i="102"/>
  <c r="AF64" i="102"/>
  <c r="AE64" i="102"/>
  <c r="AD64" i="102"/>
  <c r="AC64" i="102"/>
  <c r="AB64" i="102"/>
  <c r="AA64" i="102"/>
  <c r="Z64" i="102"/>
  <c r="Y64" i="102"/>
  <c r="V64" i="102"/>
  <c r="W64" i="102"/>
  <c r="X64" i="102"/>
  <c r="S64" i="102"/>
  <c r="R64" i="102"/>
  <c r="Q64" i="102"/>
  <c r="P64" i="102"/>
  <c r="O64" i="102"/>
  <c r="N64" i="102"/>
  <c r="M64" i="102"/>
  <c r="L64" i="102"/>
  <c r="K64" i="102"/>
  <c r="G64" i="102"/>
  <c r="E64" i="102"/>
  <c r="C64" i="102"/>
  <c r="AF63" i="102"/>
  <c r="AE63" i="102"/>
  <c r="AD63" i="102"/>
  <c r="AC63" i="102"/>
  <c r="AB63" i="102"/>
  <c r="AA63" i="102"/>
  <c r="Z63" i="102"/>
  <c r="Y63" i="102"/>
  <c r="V63" i="102"/>
  <c r="W63" i="102"/>
  <c r="X63" i="102"/>
  <c r="S63" i="102"/>
  <c r="R63" i="102"/>
  <c r="Q63" i="102"/>
  <c r="P63" i="102"/>
  <c r="O63" i="102"/>
  <c r="N63" i="102"/>
  <c r="M63" i="102"/>
  <c r="L63" i="102"/>
  <c r="K63" i="102"/>
  <c r="D53" i="102"/>
  <c r="E53" i="102"/>
  <c r="D54" i="102"/>
  <c r="E54" i="102"/>
  <c r="D55" i="102"/>
  <c r="E55" i="102"/>
  <c r="D63" i="102"/>
  <c r="C63" i="102"/>
  <c r="AF62" i="102"/>
  <c r="AE62" i="102"/>
  <c r="AD62" i="102"/>
  <c r="AC62" i="102"/>
  <c r="AB62" i="102"/>
  <c r="AA62" i="102"/>
  <c r="Z62" i="102"/>
  <c r="Y62" i="102"/>
  <c r="V62" i="102"/>
  <c r="W62" i="102"/>
  <c r="X62" i="102"/>
  <c r="S62" i="102"/>
  <c r="R62" i="102"/>
  <c r="Q62" i="102"/>
  <c r="P62" i="102"/>
  <c r="O62" i="102"/>
  <c r="N62" i="102"/>
  <c r="M62" i="102"/>
  <c r="L62" i="102"/>
  <c r="K62" i="102"/>
  <c r="AF61" i="102"/>
  <c r="AE61" i="102"/>
  <c r="AD61" i="102"/>
  <c r="AC61" i="102"/>
  <c r="AB61" i="102"/>
  <c r="AA61" i="102"/>
  <c r="Z61" i="102"/>
  <c r="Y61" i="102"/>
  <c r="V61" i="102"/>
  <c r="W61" i="102"/>
  <c r="X61" i="102"/>
  <c r="S61" i="102"/>
  <c r="R61" i="102"/>
  <c r="Q61" i="102"/>
  <c r="P61" i="102"/>
  <c r="O61" i="102"/>
  <c r="N61" i="102"/>
  <c r="M61" i="102"/>
  <c r="L61" i="102"/>
  <c r="K61" i="102"/>
  <c r="H61" i="102"/>
  <c r="AF60" i="102"/>
  <c r="AE60" i="102"/>
  <c r="AD60" i="102"/>
  <c r="AC60" i="102"/>
  <c r="AB60" i="102"/>
  <c r="AA60" i="102"/>
  <c r="Z60" i="102"/>
  <c r="Y60" i="102"/>
  <c r="V60" i="102"/>
  <c r="W60" i="102"/>
  <c r="X60" i="102"/>
  <c r="S60" i="102"/>
  <c r="R60" i="102"/>
  <c r="Q60" i="102"/>
  <c r="P60" i="102"/>
  <c r="O60" i="102"/>
  <c r="N60" i="102"/>
  <c r="M60" i="102"/>
  <c r="L60" i="102"/>
  <c r="K60" i="102"/>
  <c r="H60" i="102"/>
  <c r="AF59" i="102"/>
  <c r="AE59" i="102"/>
  <c r="AD59" i="102"/>
  <c r="AC59" i="102"/>
  <c r="AB59" i="102"/>
  <c r="AA59" i="102"/>
  <c r="Z59" i="102"/>
  <c r="Y59" i="102"/>
  <c r="V59" i="102"/>
  <c r="W59" i="102"/>
  <c r="X59" i="102"/>
  <c r="S59" i="102"/>
  <c r="R59" i="102"/>
  <c r="Q59" i="102"/>
  <c r="P59" i="102"/>
  <c r="O59" i="102"/>
  <c r="N59" i="102"/>
  <c r="M59" i="102"/>
  <c r="L59" i="102"/>
  <c r="K59" i="102"/>
  <c r="H59" i="102"/>
  <c r="AF58" i="102"/>
  <c r="AE58" i="102"/>
  <c r="AD58" i="102"/>
  <c r="AC58" i="102"/>
  <c r="AB58" i="102"/>
  <c r="AA58" i="102"/>
  <c r="Z58" i="102"/>
  <c r="Y58" i="102"/>
  <c r="V58" i="102"/>
  <c r="W58" i="102"/>
  <c r="X58" i="102"/>
  <c r="S58" i="102"/>
  <c r="R58" i="102"/>
  <c r="Q58" i="102"/>
  <c r="P58" i="102"/>
  <c r="O58" i="102"/>
  <c r="N58" i="102"/>
  <c r="M58" i="102"/>
  <c r="L58" i="102"/>
  <c r="K58" i="102"/>
  <c r="H58" i="102"/>
  <c r="AF57" i="102"/>
  <c r="AE57" i="102"/>
  <c r="AD57" i="102"/>
  <c r="AC57" i="102"/>
  <c r="AB57" i="102"/>
  <c r="AA57" i="102"/>
  <c r="Z57" i="102"/>
  <c r="Y57" i="102"/>
  <c r="V57" i="102"/>
  <c r="W57" i="102"/>
  <c r="X57" i="102"/>
  <c r="S57" i="102"/>
  <c r="R57" i="102"/>
  <c r="Q57" i="102"/>
  <c r="P57" i="102"/>
  <c r="O57" i="102"/>
  <c r="N57" i="102"/>
  <c r="M57" i="102"/>
  <c r="L57" i="102"/>
  <c r="K57" i="102"/>
  <c r="H57" i="102"/>
  <c r="AF56" i="102"/>
  <c r="AE56" i="102"/>
  <c r="AD56" i="102"/>
  <c r="AC56" i="102"/>
  <c r="AB56" i="102"/>
  <c r="AA56" i="102"/>
  <c r="Z56" i="102"/>
  <c r="Y56" i="102"/>
  <c r="V56" i="102"/>
  <c r="W56" i="102"/>
  <c r="X56" i="102"/>
  <c r="S56" i="102"/>
  <c r="R56" i="102"/>
  <c r="Q56" i="102"/>
  <c r="P56" i="102"/>
  <c r="O56" i="102"/>
  <c r="N56" i="102"/>
  <c r="M56" i="102"/>
  <c r="L56" i="102"/>
  <c r="K56" i="102"/>
  <c r="H56" i="102"/>
  <c r="AF55" i="102"/>
  <c r="AE55" i="102"/>
  <c r="AD55" i="102"/>
  <c r="AC55" i="102"/>
  <c r="AB55" i="102"/>
  <c r="AA55" i="102"/>
  <c r="Z55" i="102"/>
  <c r="Y55" i="102"/>
  <c r="V55" i="102"/>
  <c r="W55" i="102"/>
  <c r="X55" i="102"/>
  <c r="S55" i="102"/>
  <c r="R55" i="102"/>
  <c r="Q55" i="102"/>
  <c r="P55" i="102"/>
  <c r="O55" i="102"/>
  <c r="N55" i="102"/>
  <c r="M55" i="102"/>
  <c r="L55" i="102"/>
  <c r="K55" i="102"/>
  <c r="AF54" i="102"/>
  <c r="AE54" i="102"/>
  <c r="AD54" i="102"/>
  <c r="AC54" i="102"/>
  <c r="AB54" i="102"/>
  <c r="AA54" i="102"/>
  <c r="Z54" i="102"/>
  <c r="Y54" i="102"/>
  <c r="V54" i="102"/>
  <c r="W54" i="102"/>
  <c r="X54" i="102"/>
  <c r="S54" i="102"/>
  <c r="R54" i="102"/>
  <c r="Q54" i="102"/>
  <c r="P54" i="102"/>
  <c r="O54" i="102"/>
  <c r="N54" i="102"/>
  <c r="M54" i="102"/>
  <c r="L54" i="102"/>
  <c r="K54" i="102"/>
  <c r="AF53" i="102"/>
  <c r="AE53" i="102"/>
  <c r="AD53" i="102"/>
  <c r="AC53" i="102"/>
  <c r="AB53" i="102"/>
  <c r="AA53" i="102"/>
  <c r="Z53" i="102"/>
  <c r="Y53" i="102"/>
  <c r="V53" i="102"/>
  <c r="W53" i="102"/>
  <c r="X53" i="102"/>
  <c r="S53" i="102"/>
  <c r="R53" i="102"/>
  <c r="Q53" i="102"/>
  <c r="P53" i="102"/>
  <c r="O53" i="102"/>
  <c r="N53" i="102"/>
  <c r="M53" i="102"/>
  <c r="L53" i="102"/>
  <c r="K53" i="102"/>
  <c r="Y52" i="102"/>
  <c r="Z52" i="102"/>
  <c r="AA52" i="102"/>
  <c r="AB52" i="102"/>
  <c r="AC52" i="102"/>
  <c r="AD52" i="102"/>
  <c r="AE52" i="102"/>
  <c r="AF52" i="102"/>
  <c r="V52" i="102"/>
  <c r="W52" i="102"/>
  <c r="X52" i="102"/>
  <c r="AG52" i="102"/>
  <c r="S52" i="102"/>
  <c r="R52" i="102"/>
  <c r="Q52" i="102"/>
  <c r="P52" i="102"/>
  <c r="O52" i="102"/>
  <c r="N52" i="102"/>
  <c r="M52" i="102"/>
  <c r="L52" i="102"/>
  <c r="K52" i="102"/>
  <c r="B51" i="102"/>
  <c r="A51" i="101"/>
  <c r="B101" i="101"/>
  <c r="B96" i="101"/>
  <c r="B97" i="101"/>
  <c r="B98" i="101"/>
  <c r="B99" i="101"/>
  <c r="B100" i="101"/>
  <c r="D101" i="101"/>
  <c r="E101" i="101"/>
  <c r="B94" i="101"/>
  <c r="C101" i="101"/>
  <c r="F101" i="101"/>
  <c r="D100" i="101"/>
  <c r="E100" i="101"/>
  <c r="C100" i="101"/>
  <c r="F100" i="101"/>
  <c r="D99" i="101"/>
  <c r="E99" i="101"/>
  <c r="C99" i="101"/>
  <c r="F99" i="101"/>
  <c r="D98" i="101"/>
  <c r="E98" i="101"/>
  <c r="C98" i="101"/>
  <c r="F98" i="101"/>
  <c r="D97" i="101"/>
  <c r="E97" i="101"/>
  <c r="C97" i="101"/>
  <c r="F97" i="101"/>
  <c r="D96" i="101"/>
  <c r="E96" i="101"/>
  <c r="G96" i="101"/>
  <c r="C96" i="101"/>
  <c r="F96" i="101"/>
  <c r="B95" i="101"/>
  <c r="C77" i="101"/>
  <c r="E77" i="101"/>
  <c r="F77" i="101"/>
  <c r="G77" i="101"/>
  <c r="D77" i="101"/>
  <c r="B79" i="101"/>
  <c r="H77" i="101"/>
  <c r="B78" i="101"/>
  <c r="C78" i="101"/>
  <c r="C79" i="101"/>
  <c r="D79" i="101"/>
  <c r="D80" i="101"/>
  <c r="B81" i="101"/>
  <c r="B80" i="101"/>
  <c r="C80" i="101"/>
  <c r="C81" i="101"/>
  <c r="D81" i="101"/>
  <c r="B83" i="101"/>
  <c r="B82" i="101"/>
  <c r="C82" i="101"/>
  <c r="C83" i="101"/>
  <c r="D83" i="101"/>
  <c r="B85" i="101"/>
  <c r="B84" i="101"/>
  <c r="C84" i="101"/>
  <c r="C85" i="101"/>
  <c r="D85" i="101"/>
  <c r="B87" i="101"/>
  <c r="B86" i="101"/>
  <c r="C86" i="101"/>
  <c r="C87" i="101"/>
  <c r="D87" i="101"/>
  <c r="D92" i="101"/>
  <c r="B89" i="101"/>
  <c r="B88" i="101"/>
  <c r="C88" i="101"/>
  <c r="C89" i="101"/>
  <c r="D89" i="101"/>
  <c r="B91" i="101"/>
  <c r="B90" i="101"/>
  <c r="C90" i="101"/>
  <c r="C91" i="101"/>
  <c r="D91" i="101"/>
  <c r="E92" i="101"/>
  <c r="C92" i="101"/>
  <c r="F92" i="101"/>
  <c r="S91" i="101"/>
  <c r="R91" i="101"/>
  <c r="Q91" i="101"/>
  <c r="P91" i="101"/>
  <c r="O91" i="101"/>
  <c r="N91" i="101"/>
  <c r="M91" i="101"/>
  <c r="L91" i="101"/>
  <c r="K91" i="101"/>
  <c r="H91" i="101"/>
  <c r="G91" i="101"/>
  <c r="S90" i="101"/>
  <c r="R90" i="101"/>
  <c r="Q90" i="101"/>
  <c r="P90" i="101"/>
  <c r="O90" i="101"/>
  <c r="N90" i="101"/>
  <c r="M90" i="101"/>
  <c r="L90" i="101"/>
  <c r="K90" i="101"/>
  <c r="S89" i="101"/>
  <c r="R89" i="101"/>
  <c r="Q89" i="101"/>
  <c r="P89" i="101"/>
  <c r="O89" i="101"/>
  <c r="N89" i="101"/>
  <c r="M89" i="101"/>
  <c r="L89" i="101"/>
  <c r="K89" i="101"/>
  <c r="H89" i="101"/>
  <c r="G89" i="101"/>
  <c r="S88" i="101"/>
  <c r="R88" i="101"/>
  <c r="Q88" i="101"/>
  <c r="P88" i="101"/>
  <c r="O88" i="101"/>
  <c r="N88" i="101"/>
  <c r="M88" i="101"/>
  <c r="L88" i="101"/>
  <c r="K88" i="101"/>
  <c r="H88" i="101"/>
  <c r="S87" i="101"/>
  <c r="R87" i="101"/>
  <c r="Q87" i="101"/>
  <c r="P87" i="101"/>
  <c r="O87" i="101"/>
  <c r="N87" i="101"/>
  <c r="M87" i="101"/>
  <c r="L87" i="101"/>
  <c r="K87" i="101"/>
  <c r="H87" i="101"/>
  <c r="G87" i="101"/>
  <c r="S86" i="101"/>
  <c r="R86" i="101"/>
  <c r="Q86" i="101"/>
  <c r="P86" i="101"/>
  <c r="O86" i="101"/>
  <c r="N86" i="101"/>
  <c r="M86" i="101"/>
  <c r="L86" i="101"/>
  <c r="K86" i="101"/>
  <c r="S85" i="101"/>
  <c r="R85" i="101"/>
  <c r="Q85" i="101"/>
  <c r="P85" i="101"/>
  <c r="O85" i="101"/>
  <c r="N85" i="101"/>
  <c r="M85" i="101"/>
  <c r="L85" i="101"/>
  <c r="K85" i="101"/>
  <c r="H85" i="101"/>
  <c r="E85" i="101"/>
  <c r="G85" i="101"/>
  <c r="S84" i="101"/>
  <c r="R84" i="101"/>
  <c r="Q84" i="101"/>
  <c r="P84" i="101"/>
  <c r="O84" i="101"/>
  <c r="N84" i="101"/>
  <c r="M84" i="101"/>
  <c r="L84" i="101"/>
  <c r="K84" i="101"/>
  <c r="S83" i="101"/>
  <c r="R83" i="101"/>
  <c r="Q83" i="101"/>
  <c r="P83" i="101"/>
  <c r="O83" i="101"/>
  <c r="N83" i="101"/>
  <c r="M83" i="101"/>
  <c r="L83" i="101"/>
  <c r="K83" i="101"/>
  <c r="H83" i="101"/>
  <c r="G83" i="101"/>
  <c r="S82" i="101"/>
  <c r="R82" i="101"/>
  <c r="Q82" i="101"/>
  <c r="P82" i="101"/>
  <c r="O82" i="101"/>
  <c r="N82" i="101"/>
  <c r="M82" i="101"/>
  <c r="L82" i="101"/>
  <c r="K82" i="101"/>
  <c r="S81" i="101"/>
  <c r="R81" i="101"/>
  <c r="Q81" i="101"/>
  <c r="P81" i="101"/>
  <c r="O81" i="101"/>
  <c r="N81" i="101"/>
  <c r="M81" i="101"/>
  <c r="L81" i="101"/>
  <c r="K81" i="101"/>
  <c r="H81" i="101"/>
  <c r="G81" i="101"/>
  <c r="H63" i="101"/>
  <c r="AF80" i="101"/>
  <c r="AE80" i="101"/>
  <c r="AD80" i="101"/>
  <c r="AC80" i="101"/>
  <c r="AB80" i="101"/>
  <c r="AA80" i="101"/>
  <c r="Z80" i="101"/>
  <c r="Y80" i="101"/>
  <c r="V80" i="101"/>
  <c r="W80" i="101"/>
  <c r="X80" i="101"/>
  <c r="S80" i="101"/>
  <c r="R80" i="101"/>
  <c r="Q80" i="101"/>
  <c r="P80" i="101"/>
  <c r="O80" i="101"/>
  <c r="N80" i="101"/>
  <c r="M80" i="101"/>
  <c r="L80" i="101"/>
  <c r="K80" i="101"/>
  <c r="AF79" i="101"/>
  <c r="AE79" i="101"/>
  <c r="AD79" i="101"/>
  <c r="AC79" i="101"/>
  <c r="AB79" i="101"/>
  <c r="AA79" i="101"/>
  <c r="Z79" i="101"/>
  <c r="Y79" i="101"/>
  <c r="V79" i="101"/>
  <c r="W79" i="101"/>
  <c r="X79" i="101"/>
  <c r="S79" i="101"/>
  <c r="R79" i="101"/>
  <c r="Q79" i="101"/>
  <c r="P79" i="101"/>
  <c r="O79" i="101"/>
  <c r="N79" i="101"/>
  <c r="M79" i="101"/>
  <c r="L79" i="101"/>
  <c r="K79" i="101"/>
  <c r="H79" i="101"/>
  <c r="G79" i="101"/>
  <c r="AF78" i="101"/>
  <c r="AE78" i="101"/>
  <c r="AD78" i="101"/>
  <c r="AC78" i="101"/>
  <c r="AB78" i="101"/>
  <c r="AA78" i="101"/>
  <c r="Z78" i="101"/>
  <c r="Y78" i="101"/>
  <c r="V78" i="101"/>
  <c r="W78" i="101"/>
  <c r="X78" i="101"/>
  <c r="S78" i="101"/>
  <c r="R78" i="101"/>
  <c r="Q78" i="101"/>
  <c r="P78" i="101"/>
  <c r="O78" i="101"/>
  <c r="N78" i="101"/>
  <c r="M78" i="101"/>
  <c r="L78" i="101"/>
  <c r="K78" i="101"/>
  <c r="AF77" i="101"/>
  <c r="AE77" i="101"/>
  <c r="AD77" i="101"/>
  <c r="AC77" i="101"/>
  <c r="AB77" i="101"/>
  <c r="AA77" i="101"/>
  <c r="Z77" i="101"/>
  <c r="Y77" i="101"/>
  <c r="V77" i="101"/>
  <c r="W77" i="101"/>
  <c r="X77" i="101"/>
  <c r="S77" i="101"/>
  <c r="R77" i="101"/>
  <c r="Q77" i="101"/>
  <c r="P77" i="101"/>
  <c r="O77" i="101"/>
  <c r="N77" i="101"/>
  <c r="M77" i="101"/>
  <c r="L77" i="101"/>
  <c r="K77" i="101"/>
  <c r="B77" i="101"/>
  <c r="AF76" i="101"/>
  <c r="AE76" i="101"/>
  <c r="AD76" i="101"/>
  <c r="AC76" i="101"/>
  <c r="AB76" i="101"/>
  <c r="AA76" i="101"/>
  <c r="Z76" i="101"/>
  <c r="Y76" i="101"/>
  <c r="V76" i="101"/>
  <c r="W76" i="101"/>
  <c r="X76" i="101"/>
  <c r="S76" i="101"/>
  <c r="R76" i="101"/>
  <c r="Q76" i="101"/>
  <c r="P76" i="101"/>
  <c r="O76" i="101"/>
  <c r="N76" i="101"/>
  <c r="M76" i="101"/>
  <c r="L76" i="101"/>
  <c r="K76" i="101"/>
  <c r="G68" i="101"/>
  <c r="C54" i="101"/>
  <c r="C73" i="101"/>
  <c r="C55" i="101"/>
  <c r="C74" i="101"/>
  <c r="D73" i="101"/>
  <c r="H53" i="101"/>
  <c r="E72" i="101"/>
  <c r="F72" i="101"/>
  <c r="H54" i="101"/>
  <c r="E73" i="101"/>
  <c r="F73" i="101"/>
  <c r="B76" i="101"/>
  <c r="AF75" i="101"/>
  <c r="AE75" i="101"/>
  <c r="AD75" i="101"/>
  <c r="AC75" i="101"/>
  <c r="AB75" i="101"/>
  <c r="AA75" i="101"/>
  <c r="Z75" i="101"/>
  <c r="Y75" i="101"/>
  <c r="V75" i="101"/>
  <c r="W75" i="101"/>
  <c r="X75" i="101"/>
  <c r="S75" i="101"/>
  <c r="R75" i="101"/>
  <c r="Q75" i="101"/>
  <c r="P75" i="101"/>
  <c r="O75" i="101"/>
  <c r="N75" i="101"/>
  <c r="M75" i="101"/>
  <c r="L75" i="101"/>
  <c r="K75" i="101"/>
  <c r="B75" i="101"/>
  <c r="AF74" i="101"/>
  <c r="AE74" i="101"/>
  <c r="AD74" i="101"/>
  <c r="AC74" i="101"/>
  <c r="AB74" i="101"/>
  <c r="AA74" i="101"/>
  <c r="Z74" i="101"/>
  <c r="Y74" i="101"/>
  <c r="V74" i="101"/>
  <c r="W74" i="101"/>
  <c r="X74" i="101"/>
  <c r="S74" i="101"/>
  <c r="R74" i="101"/>
  <c r="Q74" i="101"/>
  <c r="P74" i="101"/>
  <c r="O74" i="101"/>
  <c r="N74" i="101"/>
  <c r="M74" i="101"/>
  <c r="L74" i="101"/>
  <c r="K74" i="101"/>
  <c r="H55" i="101"/>
  <c r="E74" i="101"/>
  <c r="B55" i="101"/>
  <c r="B74" i="101"/>
  <c r="AF73" i="101"/>
  <c r="AE73" i="101"/>
  <c r="AD73" i="101"/>
  <c r="AC73" i="101"/>
  <c r="AB73" i="101"/>
  <c r="AA73" i="101"/>
  <c r="Z73" i="101"/>
  <c r="Y73" i="101"/>
  <c r="V73" i="101"/>
  <c r="W73" i="101"/>
  <c r="X73" i="101"/>
  <c r="S73" i="101"/>
  <c r="R73" i="101"/>
  <c r="Q73" i="101"/>
  <c r="P73" i="101"/>
  <c r="O73" i="101"/>
  <c r="N73" i="101"/>
  <c r="M73" i="101"/>
  <c r="L73" i="101"/>
  <c r="K73" i="101"/>
  <c r="B54" i="101"/>
  <c r="B73" i="101"/>
  <c r="AF72" i="101"/>
  <c r="AE72" i="101"/>
  <c r="AD72" i="101"/>
  <c r="AC72" i="101"/>
  <c r="AB72" i="101"/>
  <c r="AA72" i="101"/>
  <c r="Z72" i="101"/>
  <c r="Y72" i="101"/>
  <c r="V72" i="101"/>
  <c r="W72" i="101"/>
  <c r="X72" i="101"/>
  <c r="S72" i="101"/>
  <c r="R72" i="101"/>
  <c r="Q72" i="101"/>
  <c r="P72" i="101"/>
  <c r="O72" i="101"/>
  <c r="N72" i="101"/>
  <c r="M72" i="101"/>
  <c r="L72" i="101"/>
  <c r="K72" i="101"/>
  <c r="C53" i="101"/>
  <c r="C72" i="101"/>
  <c r="D72" i="101"/>
  <c r="B53" i="101"/>
  <c r="B72" i="101"/>
  <c r="AF71" i="101"/>
  <c r="AE71" i="101"/>
  <c r="AD71" i="101"/>
  <c r="AC71" i="101"/>
  <c r="AB71" i="101"/>
  <c r="AA71" i="101"/>
  <c r="Z71" i="101"/>
  <c r="Y71" i="101"/>
  <c r="V71" i="101"/>
  <c r="W71" i="101"/>
  <c r="X71" i="101"/>
  <c r="S71" i="101"/>
  <c r="R71" i="101"/>
  <c r="Q71" i="101"/>
  <c r="P71" i="101"/>
  <c r="O71" i="101"/>
  <c r="N71" i="101"/>
  <c r="M71" i="101"/>
  <c r="L71" i="101"/>
  <c r="K71" i="101"/>
  <c r="AF70" i="101"/>
  <c r="AE70" i="101"/>
  <c r="AD70" i="101"/>
  <c r="AC70" i="101"/>
  <c r="AB70" i="101"/>
  <c r="AA70" i="101"/>
  <c r="Z70" i="101"/>
  <c r="Y70" i="101"/>
  <c r="V70" i="101"/>
  <c r="W70" i="101"/>
  <c r="X70" i="101"/>
  <c r="S70" i="101"/>
  <c r="R70" i="101"/>
  <c r="Q70" i="101"/>
  <c r="P70" i="101"/>
  <c r="O70" i="101"/>
  <c r="N70" i="101"/>
  <c r="M70" i="101"/>
  <c r="L70" i="101"/>
  <c r="K70" i="101"/>
  <c r="G66" i="101"/>
  <c r="AF69" i="101"/>
  <c r="AE69" i="101"/>
  <c r="AD69" i="101"/>
  <c r="AC69" i="101"/>
  <c r="AB69" i="101"/>
  <c r="AA69" i="101"/>
  <c r="Z69" i="101"/>
  <c r="Y69" i="101"/>
  <c r="V69" i="101"/>
  <c r="W69" i="101"/>
  <c r="X69" i="101"/>
  <c r="S69" i="101"/>
  <c r="R69" i="101"/>
  <c r="Q69" i="101"/>
  <c r="P69" i="101"/>
  <c r="O69" i="101"/>
  <c r="N69" i="101"/>
  <c r="M69" i="101"/>
  <c r="L69" i="101"/>
  <c r="K69" i="101"/>
  <c r="AF68" i="101"/>
  <c r="AE68" i="101"/>
  <c r="AD68" i="101"/>
  <c r="AC68" i="101"/>
  <c r="AB68" i="101"/>
  <c r="AA68" i="101"/>
  <c r="Z68" i="101"/>
  <c r="Y68" i="101"/>
  <c r="V68" i="101"/>
  <c r="W68" i="101"/>
  <c r="X68" i="101"/>
  <c r="S68" i="101"/>
  <c r="R68" i="101"/>
  <c r="Q68" i="101"/>
  <c r="P68" i="101"/>
  <c r="O68" i="101"/>
  <c r="N68" i="101"/>
  <c r="M68" i="101"/>
  <c r="L68" i="101"/>
  <c r="K68" i="101"/>
  <c r="AF67" i="101"/>
  <c r="AE67" i="101"/>
  <c r="AD67" i="101"/>
  <c r="AC67" i="101"/>
  <c r="AB67" i="101"/>
  <c r="AA67" i="101"/>
  <c r="Z67" i="101"/>
  <c r="Y67" i="101"/>
  <c r="V67" i="101"/>
  <c r="W67" i="101"/>
  <c r="X67" i="101"/>
  <c r="S67" i="101"/>
  <c r="R67" i="101"/>
  <c r="Q67" i="101"/>
  <c r="P67" i="101"/>
  <c r="O67" i="101"/>
  <c r="N67" i="101"/>
  <c r="M67" i="101"/>
  <c r="L67" i="101"/>
  <c r="K67" i="101"/>
  <c r="G53" i="101"/>
  <c r="C56" i="101"/>
  <c r="B56" i="101"/>
  <c r="E56" i="101"/>
  <c r="G56" i="101"/>
  <c r="C57" i="101"/>
  <c r="B57" i="101"/>
  <c r="C58" i="101"/>
  <c r="B58" i="101"/>
  <c r="C59" i="101"/>
  <c r="B59" i="101"/>
  <c r="C60" i="101"/>
  <c r="B60" i="101"/>
  <c r="C61" i="101"/>
  <c r="B61" i="101"/>
  <c r="E57" i="101"/>
  <c r="G57" i="101"/>
  <c r="E58" i="101"/>
  <c r="G58" i="101"/>
  <c r="E59" i="101"/>
  <c r="G59" i="101"/>
  <c r="E60" i="101"/>
  <c r="G60" i="101"/>
  <c r="E61" i="101"/>
  <c r="G61" i="101"/>
  <c r="F53" i="101"/>
  <c r="B62" i="101"/>
  <c r="B63" i="101"/>
  <c r="B64" i="101"/>
  <c r="F54" i="101"/>
  <c r="F55" i="101"/>
  <c r="H66" i="101"/>
  <c r="H67" i="101"/>
  <c r="G67" i="101"/>
  <c r="B65" i="101"/>
  <c r="B66" i="101"/>
  <c r="F65" i="101"/>
  <c r="F66" i="101"/>
  <c r="F67" i="101"/>
  <c r="B67" i="101"/>
  <c r="AF66" i="101"/>
  <c r="AE66" i="101"/>
  <c r="AD66" i="101"/>
  <c r="AC66" i="101"/>
  <c r="AB66" i="101"/>
  <c r="AA66" i="101"/>
  <c r="Z66" i="101"/>
  <c r="Y66" i="101"/>
  <c r="V66" i="101"/>
  <c r="W66" i="101"/>
  <c r="X66" i="101"/>
  <c r="S66" i="101"/>
  <c r="R66" i="101"/>
  <c r="Q66" i="101"/>
  <c r="P66" i="101"/>
  <c r="O66" i="101"/>
  <c r="N66" i="101"/>
  <c r="M66" i="101"/>
  <c r="L66" i="101"/>
  <c r="K66" i="101"/>
  <c r="C66" i="101"/>
  <c r="AF65" i="101"/>
  <c r="AE65" i="101"/>
  <c r="AD65" i="101"/>
  <c r="AC65" i="101"/>
  <c r="AB65" i="101"/>
  <c r="AA65" i="101"/>
  <c r="Z65" i="101"/>
  <c r="Y65" i="101"/>
  <c r="V65" i="101"/>
  <c r="W65" i="101"/>
  <c r="X65" i="101"/>
  <c r="S65" i="101"/>
  <c r="R65" i="101"/>
  <c r="Q65" i="101"/>
  <c r="P65" i="101"/>
  <c r="O65" i="101"/>
  <c r="N65" i="101"/>
  <c r="M65" i="101"/>
  <c r="L65" i="101"/>
  <c r="K65" i="101"/>
  <c r="H65" i="101"/>
  <c r="G65" i="101"/>
  <c r="C65" i="101"/>
  <c r="AF64" i="101"/>
  <c r="AE64" i="101"/>
  <c r="AD64" i="101"/>
  <c r="AC64" i="101"/>
  <c r="AB64" i="101"/>
  <c r="AA64" i="101"/>
  <c r="Z64" i="101"/>
  <c r="Y64" i="101"/>
  <c r="V64" i="101"/>
  <c r="W64" i="101"/>
  <c r="X64" i="101"/>
  <c r="S64" i="101"/>
  <c r="R64" i="101"/>
  <c r="Q64" i="101"/>
  <c r="P64" i="101"/>
  <c r="O64" i="101"/>
  <c r="N64" i="101"/>
  <c r="M64" i="101"/>
  <c r="L64" i="101"/>
  <c r="K64" i="101"/>
  <c r="G64" i="101"/>
  <c r="E64" i="101"/>
  <c r="C64" i="101"/>
  <c r="AF63" i="101"/>
  <c r="AE63" i="101"/>
  <c r="AD63" i="101"/>
  <c r="AC63" i="101"/>
  <c r="AB63" i="101"/>
  <c r="AA63" i="101"/>
  <c r="Z63" i="101"/>
  <c r="Y63" i="101"/>
  <c r="V63" i="101"/>
  <c r="W63" i="101"/>
  <c r="X63" i="101"/>
  <c r="S63" i="101"/>
  <c r="R63" i="101"/>
  <c r="Q63" i="101"/>
  <c r="P63" i="101"/>
  <c r="O63" i="101"/>
  <c r="N63" i="101"/>
  <c r="M63" i="101"/>
  <c r="L63" i="101"/>
  <c r="K63" i="101"/>
  <c r="D53" i="101"/>
  <c r="E53" i="101"/>
  <c r="D54" i="101"/>
  <c r="E54" i="101"/>
  <c r="D55" i="101"/>
  <c r="E55" i="101"/>
  <c r="D63" i="101"/>
  <c r="C63" i="101"/>
  <c r="AF62" i="101"/>
  <c r="AE62" i="101"/>
  <c r="AD62" i="101"/>
  <c r="AC62" i="101"/>
  <c r="AB62" i="101"/>
  <c r="AA62" i="101"/>
  <c r="Z62" i="101"/>
  <c r="Y62" i="101"/>
  <c r="V62" i="101"/>
  <c r="W62" i="101"/>
  <c r="X62" i="101"/>
  <c r="S62" i="101"/>
  <c r="R62" i="101"/>
  <c r="Q62" i="101"/>
  <c r="P62" i="101"/>
  <c r="O62" i="101"/>
  <c r="N62" i="101"/>
  <c r="M62" i="101"/>
  <c r="L62" i="101"/>
  <c r="K62" i="101"/>
  <c r="AF61" i="101"/>
  <c r="AE61" i="101"/>
  <c r="AD61" i="101"/>
  <c r="AC61" i="101"/>
  <c r="AB61" i="101"/>
  <c r="AA61" i="101"/>
  <c r="Z61" i="101"/>
  <c r="Y61" i="101"/>
  <c r="V61" i="101"/>
  <c r="W61" i="101"/>
  <c r="X61" i="101"/>
  <c r="S61" i="101"/>
  <c r="R61" i="101"/>
  <c r="Q61" i="101"/>
  <c r="P61" i="101"/>
  <c r="O61" i="101"/>
  <c r="N61" i="101"/>
  <c r="M61" i="101"/>
  <c r="L61" i="101"/>
  <c r="K61" i="101"/>
  <c r="H61" i="101"/>
  <c r="AF60" i="101"/>
  <c r="AE60" i="101"/>
  <c r="AD60" i="101"/>
  <c r="AC60" i="101"/>
  <c r="AB60" i="101"/>
  <c r="AA60" i="101"/>
  <c r="Z60" i="101"/>
  <c r="Y60" i="101"/>
  <c r="V60" i="101"/>
  <c r="W60" i="101"/>
  <c r="X60" i="101"/>
  <c r="S60" i="101"/>
  <c r="R60" i="101"/>
  <c r="Q60" i="101"/>
  <c r="P60" i="101"/>
  <c r="O60" i="101"/>
  <c r="N60" i="101"/>
  <c r="M60" i="101"/>
  <c r="L60" i="101"/>
  <c r="K60" i="101"/>
  <c r="H60" i="101"/>
  <c r="AF59" i="101"/>
  <c r="AE59" i="101"/>
  <c r="AD59" i="101"/>
  <c r="AC59" i="101"/>
  <c r="AB59" i="101"/>
  <c r="AA59" i="101"/>
  <c r="Z59" i="101"/>
  <c r="Y59" i="101"/>
  <c r="V59" i="101"/>
  <c r="W59" i="101"/>
  <c r="X59" i="101"/>
  <c r="S59" i="101"/>
  <c r="R59" i="101"/>
  <c r="Q59" i="101"/>
  <c r="P59" i="101"/>
  <c r="O59" i="101"/>
  <c r="N59" i="101"/>
  <c r="M59" i="101"/>
  <c r="L59" i="101"/>
  <c r="K59" i="101"/>
  <c r="H59" i="101"/>
  <c r="AF58" i="101"/>
  <c r="AE58" i="101"/>
  <c r="AD58" i="101"/>
  <c r="AC58" i="101"/>
  <c r="AB58" i="101"/>
  <c r="AA58" i="101"/>
  <c r="Z58" i="101"/>
  <c r="Y58" i="101"/>
  <c r="V58" i="101"/>
  <c r="W58" i="101"/>
  <c r="X58" i="101"/>
  <c r="S58" i="101"/>
  <c r="R58" i="101"/>
  <c r="Q58" i="101"/>
  <c r="P58" i="101"/>
  <c r="O58" i="101"/>
  <c r="N58" i="101"/>
  <c r="M58" i="101"/>
  <c r="L58" i="101"/>
  <c r="K58" i="101"/>
  <c r="H58" i="101"/>
  <c r="AF57" i="101"/>
  <c r="AE57" i="101"/>
  <c r="AD57" i="101"/>
  <c r="AC57" i="101"/>
  <c r="AB57" i="101"/>
  <c r="AA57" i="101"/>
  <c r="Z57" i="101"/>
  <c r="Y57" i="101"/>
  <c r="V57" i="101"/>
  <c r="W57" i="101"/>
  <c r="X57" i="101"/>
  <c r="S57" i="101"/>
  <c r="R57" i="101"/>
  <c r="Q57" i="101"/>
  <c r="P57" i="101"/>
  <c r="O57" i="101"/>
  <c r="N57" i="101"/>
  <c r="M57" i="101"/>
  <c r="L57" i="101"/>
  <c r="K57" i="101"/>
  <c r="H57" i="101"/>
  <c r="AF56" i="101"/>
  <c r="AE56" i="101"/>
  <c r="AD56" i="101"/>
  <c r="AC56" i="101"/>
  <c r="AB56" i="101"/>
  <c r="AA56" i="101"/>
  <c r="Z56" i="101"/>
  <c r="Y56" i="101"/>
  <c r="V56" i="101"/>
  <c r="W56" i="101"/>
  <c r="X56" i="101"/>
  <c r="S56" i="101"/>
  <c r="R56" i="101"/>
  <c r="Q56" i="101"/>
  <c r="P56" i="101"/>
  <c r="O56" i="101"/>
  <c r="N56" i="101"/>
  <c r="M56" i="101"/>
  <c r="L56" i="101"/>
  <c r="K56" i="101"/>
  <c r="H56" i="101"/>
  <c r="AF55" i="101"/>
  <c r="AE55" i="101"/>
  <c r="AD55" i="101"/>
  <c r="AC55" i="101"/>
  <c r="AB55" i="101"/>
  <c r="AA55" i="101"/>
  <c r="Z55" i="101"/>
  <c r="Y55" i="101"/>
  <c r="V55" i="101"/>
  <c r="W55" i="101"/>
  <c r="X55" i="101"/>
  <c r="S55" i="101"/>
  <c r="R55" i="101"/>
  <c r="Q55" i="101"/>
  <c r="P55" i="101"/>
  <c r="O55" i="101"/>
  <c r="N55" i="101"/>
  <c r="M55" i="101"/>
  <c r="L55" i="101"/>
  <c r="K55" i="101"/>
  <c r="AF54" i="101"/>
  <c r="AE54" i="101"/>
  <c r="AD54" i="101"/>
  <c r="AC54" i="101"/>
  <c r="AB54" i="101"/>
  <c r="AA54" i="101"/>
  <c r="Z54" i="101"/>
  <c r="Y54" i="101"/>
  <c r="V54" i="101"/>
  <c r="W54" i="101"/>
  <c r="X54" i="101"/>
  <c r="S54" i="101"/>
  <c r="R54" i="101"/>
  <c r="Q54" i="101"/>
  <c r="P54" i="101"/>
  <c r="O54" i="101"/>
  <c r="N54" i="101"/>
  <c r="M54" i="101"/>
  <c r="L54" i="101"/>
  <c r="K54" i="101"/>
  <c r="AF53" i="101"/>
  <c r="AE53" i="101"/>
  <c r="AD53" i="101"/>
  <c r="AC53" i="101"/>
  <c r="AB53" i="101"/>
  <c r="AA53" i="101"/>
  <c r="Z53" i="101"/>
  <c r="Y53" i="101"/>
  <c r="V53" i="101"/>
  <c r="W53" i="101"/>
  <c r="X53" i="101"/>
  <c r="S53" i="101"/>
  <c r="R53" i="101"/>
  <c r="Q53" i="101"/>
  <c r="P53" i="101"/>
  <c r="O53" i="101"/>
  <c r="N53" i="101"/>
  <c r="M53" i="101"/>
  <c r="L53" i="101"/>
  <c r="K53" i="101"/>
  <c r="Y52" i="101"/>
  <c r="Z52" i="101"/>
  <c r="AA52" i="101"/>
  <c r="AB52" i="101"/>
  <c r="AC52" i="101"/>
  <c r="AD52" i="101"/>
  <c r="AE52" i="101"/>
  <c r="AF52" i="101"/>
  <c r="V52" i="101"/>
  <c r="W52" i="101"/>
  <c r="X52" i="101"/>
  <c r="AG52" i="101"/>
  <c r="S52" i="101"/>
  <c r="R52" i="101"/>
  <c r="Q52" i="101"/>
  <c r="P52" i="101"/>
  <c r="O52" i="101"/>
  <c r="N52" i="101"/>
  <c r="M52" i="101"/>
  <c r="L52" i="101"/>
  <c r="K52" i="101"/>
  <c r="B51" i="101"/>
  <c r="A51" i="100"/>
  <c r="B101" i="100"/>
  <c r="B96" i="100"/>
  <c r="B97" i="100"/>
  <c r="B98" i="100"/>
  <c r="B99" i="100"/>
  <c r="B100" i="100"/>
  <c r="D101" i="100"/>
  <c r="E101" i="100"/>
  <c r="B94" i="100"/>
  <c r="C101" i="100"/>
  <c r="F101" i="100"/>
  <c r="D100" i="100"/>
  <c r="E100" i="100"/>
  <c r="C100" i="100"/>
  <c r="F100" i="100"/>
  <c r="D99" i="100"/>
  <c r="E99" i="100"/>
  <c r="C99" i="100"/>
  <c r="F99" i="100"/>
  <c r="D98" i="100"/>
  <c r="E98" i="100"/>
  <c r="C98" i="100"/>
  <c r="F98" i="100"/>
  <c r="D97" i="100"/>
  <c r="E97" i="100"/>
  <c r="C97" i="100"/>
  <c r="F97" i="100"/>
  <c r="D96" i="100"/>
  <c r="E96" i="100"/>
  <c r="G96" i="100"/>
  <c r="C96" i="100"/>
  <c r="F96" i="100"/>
  <c r="B95" i="100"/>
  <c r="C77" i="100"/>
  <c r="E77" i="100"/>
  <c r="F77" i="100"/>
  <c r="G77" i="100"/>
  <c r="D77" i="100"/>
  <c r="B79" i="100"/>
  <c r="H77" i="100"/>
  <c r="B78" i="100"/>
  <c r="C78" i="100"/>
  <c r="C79" i="100"/>
  <c r="D79" i="100"/>
  <c r="D80" i="100"/>
  <c r="B81" i="100"/>
  <c r="B80" i="100"/>
  <c r="C80" i="100"/>
  <c r="C81" i="100"/>
  <c r="D81" i="100"/>
  <c r="B83" i="100"/>
  <c r="B82" i="100"/>
  <c r="C82" i="100"/>
  <c r="C83" i="100"/>
  <c r="D83" i="100"/>
  <c r="B85" i="100"/>
  <c r="B84" i="100"/>
  <c r="C84" i="100"/>
  <c r="C85" i="100"/>
  <c r="D85" i="100"/>
  <c r="B87" i="100"/>
  <c r="B86" i="100"/>
  <c r="C86" i="100"/>
  <c r="C87" i="100"/>
  <c r="D87" i="100"/>
  <c r="D92" i="100"/>
  <c r="B89" i="100"/>
  <c r="B88" i="100"/>
  <c r="C88" i="100"/>
  <c r="C89" i="100"/>
  <c r="D89" i="100"/>
  <c r="B91" i="100"/>
  <c r="B90" i="100"/>
  <c r="C90" i="100"/>
  <c r="C91" i="100"/>
  <c r="D91" i="100"/>
  <c r="E92" i="100"/>
  <c r="C92" i="100"/>
  <c r="F92" i="100"/>
  <c r="S91" i="100"/>
  <c r="R91" i="100"/>
  <c r="Q91" i="100"/>
  <c r="P91" i="100"/>
  <c r="O91" i="100"/>
  <c r="N91" i="100"/>
  <c r="M91" i="100"/>
  <c r="L91" i="100"/>
  <c r="K91" i="100"/>
  <c r="H91" i="100"/>
  <c r="G91" i="100"/>
  <c r="S90" i="100"/>
  <c r="R90" i="100"/>
  <c r="Q90" i="100"/>
  <c r="P90" i="100"/>
  <c r="O90" i="100"/>
  <c r="N90" i="100"/>
  <c r="M90" i="100"/>
  <c r="L90" i="100"/>
  <c r="K90" i="100"/>
  <c r="S89" i="100"/>
  <c r="R89" i="100"/>
  <c r="Q89" i="100"/>
  <c r="P89" i="100"/>
  <c r="O89" i="100"/>
  <c r="N89" i="100"/>
  <c r="M89" i="100"/>
  <c r="L89" i="100"/>
  <c r="K89" i="100"/>
  <c r="H89" i="100"/>
  <c r="H88" i="100"/>
  <c r="G89" i="100"/>
  <c r="S88" i="100"/>
  <c r="R88" i="100"/>
  <c r="Q88" i="100"/>
  <c r="P88" i="100"/>
  <c r="O88" i="100"/>
  <c r="N88" i="100"/>
  <c r="M88" i="100"/>
  <c r="L88" i="100"/>
  <c r="K88" i="100"/>
  <c r="S87" i="100"/>
  <c r="R87" i="100"/>
  <c r="Q87" i="100"/>
  <c r="P87" i="100"/>
  <c r="O87" i="100"/>
  <c r="N87" i="100"/>
  <c r="M87" i="100"/>
  <c r="L87" i="100"/>
  <c r="K87" i="100"/>
  <c r="H87" i="100"/>
  <c r="G87" i="100"/>
  <c r="S86" i="100"/>
  <c r="R86" i="100"/>
  <c r="Q86" i="100"/>
  <c r="P86" i="100"/>
  <c r="O86" i="100"/>
  <c r="N86" i="100"/>
  <c r="M86" i="100"/>
  <c r="L86" i="100"/>
  <c r="K86" i="100"/>
  <c r="S85" i="100"/>
  <c r="R85" i="100"/>
  <c r="Q85" i="100"/>
  <c r="P85" i="100"/>
  <c r="O85" i="100"/>
  <c r="N85" i="100"/>
  <c r="M85" i="100"/>
  <c r="L85" i="100"/>
  <c r="K85" i="100"/>
  <c r="H85" i="100"/>
  <c r="E85" i="100"/>
  <c r="G85" i="100"/>
  <c r="S84" i="100"/>
  <c r="R84" i="100"/>
  <c r="Q84" i="100"/>
  <c r="P84" i="100"/>
  <c r="O84" i="100"/>
  <c r="N84" i="100"/>
  <c r="M84" i="100"/>
  <c r="L84" i="100"/>
  <c r="K84" i="100"/>
  <c r="S83" i="100"/>
  <c r="R83" i="100"/>
  <c r="Q83" i="100"/>
  <c r="P83" i="100"/>
  <c r="O83" i="100"/>
  <c r="N83" i="100"/>
  <c r="M83" i="100"/>
  <c r="L83" i="100"/>
  <c r="K83" i="100"/>
  <c r="H83" i="100"/>
  <c r="G83" i="100"/>
  <c r="S82" i="100"/>
  <c r="R82" i="100"/>
  <c r="Q82" i="100"/>
  <c r="P82" i="100"/>
  <c r="O82" i="100"/>
  <c r="N82" i="100"/>
  <c r="M82" i="100"/>
  <c r="L82" i="100"/>
  <c r="K82" i="100"/>
  <c r="S81" i="100"/>
  <c r="R81" i="100"/>
  <c r="Q81" i="100"/>
  <c r="P81" i="100"/>
  <c r="O81" i="100"/>
  <c r="N81" i="100"/>
  <c r="M81" i="100"/>
  <c r="L81" i="100"/>
  <c r="K81" i="100"/>
  <c r="H81" i="100"/>
  <c r="G81" i="100"/>
  <c r="H63" i="100"/>
  <c r="AF80" i="100"/>
  <c r="AE80" i="100"/>
  <c r="AD80" i="100"/>
  <c r="AC80" i="100"/>
  <c r="AB80" i="100"/>
  <c r="AA80" i="100"/>
  <c r="Z80" i="100"/>
  <c r="Y80" i="100"/>
  <c r="V80" i="100"/>
  <c r="W80" i="100"/>
  <c r="X80" i="100"/>
  <c r="S80" i="100"/>
  <c r="R80" i="100"/>
  <c r="Q80" i="100"/>
  <c r="P80" i="100"/>
  <c r="O80" i="100"/>
  <c r="N80" i="100"/>
  <c r="M80" i="100"/>
  <c r="L80" i="100"/>
  <c r="K80" i="100"/>
  <c r="AF79" i="100"/>
  <c r="AE79" i="100"/>
  <c r="AD79" i="100"/>
  <c r="AC79" i="100"/>
  <c r="AB79" i="100"/>
  <c r="AA79" i="100"/>
  <c r="Z79" i="100"/>
  <c r="Y79" i="100"/>
  <c r="V79" i="100"/>
  <c r="W79" i="100"/>
  <c r="X79" i="100"/>
  <c r="S79" i="100"/>
  <c r="R79" i="100"/>
  <c r="Q79" i="100"/>
  <c r="P79" i="100"/>
  <c r="O79" i="100"/>
  <c r="N79" i="100"/>
  <c r="M79" i="100"/>
  <c r="L79" i="100"/>
  <c r="K79" i="100"/>
  <c r="H79" i="100"/>
  <c r="G79" i="100"/>
  <c r="AF78" i="100"/>
  <c r="AE78" i="100"/>
  <c r="AD78" i="100"/>
  <c r="AC78" i="100"/>
  <c r="AB78" i="100"/>
  <c r="AA78" i="100"/>
  <c r="Z78" i="100"/>
  <c r="Y78" i="100"/>
  <c r="V78" i="100"/>
  <c r="W78" i="100"/>
  <c r="X78" i="100"/>
  <c r="S78" i="100"/>
  <c r="R78" i="100"/>
  <c r="Q78" i="100"/>
  <c r="P78" i="100"/>
  <c r="O78" i="100"/>
  <c r="N78" i="100"/>
  <c r="M78" i="100"/>
  <c r="L78" i="100"/>
  <c r="K78" i="100"/>
  <c r="AF77" i="100"/>
  <c r="AE77" i="100"/>
  <c r="AD77" i="100"/>
  <c r="AC77" i="100"/>
  <c r="AB77" i="100"/>
  <c r="AA77" i="100"/>
  <c r="Z77" i="100"/>
  <c r="Y77" i="100"/>
  <c r="V77" i="100"/>
  <c r="W77" i="100"/>
  <c r="X77" i="100"/>
  <c r="S77" i="100"/>
  <c r="R77" i="100"/>
  <c r="Q77" i="100"/>
  <c r="P77" i="100"/>
  <c r="O77" i="100"/>
  <c r="N77" i="100"/>
  <c r="M77" i="100"/>
  <c r="L77" i="100"/>
  <c r="K77" i="100"/>
  <c r="B77" i="100"/>
  <c r="AF76" i="100"/>
  <c r="AE76" i="100"/>
  <c r="AD76" i="100"/>
  <c r="AC76" i="100"/>
  <c r="AB76" i="100"/>
  <c r="AA76" i="100"/>
  <c r="Z76" i="100"/>
  <c r="Y76" i="100"/>
  <c r="V76" i="100"/>
  <c r="W76" i="100"/>
  <c r="X76" i="100"/>
  <c r="S76" i="100"/>
  <c r="R76" i="100"/>
  <c r="Q76" i="100"/>
  <c r="P76" i="100"/>
  <c r="O76" i="100"/>
  <c r="N76" i="100"/>
  <c r="M76" i="100"/>
  <c r="L76" i="100"/>
  <c r="K76" i="100"/>
  <c r="G68" i="100"/>
  <c r="C54" i="100"/>
  <c r="C73" i="100"/>
  <c r="C55" i="100"/>
  <c r="C74" i="100"/>
  <c r="D73" i="100"/>
  <c r="H53" i="100"/>
  <c r="E72" i="100"/>
  <c r="F72" i="100"/>
  <c r="H54" i="100"/>
  <c r="E73" i="100"/>
  <c r="F73" i="100"/>
  <c r="B76" i="100"/>
  <c r="AF75" i="100"/>
  <c r="AE75" i="100"/>
  <c r="AD75" i="100"/>
  <c r="AC75" i="100"/>
  <c r="AB75" i="100"/>
  <c r="AA75" i="100"/>
  <c r="Z75" i="100"/>
  <c r="Y75" i="100"/>
  <c r="V75" i="100"/>
  <c r="W75" i="100"/>
  <c r="X75" i="100"/>
  <c r="S75" i="100"/>
  <c r="R75" i="100"/>
  <c r="Q75" i="100"/>
  <c r="P75" i="100"/>
  <c r="O75" i="100"/>
  <c r="N75" i="100"/>
  <c r="M75" i="100"/>
  <c r="L75" i="100"/>
  <c r="K75" i="100"/>
  <c r="B75" i="100"/>
  <c r="AF74" i="100"/>
  <c r="AE74" i="100"/>
  <c r="AD74" i="100"/>
  <c r="AC74" i="100"/>
  <c r="AB74" i="100"/>
  <c r="AA74" i="100"/>
  <c r="Z74" i="100"/>
  <c r="Y74" i="100"/>
  <c r="V74" i="100"/>
  <c r="W74" i="100"/>
  <c r="X74" i="100"/>
  <c r="S74" i="100"/>
  <c r="R74" i="100"/>
  <c r="Q74" i="100"/>
  <c r="P74" i="100"/>
  <c r="O74" i="100"/>
  <c r="N74" i="100"/>
  <c r="M74" i="100"/>
  <c r="L74" i="100"/>
  <c r="K74" i="100"/>
  <c r="H55" i="100"/>
  <c r="E74" i="100"/>
  <c r="B55" i="100"/>
  <c r="B74" i="100"/>
  <c r="AF73" i="100"/>
  <c r="AE73" i="100"/>
  <c r="AD73" i="100"/>
  <c r="AC73" i="100"/>
  <c r="AB73" i="100"/>
  <c r="AA73" i="100"/>
  <c r="Z73" i="100"/>
  <c r="Y73" i="100"/>
  <c r="V73" i="100"/>
  <c r="W73" i="100"/>
  <c r="X73" i="100"/>
  <c r="S73" i="100"/>
  <c r="R73" i="100"/>
  <c r="Q73" i="100"/>
  <c r="P73" i="100"/>
  <c r="O73" i="100"/>
  <c r="N73" i="100"/>
  <c r="M73" i="100"/>
  <c r="L73" i="100"/>
  <c r="K73" i="100"/>
  <c r="B54" i="100"/>
  <c r="B73" i="100"/>
  <c r="AF72" i="100"/>
  <c r="AE72" i="100"/>
  <c r="AD72" i="100"/>
  <c r="AC72" i="100"/>
  <c r="AB72" i="100"/>
  <c r="AA72" i="100"/>
  <c r="Z72" i="100"/>
  <c r="Y72" i="100"/>
  <c r="V72" i="100"/>
  <c r="W72" i="100"/>
  <c r="X72" i="100"/>
  <c r="S72" i="100"/>
  <c r="R72" i="100"/>
  <c r="Q72" i="100"/>
  <c r="P72" i="100"/>
  <c r="O72" i="100"/>
  <c r="N72" i="100"/>
  <c r="M72" i="100"/>
  <c r="L72" i="100"/>
  <c r="K72" i="100"/>
  <c r="C53" i="100"/>
  <c r="C72" i="100"/>
  <c r="D72" i="100"/>
  <c r="B53" i="100"/>
  <c r="B72" i="100"/>
  <c r="AF71" i="100"/>
  <c r="AE71" i="100"/>
  <c r="AD71" i="100"/>
  <c r="AC71" i="100"/>
  <c r="AB71" i="100"/>
  <c r="AA71" i="100"/>
  <c r="Z71" i="100"/>
  <c r="Y71" i="100"/>
  <c r="V71" i="100"/>
  <c r="W71" i="100"/>
  <c r="X71" i="100"/>
  <c r="S71" i="100"/>
  <c r="R71" i="100"/>
  <c r="Q71" i="100"/>
  <c r="P71" i="100"/>
  <c r="O71" i="100"/>
  <c r="N71" i="100"/>
  <c r="M71" i="100"/>
  <c r="L71" i="100"/>
  <c r="K71" i="100"/>
  <c r="AF70" i="100"/>
  <c r="AE70" i="100"/>
  <c r="AD70" i="100"/>
  <c r="AC70" i="100"/>
  <c r="AB70" i="100"/>
  <c r="AA70" i="100"/>
  <c r="Z70" i="100"/>
  <c r="Y70" i="100"/>
  <c r="V70" i="100"/>
  <c r="W70" i="100"/>
  <c r="X70" i="100"/>
  <c r="S70" i="100"/>
  <c r="R70" i="100"/>
  <c r="Q70" i="100"/>
  <c r="P70" i="100"/>
  <c r="O70" i="100"/>
  <c r="N70" i="100"/>
  <c r="M70" i="100"/>
  <c r="L70" i="100"/>
  <c r="K70" i="100"/>
  <c r="G66" i="100"/>
  <c r="AF69" i="100"/>
  <c r="AE69" i="100"/>
  <c r="AD69" i="100"/>
  <c r="AC69" i="100"/>
  <c r="AB69" i="100"/>
  <c r="AA69" i="100"/>
  <c r="Z69" i="100"/>
  <c r="Y69" i="100"/>
  <c r="V69" i="100"/>
  <c r="W69" i="100"/>
  <c r="X69" i="100"/>
  <c r="S69" i="100"/>
  <c r="R69" i="100"/>
  <c r="Q69" i="100"/>
  <c r="P69" i="100"/>
  <c r="O69" i="100"/>
  <c r="N69" i="100"/>
  <c r="M69" i="100"/>
  <c r="L69" i="100"/>
  <c r="K69" i="100"/>
  <c r="AF68" i="100"/>
  <c r="AE68" i="100"/>
  <c r="AD68" i="100"/>
  <c r="AC68" i="100"/>
  <c r="AB68" i="100"/>
  <c r="AA68" i="100"/>
  <c r="Z68" i="100"/>
  <c r="Y68" i="100"/>
  <c r="V68" i="100"/>
  <c r="W68" i="100"/>
  <c r="X68" i="100"/>
  <c r="S68" i="100"/>
  <c r="R68" i="100"/>
  <c r="Q68" i="100"/>
  <c r="P68" i="100"/>
  <c r="O68" i="100"/>
  <c r="N68" i="100"/>
  <c r="M68" i="100"/>
  <c r="L68" i="100"/>
  <c r="K68" i="100"/>
  <c r="AF67" i="100"/>
  <c r="AE67" i="100"/>
  <c r="AD67" i="100"/>
  <c r="AC67" i="100"/>
  <c r="AB67" i="100"/>
  <c r="AA67" i="100"/>
  <c r="Z67" i="100"/>
  <c r="Y67" i="100"/>
  <c r="V67" i="100"/>
  <c r="W67" i="100"/>
  <c r="X67" i="100"/>
  <c r="S67" i="100"/>
  <c r="R67" i="100"/>
  <c r="Q67" i="100"/>
  <c r="P67" i="100"/>
  <c r="O67" i="100"/>
  <c r="N67" i="100"/>
  <c r="M67" i="100"/>
  <c r="L67" i="100"/>
  <c r="K67" i="100"/>
  <c r="G53" i="100"/>
  <c r="C56" i="100"/>
  <c r="B56" i="100"/>
  <c r="E56" i="100"/>
  <c r="G56" i="100"/>
  <c r="C57" i="100"/>
  <c r="B57" i="100"/>
  <c r="C58" i="100"/>
  <c r="B58" i="100"/>
  <c r="C59" i="100"/>
  <c r="B59" i="100"/>
  <c r="C60" i="100"/>
  <c r="B60" i="100"/>
  <c r="C61" i="100"/>
  <c r="B61" i="100"/>
  <c r="E57" i="100"/>
  <c r="G57" i="100"/>
  <c r="E58" i="100"/>
  <c r="G58" i="100"/>
  <c r="E59" i="100"/>
  <c r="G59" i="100"/>
  <c r="E60" i="100"/>
  <c r="G60" i="100"/>
  <c r="E61" i="100"/>
  <c r="G61" i="100"/>
  <c r="F53" i="100"/>
  <c r="B62" i="100"/>
  <c r="B63" i="100"/>
  <c r="B64" i="100"/>
  <c r="F54" i="100"/>
  <c r="G64" i="100"/>
  <c r="F55" i="100"/>
  <c r="H66" i="100"/>
  <c r="H67" i="100"/>
  <c r="G67" i="100"/>
  <c r="B65" i="100"/>
  <c r="B66" i="100"/>
  <c r="F65" i="100"/>
  <c r="F66" i="100"/>
  <c r="F67" i="100"/>
  <c r="B67" i="100"/>
  <c r="AF66" i="100"/>
  <c r="AE66" i="100"/>
  <c r="AD66" i="100"/>
  <c r="AC66" i="100"/>
  <c r="AB66" i="100"/>
  <c r="AA66" i="100"/>
  <c r="Z66" i="100"/>
  <c r="Y66" i="100"/>
  <c r="V66" i="100"/>
  <c r="W66" i="100"/>
  <c r="X66" i="100"/>
  <c r="S66" i="100"/>
  <c r="R66" i="100"/>
  <c r="Q66" i="100"/>
  <c r="P66" i="100"/>
  <c r="O66" i="100"/>
  <c r="N66" i="100"/>
  <c r="M66" i="100"/>
  <c r="L66" i="100"/>
  <c r="K66" i="100"/>
  <c r="C66" i="100"/>
  <c r="AF65" i="100"/>
  <c r="AE65" i="100"/>
  <c r="AD65" i="100"/>
  <c r="AC65" i="100"/>
  <c r="AB65" i="100"/>
  <c r="AA65" i="100"/>
  <c r="Z65" i="100"/>
  <c r="Y65" i="100"/>
  <c r="V65" i="100"/>
  <c r="W65" i="100"/>
  <c r="X65" i="100"/>
  <c r="S65" i="100"/>
  <c r="R65" i="100"/>
  <c r="Q65" i="100"/>
  <c r="P65" i="100"/>
  <c r="O65" i="100"/>
  <c r="N65" i="100"/>
  <c r="M65" i="100"/>
  <c r="L65" i="100"/>
  <c r="K65" i="100"/>
  <c r="H65" i="100"/>
  <c r="G65" i="100"/>
  <c r="C65" i="100"/>
  <c r="AF64" i="100"/>
  <c r="AE64" i="100"/>
  <c r="AD64" i="100"/>
  <c r="AC64" i="100"/>
  <c r="AB64" i="100"/>
  <c r="AA64" i="100"/>
  <c r="Z64" i="100"/>
  <c r="Y64" i="100"/>
  <c r="V64" i="100"/>
  <c r="W64" i="100"/>
  <c r="X64" i="100"/>
  <c r="S64" i="100"/>
  <c r="R64" i="100"/>
  <c r="Q64" i="100"/>
  <c r="P64" i="100"/>
  <c r="O64" i="100"/>
  <c r="N64" i="100"/>
  <c r="M64" i="100"/>
  <c r="L64" i="100"/>
  <c r="K64" i="100"/>
  <c r="E64" i="100"/>
  <c r="C64" i="100"/>
  <c r="AF63" i="100"/>
  <c r="AE63" i="100"/>
  <c r="AD63" i="100"/>
  <c r="AC63" i="100"/>
  <c r="AB63" i="100"/>
  <c r="AA63" i="100"/>
  <c r="Z63" i="100"/>
  <c r="Y63" i="100"/>
  <c r="V63" i="100"/>
  <c r="W63" i="100"/>
  <c r="X63" i="100"/>
  <c r="S63" i="100"/>
  <c r="R63" i="100"/>
  <c r="Q63" i="100"/>
  <c r="P63" i="100"/>
  <c r="O63" i="100"/>
  <c r="N63" i="100"/>
  <c r="M63" i="100"/>
  <c r="L63" i="100"/>
  <c r="K63" i="100"/>
  <c r="D53" i="100"/>
  <c r="E53" i="100"/>
  <c r="D54" i="100"/>
  <c r="E54" i="100"/>
  <c r="D55" i="100"/>
  <c r="E55" i="100"/>
  <c r="D63" i="100"/>
  <c r="C63" i="100"/>
  <c r="AF62" i="100"/>
  <c r="AE62" i="100"/>
  <c r="AD62" i="100"/>
  <c r="AC62" i="100"/>
  <c r="AB62" i="100"/>
  <c r="AA62" i="100"/>
  <c r="Z62" i="100"/>
  <c r="Y62" i="100"/>
  <c r="V62" i="100"/>
  <c r="W62" i="100"/>
  <c r="X62" i="100"/>
  <c r="S62" i="100"/>
  <c r="R62" i="100"/>
  <c r="Q62" i="100"/>
  <c r="P62" i="100"/>
  <c r="O62" i="100"/>
  <c r="N62" i="100"/>
  <c r="M62" i="100"/>
  <c r="L62" i="100"/>
  <c r="K62" i="100"/>
  <c r="AF61" i="100"/>
  <c r="AE61" i="100"/>
  <c r="AD61" i="100"/>
  <c r="AC61" i="100"/>
  <c r="AB61" i="100"/>
  <c r="AA61" i="100"/>
  <c r="Z61" i="100"/>
  <c r="Y61" i="100"/>
  <c r="V61" i="100"/>
  <c r="W61" i="100"/>
  <c r="X61" i="100"/>
  <c r="S61" i="100"/>
  <c r="R61" i="100"/>
  <c r="Q61" i="100"/>
  <c r="P61" i="100"/>
  <c r="O61" i="100"/>
  <c r="N61" i="100"/>
  <c r="M61" i="100"/>
  <c r="L61" i="100"/>
  <c r="K61" i="100"/>
  <c r="H61" i="100"/>
  <c r="AF60" i="100"/>
  <c r="AE60" i="100"/>
  <c r="AD60" i="100"/>
  <c r="AC60" i="100"/>
  <c r="AB60" i="100"/>
  <c r="AA60" i="100"/>
  <c r="Z60" i="100"/>
  <c r="Y60" i="100"/>
  <c r="V60" i="100"/>
  <c r="W60" i="100"/>
  <c r="X60" i="100"/>
  <c r="S60" i="100"/>
  <c r="R60" i="100"/>
  <c r="Q60" i="100"/>
  <c r="P60" i="100"/>
  <c r="O60" i="100"/>
  <c r="N60" i="100"/>
  <c r="M60" i="100"/>
  <c r="L60" i="100"/>
  <c r="K60" i="100"/>
  <c r="H60" i="100"/>
  <c r="AF59" i="100"/>
  <c r="AE59" i="100"/>
  <c r="AD59" i="100"/>
  <c r="AC59" i="100"/>
  <c r="AB59" i="100"/>
  <c r="AA59" i="100"/>
  <c r="Z59" i="100"/>
  <c r="Y59" i="100"/>
  <c r="V59" i="100"/>
  <c r="W59" i="100"/>
  <c r="X59" i="100"/>
  <c r="S59" i="100"/>
  <c r="R59" i="100"/>
  <c r="Q59" i="100"/>
  <c r="P59" i="100"/>
  <c r="O59" i="100"/>
  <c r="N59" i="100"/>
  <c r="M59" i="100"/>
  <c r="L59" i="100"/>
  <c r="K59" i="100"/>
  <c r="H59" i="100"/>
  <c r="AF58" i="100"/>
  <c r="AE58" i="100"/>
  <c r="AD58" i="100"/>
  <c r="AC58" i="100"/>
  <c r="AB58" i="100"/>
  <c r="AA58" i="100"/>
  <c r="Z58" i="100"/>
  <c r="Y58" i="100"/>
  <c r="V58" i="100"/>
  <c r="W58" i="100"/>
  <c r="X58" i="100"/>
  <c r="S58" i="100"/>
  <c r="R58" i="100"/>
  <c r="Q58" i="100"/>
  <c r="P58" i="100"/>
  <c r="O58" i="100"/>
  <c r="N58" i="100"/>
  <c r="M58" i="100"/>
  <c r="L58" i="100"/>
  <c r="K58" i="100"/>
  <c r="H58" i="100"/>
  <c r="AF57" i="100"/>
  <c r="AE57" i="100"/>
  <c r="AD57" i="100"/>
  <c r="AC57" i="100"/>
  <c r="AB57" i="100"/>
  <c r="AA57" i="100"/>
  <c r="Z57" i="100"/>
  <c r="Y57" i="100"/>
  <c r="V57" i="100"/>
  <c r="W57" i="100"/>
  <c r="X57" i="100"/>
  <c r="S57" i="100"/>
  <c r="R57" i="100"/>
  <c r="Q57" i="100"/>
  <c r="P57" i="100"/>
  <c r="O57" i="100"/>
  <c r="N57" i="100"/>
  <c r="M57" i="100"/>
  <c r="L57" i="100"/>
  <c r="K57" i="100"/>
  <c r="H57" i="100"/>
  <c r="AF56" i="100"/>
  <c r="AE56" i="100"/>
  <c r="AD56" i="100"/>
  <c r="AC56" i="100"/>
  <c r="AB56" i="100"/>
  <c r="AA56" i="100"/>
  <c r="Z56" i="100"/>
  <c r="Y56" i="100"/>
  <c r="V56" i="100"/>
  <c r="W56" i="100"/>
  <c r="X56" i="100"/>
  <c r="S56" i="100"/>
  <c r="R56" i="100"/>
  <c r="Q56" i="100"/>
  <c r="P56" i="100"/>
  <c r="O56" i="100"/>
  <c r="N56" i="100"/>
  <c r="M56" i="100"/>
  <c r="L56" i="100"/>
  <c r="K56" i="100"/>
  <c r="H56" i="100"/>
  <c r="AF55" i="100"/>
  <c r="AE55" i="100"/>
  <c r="AD55" i="100"/>
  <c r="AC55" i="100"/>
  <c r="AB55" i="100"/>
  <c r="AA55" i="100"/>
  <c r="Z55" i="100"/>
  <c r="Y55" i="100"/>
  <c r="V55" i="100"/>
  <c r="W55" i="100"/>
  <c r="X55" i="100"/>
  <c r="S55" i="100"/>
  <c r="R55" i="100"/>
  <c r="Q55" i="100"/>
  <c r="P55" i="100"/>
  <c r="O55" i="100"/>
  <c r="N55" i="100"/>
  <c r="M55" i="100"/>
  <c r="L55" i="100"/>
  <c r="K55" i="100"/>
  <c r="AF54" i="100"/>
  <c r="AE54" i="100"/>
  <c r="AD54" i="100"/>
  <c r="AC54" i="100"/>
  <c r="AB54" i="100"/>
  <c r="AA54" i="100"/>
  <c r="Z54" i="100"/>
  <c r="Y54" i="100"/>
  <c r="V54" i="100"/>
  <c r="W54" i="100"/>
  <c r="X54" i="100"/>
  <c r="S54" i="100"/>
  <c r="R54" i="100"/>
  <c r="Q54" i="100"/>
  <c r="P54" i="100"/>
  <c r="O54" i="100"/>
  <c r="N54" i="100"/>
  <c r="M54" i="100"/>
  <c r="L54" i="100"/>
  <c r="K54" i="100"/>
  <c r="AF53" i="100"/>
  <c r="AE53" i="100"/>
  <c r="AD53" i="100"/>
  <c r="AC53" i="100"/>
  <c r="AB53" i="100"/>
  <c r="AA53" i="100"/>
  <c r="Z53" i="100"/>
  <c r="Y53" i="100"/>
  <c r="V53" i="100"/>
  <c r="W53" i="100"/>
  <c r="X53" i="100"/>
  <c r="S53" i="100"/>
  <c r="R53" i="100"/>
  <c r="Q53" i="100"/>
  <c r="P53" i="100"/>
  <c r="O53" i="100"/>
  <c r="N53" i="100"/>
  <c r="M53" i="100"/>
  <c r="L53" i="100"/>
  <c r="K53" i="100"/>
  <c r="Y52" i="100"/>
  <c r="Z52" i="100"/>
  <c r="AA52" i="100"/>
  <c r="AB52" i="100"/>
  <c r="AC52" i="100"/>
  <c r="AD52" i="100"/>
  <c r="AE52" i="100"/>
  <c r="AF52" i="100"/>
  <c r="V52" i="100"/>
  <c r="W52" i="100"/>
  <c r="X52" i="100"/>
  <c r="AG52" i="100"/>
  <c r="S52" i="100"/>
  <c r="R52" i="100"/>
  <c r="Q52" i="100"/>
  <c r="P52" i="100"/>
  <c r="O52" i="100"/>
  <c r="N52" i="100"/>
  <c r="M52" i="100"/>
  <c r="L52" i="100"/>
  <c r="K52" i="100"/>
  <c r="B51" i="100"/>
  <c r="A51" i="99"/>
  <c r="B101" i="99"/>
  <c r="B96" i="99"/>
  <c r="B97" i="99"/>
  <c r="B98" i="99"/>
  <c r="B99" i="99"/>
  <c r="B100" i="99"/>
  <c r="D101" i="99"/>
  <c r="E101" i="99"/>
  <c r="B94" i="99"/>
  <c r="C101" i="99"/>
  <c r="F101" i="99"/>
  <c r="D100" i="99"/>
  <c r="E100" i="99"/>
  <c r="C100" i="99"/>
  <c r="F100" i="99"/>
  <c r="D99" i="99"/>
  <c r="E99" i="99"/>
  <c r="C99" i="99"/>
  <c r="F99" i="99"/>
  <c r="D98" i="99"/>
  <c r="E98" i="99"/>
  <c r="C98" i="99"/>
  <c r="F98" i="99"/>
  <c r="D97" i="99"/>
  <c r="E97" i="99"/>
  <c r="C97" i="99"/>
  <c r="F97" i="99"/>
  <c r="D96" i="99"/>
  <c r="E96" i="99"/>
  <c r="G96" i="99"/>
  <c r="C96" i="99"/>
  <c r="F96" i="99"/>
  <c r="B95" i="99"/>
  <c r="C77" i="99"/>
  <c r="E77" i="99"/>
  <c r="F77" i="99"/>
  <c r="G77" i="99"/>
  <c r="D77" i="99"/>
  <c r="B79" i="99"/>
  <c r="H77" i="99"/>
  <c r="B78" i="99"/>
  <c r="C78" i="99"/>
  <c r="C79" i="99"/>
  <c r="D79" i="99"/>
  <c r="D80" i="99"/>
  <c r="B81" i="99"/>
  <c r="B80" i="99"/>
  <c r="C80" i="99"/>
  <c r="C81" i="99"/>
  <c r="D81" i="99"/>
  <c r="B83" i="99"/>
  <c r="B82" i="99"/>
  <c r="C82" i="99"/>
  <c r="C83" i="99"/>
  <c r="D83" i="99"/>
  <c r="B85" i="99"/>
  <c r="B84" i="99"/>
  <c r="C84" i="99"/>
  <c r="C85" i="99"/>
  <c r="D85" i="99"/>
  <c r="B87" i="99"/>
  <c r="B86" i="99"/>
  <c r="C86" i="99"/>
  <c r="C87" i="99"/>
  <c r="D87" i="99"/>
  <c r="D92" i="99"/>
  <c r="B89" i="99"/>
  <c r="B88" i="99"/>
  <c r="C88" i="99"/>
  <c r="C89" i="99"/>
  <c r="D89" i="99"/>
  <c r="B91" i="99"/>
  <c r="B90" i="99"/>
  <c r="C90" i="99"/>
  <c r="C91" i="99"/>
  <c r="D91" i="99"/>
  <c r="E92" i="99"/>
  <c r="C92" i="99"/>
  <c r="F92" i="99"/>
  <c r="S91" i="99"/>
  <c r="R91" i="99"/>
  <c r="Q91" i="99"/>
  <c r="P91" i="99"/>
  <c r="O91" i="99"/>
  <c r="N91" i="99"/>
  <c r="M91" i="99"/>
  <c r="L91" i="99"/>
  <c r="K91" i="99"/>
  <c r="H91" i="99"/>
  <c r="G91" i="99"/>
  <c r="S90" i="99"/>
  <c r="R90" i="99"/>
  <c r="Q90" i="99"/>
  <c r="P90" i="99"/>
  <c r="O90" i="99"/>
  <c r="N90" i="99"/>
  <c r="M90" i="99"/>
  <c r="L90" i="99"/>
  <c r="K90" i="99"/>
  <c r="S89" i="99"/>
  <c r="R89" i="99"/>
  <c r="Q89" i="99"/>
  <c r="P89" i="99"/>
  <c r="O89" i="99"/>
  <c r="N89" i="99"/>
  <c r="M89" i="99"/>
  <c r="L89" i="99"/>
  <c r="K89" i="99"/>
  <c r="H89" i="99"/>
  <c r="H88" i="99"/>
  <c r="G89" i="99"/>
  <c r="S88" i="99"/>
  <c r="R88" i="99"/>
  <c r="Q88" i="99"/>
  <c r="P88" i="99"/>
  <c r="O88" i="99"/>
  <c r="N88" i="99"/>
  <c r="M88" i="99"/>
  <c r="L88" i="99"/>
  <c r="K88" i="99"/>
  <c r="S87" i="99"/>
  <c r="R87" i="99"/>
  <c r="Q87" i="99"/>
  <c r="P87" i="99"/>
  <c r="O87" i="99"/>
  <c r="N87" i="99"/>
  <c r="M87" i="99"/>
  <c r="L87" i="99"/>
  <c r="K87" i="99"/>
  <c r="H87" i="99"/>
  <c r="G87" i="99"/>
  <c r="S86" i="99"/>
  <c r="R86" i="99"/>
  <c r="Q86" i="99"/>
  <c r="P86" i="99"/>
  <c r="O86" i="99"/>
  <c r="N86" i="99"/>
  <c r="M86" i="99"/>
  <c r="L86" i="99"/>
  <c r="K86" i="99"/>
  <c r="S85" i="99"/>
  <c r="R85" i="99"/>
  <c r="Q85" i="99"/>
  <c r="P85" i="99"/>
  <c r="O85" i="99"/>
  <c r="N85" i="99"/>
  <c r="M85" i="99"/>
  <c r="L85" i="99"/>
  <c r="K85" i="99"/>
  <c r="H85" i="99"/>
  <c r="E85" i="99"/>
  <c r="G85" i="99"/>
  <c r="S84" i="99"/>
  <c r="R84" i="99"/>
  <c r="Q84" i="99"/>
  <c r="P84" i="99"/>
  <c r="O84" i="99"/>
  <c r="N84" i="99"/>
  <c r="M84" i="99"/>
  <c r="L84" i="99"/>
  <c r="K84" i="99"/>
  <c r="S83" i="99"/>
  <c r="R83" i="99"/>
  <c r="Q83" i="99"/>
  <c r="P83" i="99"/>
  <c r="O83" i="99"/>
  <c r="N83" i="99"/>
  <c r="M83" i="99"/>
  <c r="L83" i="99"/>
  <c r="K83" i="99"/>
  <c r="H83" i="99"/>
  <c r="G83" i="99"/>
  <c r="S82" i="99"/>
  <c r="R82" i="99"/>
  <c r="Q82" i="99"/>
  <c r="P82" i="99"/>
  <c r="O82" i="99"/>
  <c r="N82" i="99"/>
  <c r="M82" i="99"/>
  <c r="L82" i="99"/>
  <c r="K82" i="99"/>
  <c r="S81" i="99"/>
  <c r="R81" i="99"/>
  <c r="Q81" i="99"/>
  <c r="P81" i="99"/>
  <c r="O81" i="99"/>
  <c r="N81" i="99"/>
  <c r="M81" i="99"/>
  <c r="L81" i="99"/>
  <c r="K81" i="99"/>
  <c r="H81" i="99"/>
  <c r="G81" i="99"/>
  <c r="H63" i="99"/>
  <c r="AF80" i="99"/>
  <c r="AE80" i="99"/>
  <c r="AD80" i="99"/>
  <c r="AC80" i="99"/>
  <c r="AB80" i="99"/>
  <c r="AA80" i="99"/>
  <c r="Z80" i="99"/>
  <c r="Y80" i="99"/>
  <c r="V80" i="99"/>
  <c r="W80" i="99"/>
  <c r="X80" i="99"/>
  <c r="S80" i="99"/>
  <c r="R80" i="99"/>
  <c r="Q80" i="99"/>
  <c r="P80" i="99"/>
  <c r="O80" i="99"/>
  <c r="N80" i="99"/>
  <c r="M80" i="99"/>
  <c r="L80" i="99"/>
  <c r="K80" i="99"/>
  <c r="AF79" i="99"/>
  <c r="AE79" i="99"/>
  <c r="AD79" i="99"/>
  <c r="AC79" i="99"/>
  <c r="AB79" i="99"/>
  <c r="AA79" i="99"/>
  <c r="Z79" i="99"/>
  <c r="Y79" i="99"/>
  <c r="V79" i="99"/>
  <c r="W79" i="99"/>
  <c r="X79" i="99"/>
  <c r="S79" i="99"/>
  <c r="R79" i="99"/>
  <c r="Q79" i="99"/>
  <c r="P79" i="99"/>
  <c r="O79" i="99"/>
  <c r="N79" i="99"/>
  <c r="M79" i="99"/>
  <c r="L79" i="99"/>
  <c r="K79" i="99"/>
  <c r="H79" i="99"/>
  <c r="G79" i="99"/>
  <c r="AF78" i="99"/>
  <c r="AE78" i="99"/>
  <c r="AD78" i="99"/>
  <c r="AC78" i="99"/>
  <c r="AB78" i="99"/>
  <c r="AA78" i="99"/>
  <c r="Z78" i="99"/>
  <c r="Y78" i="99"/>
  <c r="V78" i="99"/>
  <c r="W78" i="99"/>
  <c r="X78" i="99"/>
  <c r="S78" i="99"/>
  <c r="R78" i="99"/>
  <c r="Q78" i="99"/>
  <c r="P78" i="99"/>
  <c r="O78" i="99"/>
  <c r="N78" i="99"/>
  <c r="M78" i="99"/>
  <c r="L78" i="99"/>
  <c r="K78" i="99"/>
  <c r="AF77" i="99"/>
  <c r="AE77" i="99"/>
  <c r="AD77" i="99"/>
  <c r="AC77" i="99"/>
  <c r="AB77" i="99"/>
  <c r="AA77" i="99"/>
  <c r="Z77" i="99"/>
  <c r="Y77" i="99"/>
  <c r="V77" i="99"/>
  <c r="W77" i="99"/>
  <c r="X77" i="99"/>
  <c r="S77" i="99"/>
  <c r="R77" i="99"/>
  <c r="Q77" i="99"/>
  <c r="P77" i="99"/>
  <c r="O77" i="99"/>
  <c r="N77" i="99"/>
  <c r="M77" i="99"/>
  <c r="L77" i="99"/>
  <c r="K77" i="99"/>
  <c r="B77" i="99"/>
  <c r="AF76" i="99"/>
  <c r="AE76" i="99"/>
  <c r="AD76" i="99"/>
  <c r="AC76" i="99"/>
  <c r="AB76" i="99"/>
  <c r="AA76" i="99"/>
  <c r="Z76" i="99"/>
  <c r="Y76" i="99"/>
  <c r="V76" i="99"/>
  <c r="W76" i="99"/>
  <c r="X76" i="99"/>
  <c r="S76" i="99"/>
  <c r="R76" i="99"/>
  <c r="Q76" i="99"/>
  <c r="P76" i="99"/>
  <c r="O76" i="99"/>
  <c r="N76" i="99"/>
  <c r="M76" i="99"/>
  <c r="L76" i="99"/>
  <c r="K76" i="99"/>
  <c r="G68" i="99"/>
  <c r="C54" i="99"/>
  <c r="C73" i="99"/>
  <c r="C55" i="99"/>
  <c r="C74" i="99"/>
  <c r="D73" i="99"/>
  <c r="H53" i="99"/>
  <c r="E72" i="99"/>
  <c r="F72" i="99"/>
  <c r="H54" i="99"/>
  <c r="E73" i="99"/>
  <c r="F73" i="99"/>
  <c r="B54" i="99"/>
  <c r="B73" i="99"/>
  <c r="B76" i="99"/>
  <c r="AF75" i="99"/>
  <c r="AE75" i="99"/>
  <c r="AD75" i="99"/>
  <c r="AC75" i="99"/>
  <c r="AB75" i="99"/>
  <c r="AA75" i="99"/>
  <c r="Z75" i="99"/>
  <c r="Y75" i="99"/>
  <c r="V75" i="99"/>
  <c r="W75" i="99"/>
  <c r="X75" i="99"/>
  <c r="S75" i="99"/>
  <c r="R75" i="99"/>
  <c r="Q75" i="99"/>
  <c r="P75" i="99"/>
  <c r="O75" i="99"/>
  <c r="N75" i="99"/>
  <c r="M75" i="99"/>
  <c r="L75" i="99"/>
  <c r="K75" i="99"/>
  <c r="B53" i="99"/>
  <c r="B72" i="99"/>
  <c r="B75" i="99"/>
  <c r="AF74" i="99"/>
  <c r="AE74" i="99"/>
  <c r="AD74" i="99"/>
  <c r="AC74" i="99"/>
  <c r="AB74" i="99"/>
  <c r="AA74" i="99"/>
  <c r="Z74" i="99"/>
  <c r="Y74" i="99"/>
  <c r="V74" i="99"/>
  <c r="W74" i="99"/>
  <c r="X74" i="99"/>
  <c r="S74" i="99"/>
  <c r="R74" i="99"/>
  <c r="Q74" i="99"/>
  <c r="P74" i="99"/>
  <c r="O74" i="99"/>
  <c r="N74" i="99"/>
  <c r="M74" i="99"/>
  <c r="L74" i="99"/>
  <c r="K74" i="99"/>
  <c r="H55" i="99"/>
  <c r="E74" i="99"/>
  <c r="B55" i="99"/>
  <c r="B74" i="99"/>
  <c r="AF73" i="99"/>
  <c r="AE73" i="99"/>
  <c r="AD73" i="99"/>
  <c r="AC73" i="99"/>
  <c r="AB73" i="99"/>
  <c r="AA73" i="99"/>
  <c r="Z73" i="99"/>
  <c r="Y73" i="99"/>
  <c r="V73" i="99"/>
  <c r="W73" i="99"/>
  <c r="X73" i="99"/>
  <c r="S73" i="99"/>
  <c r="R73" i="99"/>
  <c r="Q73" i="99"/>
  <c r="P73" i="99"/>
  <c r="O73" i="99"/>
  <c r="N73" i="99"/>
  <c r="M73" i="99"/>
  <c r="L73" i="99"/>
  <c r="K73" i="99"/>
  <c r="AF72" i="99"/>
  <c r="AE72" i="99"/>
  <c r="AD72" i="99"/>
  <c r="AC72" i="99"/>
  <c r="AB72" i="99"/>
  <c r="AA72" i="99"/>
  <c r="Z72" i="99"/>
  <c r="Y72" i="99"/>
  <c r="V72" i="99"/>
  <c r="W72" i="99"/>
  <c r="X72" i="99"/>
  <c r="S72" i="99"/>
  <c r="R72" i="99"/>
  <c r="Q72" i="99"/>
  <c r="P72" i="99"/>
  <c r="O72" i="99"/>
  <c r="N72" i="99"/>
  <c r="M72" i="99"/>
  <c r="L72" i="99"/>
  <c r="K72" i="99"/>
  <c r="C53" i="99"/>
  <c r="C72" i="99"/>
  <c r="D72" i="99"/>
  <c r="AF71" i="99"/>
  <c r="AE71" i="99"/>
  <c r="AD71" i="99"/>
  <c r="AC71" i="99"/>
  <c r="AB71" i="99"/>
  <c r="AA71" i="99"/>
  <c r="Z71" i="99"/>
  <c r="Y71" i="99"/>
  <c r="V71" i="99"/>
  <c r="W71" i="99"/>
  <c r="X71" i="99"/>
  <c r="S71" i="99"/>
  <c r="R71" i="99"/>
  <c r="Q71" i="99"/>
  <c r="P71" i="99"/>
  <c r="O71" i="99"/>
  <c r="N71" i="99"/>
  <c r="M71" i="99"/>
  <c r="L71" i="99"/>
  <c r="K71" i="99"/>
  <c r="AF70" i="99"/>
  <c r="AE70" i="99"/>
  <c r="AD70" i="99"/>
  <c r="AC70" i="99"/>
  <c r="AB70" i="99"/>
  <c r="AA70" i="99"/>
  <c r="Z70" i="99"/>
  <c r="Y70" i="99"/>
  <c r="V70" i="99"/>
  <c r="W70" i="99"/>
  <c r="X70" i="99"/>
  <c r="S70" i="99"/>
  <c r="R70" i="99"/>
  <c r="Q70" i="99"/>
  <c r="P70" i="99"/>
  <c r="O70" i="99"/>
  <c r="N70" i="99"/>
  <c r="M70" i="99"/>
  <c r="L70" i="99"/>
  <c r="K70" i="99"/>
  <c r="G66" i="99"/>
  <c r="AF69" i="99"/>
  <c r="AE69" i="99"/>
  <c r="AD69" i="99"/>
  <c r="AC69" i="99"/>
  <c r="AB69" i="99"/>
  <c r="AA69" i="99"/>
  <c r="Z69" i="99"/>
  <c r="Y69" i="99"/>
  <c r="V69" i="99"/>
  <c r="W69" i="99"/>
  <c r="X69" i="99"/>
  <c r="S69" i="99"/>
  <c r="R69" i="99"/>
  <c r="Q69" i="99"/>
  <c r="P69" i="99"/>
  <c r="O69" i="99"/>
  <c r="N69" i="99"/>
  <c r="M69" i="99"/>
  <c r="L69" i="99"/>
  <c r="K69" i="99"/>
  <c r="AF68" i="99"/>
  <c r="AE68" i="99"/>
  <c r="AD68" i="99"/>
  <c r="AC68" i="99"/>
  <c r="AB68" i="99"/>
  <c r="AA68" i="99"/>
  <c r="Z68" i="99"/>
  <c r="Y68" i="99"/>
  <c r="V68" i="99"/>
  <c r="W68" i="99"/>
  <c r="X68" i="99"/>
  <c r="S68" i="99"/>
  <c r="R68" i="99"/>
  <c r="Q68" i="99"/>
  <c r="P68" i="99"/>
  <c r="O68" i="99"/>
  <c r="N68" i="99"/>
  <c r="M68" i="99"/>
  <c r="L68" i="99"/>
  <c r="K68" i="99"/>
  <c r="AF67" i="99"/>
  <c r="AE67" i="99"/>
  <c r="AD67" i="99"/>
  <c r="AC67" i="99"/>
  <c r="AB67" i="99"/>
  <c r="AA67" i="99"/>
  <c r="Z67" i="99"/>
  <c r="Y67" i="99"/>
  <c r="V67" i="99"/>
  <c r="W67" i="99"/>
  <c r="X67" i="99"/>
  <c r="S67" i="99"/>
  <c r="R67" i="99"/>
  <c r="Q67" i="99"/>
  <c r="P67" i="99"/>
  <c r="O67" i="99"/>
  <c r="N67" i="99"/>
  <c r="M67" i="99"/>
  <c r="L67" i="99"/>
  <c r="K67" i="99"/>
  <c r="G53" i="99"/>
  <c r="C56" i="99"/>
  <c r="B56" i="99"/>
  <c r="C57" i="99"/>
  <c r="B57" i="99"/>
  <c r="E57" i="99"/>
  <c r="G57" i="99"/>
  <c r="C58" i="99"/>
  <c r="B58" i="99"/>
  <c r="C59" i="99"/>
  <c r="B59" i="99"/>
  <c r="C60" i="99"/>
  <c r="B60" i="99"/>
  <c r="C61" i="99"/>
  <c r="B61" i="99"/>
  <c r="E56" i="99"/>
  <c r="G56" i="99"/>
  <c r="E58" i="99"/>
  <c r="G58" i="99"/>
  <c r="E59" i="99"/>
  <c r="G59" i="99"/>
  <c r="E60" i="99"/>
  <c r="G60" i="99"/>
  <c r="E61" i="99"/>
  <c r="G61" i="99"/>
  <c r="F53" i="99"/>
  <c r="B62" i="99"/>
  <c r="B63" i="99"/>
  <c r="B64" i="99"/>
  <c r="G64" i="99"/>
  <c r="F54" i="99"/>
  <c r="F55" i="99"/>
  <c r="H66" i="99"/>
  <c r="H67" i="99"/>
  <c r="G67" i="99"/>
  <c r="B65" i="99"/>
  <c r="B66" i="99"/>
  <c r="F65" i="99"/>
  <c r="F66" i="99"/>
  <c r="F67" i="99"/>
  <c r="B67" i="99"/>
  <c r="AF66" i="99"/>
  <c r="AE66" i="99"/>
  <c r="AD66" i="99"/>
  <c r="AC66" i="99"/>
  <c r="AB66" i="99"/>
  <c r="AA66" i="99"/>
  <c r="Z66" i="99"/>
  <c r="Y66" i="99"/>
  <c r="V66" i="99"/>
  <c r="W66" i="99"/>
  <c r="X66" i="99"/>
  <c r="S66" i="99"/>
  <c r="R66" i="99"/>
  <c r="Q66" i="99"/>
  <c r="P66" i="99"/>
  <c r="O66" i="99"/>
  <c r="N66" i="99"/>
  <c r="M66" i="99"/>
  <c r="L66" i="99"/>
  <c r="K66" i="99"/>
  <c r="C66" i="99"/>
  <c r="AF65" i="99"/>
  <c r="AE65" i="99"/>
  <c r="AD65" i="99"/>
  <c r="AC65" i="99"/>
  <c r="AB65" i="99"/>
  <c r="AA65" i="99"/>
  <c r="Z65" i="99"/>
  <c r="Y65" i="99"/>
  <c r="V65" i="99"/>
  <c r="W65" i="99"/>
  <c r="X65" i="99"/>
  <c r="S65" i="99"/>
  <c r="R65" i="99"/>
  <c r="Q65" i="99"/>
  <c r="P65" i="99"/>
  <c r="O65" i="99"/>
  <c r="N65" i="99"/>
  <c r="M65" i="99"/>
  <c r="L65" i="99"/>
  <c r="K65" i="99"/>
  <c r="H65" i="99"/>
  <c r="G65" i="99"/>
  <c r="C65" i="99"/>
  <c r="AF64" i="99"/>
  <c r="AE64" i="99"/>
  <c r="AD64" i="99"/>
  <c r="AC64" i="99"/>
  <c r="AB64" i="99"/>
  <c r="AA64" i="99"/>
  <c r="Z64" i="99"/>
  <c r="Y64" i="99"/>
  <c r="V64" i="99"/>
  <c r="W64" i="99"/>
  <c r="X64" i="99"/>
  <c r="S64" i="99"/>
  <c r="R64" i="99"/>
  <c r="Q64" i="99"/>
  <c r="P64" i="99"/>
  <c r="O64" i="99"/>
  <c r="N64" i="99"/>
  <c r="M64" i="99"/>
  <c r="L64" i="99"/>
  <c r="K64" i="99"/>
  <c r="E64" i="99"/>
  <c r="C64" i="99"/>
  <c r="AF63" i="99"/>
  <c r="AE63" i="99"/>
  <c r="AD63" i="99"/>
  <c r="AC63" i="99"/>
  <c r="AB63" i="99"/>
  <c r="AA63" i="99"/>
  <c r="Z63" i="99"/>
  <c r="Y63" i="99"/>
  <c r="V63" i="99"/>
  <c r="W63" i="99"/>
  <c r="X63" i="99"/>
  <c r="S63" i="99"/>
  <c r="R63" i="99"/>
  <c r="Q63" i="99"/>
  <c r="P63" i="99"/>
  <c r="O63" i="99"/>
  <c r="N63" i="99"/>
  <c r="M63" i="99"/>
  <c r="L63" i="99"/>
  <c r="K63" i="99"/>
  <c r="D63" i="99"/>
  <c r="C63" i="99"/>
  <c r="AF62" i="99"/>
  <c r="AE62" i="99"/>
  <c r="AD62" i="99"/>
  <c r="AC62" i="99"/>
  <c r="AB62" i="99"/>
  <c r="AA62" i="99"/>
  <c r="Z62" i="99"/>
  <c r="Y62" i="99"/>
  <c r="V62" i="99"/>
  <c r="W62" i="99"/>
  <c r="X62" i="99"/>
  <c r="S62" i="99"/>
  <c r="R62" i="99"/>
  <c r="Q62" i="99"/>
  <c r="P62" i="99"/>
  <c r="O62" i="99"/>
  <c r="N62" i="99"/>
  <c r="M62" i="99"/>
  <c r="L62" i="99"/>
  <c r="K62" i="99"/>
  <c r="AF61" i="99"/>
  <c r="AE61" i="99"/>
  <c r="AD61" i="99"/>
  <c r="AC61" i="99"/>
  <c r="AB61" i="99"/>
  <c r="AA61" i="99"/>
  <c r="Z61" i="99"/>
  <c r="Y61" i="99"/>
  <c r="V61" i="99"/>
  <c r="W61" i="99"/>
  <c r="X61" i="99"/>
  <c r="S61" i="99"/>
  <c r="R61" i="99"/>
  <c r="Q61" i="99"/>
  <c r="P61" i="99"/>
  <c r="O61" i="99"/>
  <c r="N61" i="99"/>
  <c r="M61" i="99"/>
  <c r="L61" i="99"/>
  <c r="K61" i="99"/>
  <c r="H61" i="99"/>
  <c r="AF60" i="99"/>
  <c r="AE60" i="99"/>
  <c r="AD60" i="99"/>
  <c r="AC60" i="99"/>
  <c r="AB60" i="99"/>
  <c r="AA60" i="99"/>
  <c r="Z60" i="99"/>
  <c r="Y60" i="99"/>
  <c r="V60" i="99"/>
  <c r="W60" i="99"/>
  <c r="X60" i="99"/>
  <c r="S60" i="99"/>
  <c r="R60" i="99"/>
  <c r="Q60" i="99"/>
  <c r="P60" i="99"/>
  <c r="O60" i="99"/>
  <c r="N60" i="99"/>
  <c r="M60" i="99"/>
  <c r="L60" i="99"/>
  <c r="K60" i="99"/>
  <c r="H60" i="99"/>
  <c r="AF59" i="99"/>
  <c r="AE59" i="99"/>
  <c r="AD59" i="99"/>
  <c r="AC59" i="99"/>
  <c r="AB59" i="99"/>
  <c r="AA59" i="99"/>
  <c r="Z59" i="99"/>
  <c r="Y59" i="99"/>
  <c r="V59" i="99"/>
  <c r="W59" i="99"/>
  <c r="X59" i="99"/>
  <c r="S59" i="99"/>
  <c r="R59" i="99"/>
  <c r="Q59" i="99"/>
  <c r="P59" i="99"/>
  <c r="O59" i="99"/>
  <c r="N59" i="99"/>
  <c r="M59" i="99"/>
  <c r="L59" i="99"/>
  <c r="K59" i="99"/>
  <c r="H59" i="99"/>
  <c r="AF58" i="99"/>
  <c r="AE58" i="99"/>
  <c r="AD58" i="99"/>
  <c r="AC58" i="99"/>
  <c r="AB58" i="99"/>
  <c r="AA58" i="99"/>
  <c r="Z58" i="99"/>
  <c r="Y58" i="99"/>
  <c r="V58" i="99"/>
  <c r="W58" i="99"/>
  <c r="X58" i="99"/>
  <c r="S58" i="99"/>
  <c r="R58" i="99"/>
  <c r="Q58" i="99"/>
  <c r="P58" i="99"/>
  <c r="O58" i="99"/>
  <c r="N58" i="99"/>
  <c r="M58" i="99"/>
  <c r="L58" i="99"/>
  <c r="K58" i="99"/>
  <c r="H58" i="99"/>
  <c r="AF57" i="99"/>
  <c r="AE57" i="99"/>
  <c r="AD57" i="99"/>
  <c r="AC57" i="99"/>
  <c r="AB57" i="99"/>
  <c r="AA57" i="99"/>
  <c r="Z57" i="99"/>
  <c r="Y57" i="99"/>
  <c r="V57" i="99"/>
  <c r="W57" i="99"/>
  <c r="X57" i="99"/>
  <c r="S57" i="99"/>
  <c r="R57" i="99"/>
  <c r="Q57" i="99"/>
  <c r="P57" i="99"/>
  <c r="O57" i="99"/>
  <c r="N57" i="99"/>
  <c r="M57" i="99"/>
  <c r="L57" i="99"/>
  <c r="K57" i="99"/>
  <c r="H57" i="99"/>
  <c r="AF56" i="99"/>
  <c r="AE56" i="99"/>
  <c r="AD56" i="99"/>
  <c r="AC56" i="99"/>
  <c r="AB56" i="99"/>
  <c r="AA56" i="99"/>
  <c r="Z56" i="99"/>
  <c r="Y56" i="99"/>
  <c r="V56" i="99"/>
  <c r="W56" i="99"/>
  <c r="X56" i="99"/>
  <c r="S56" i="99"/>
  <c r="R56" i="99"/>
  <c r="Q56" i="99"/>
  <c r="P56" i="99"/>
  <c r="O56" i="99"/>
  <c r="N56" i="99"/>
  <c r="M56" i="99"/>
  <c r="L56" i="99"/>
  <c r="K56" i="99"/>
  <c r="H56" i="99"/>
  <c r="AF55" i="99"/>
  <c r="AE55" i="99"/>
  <c r="AD55" i="99"/>
  <c r="AC55" i="99"/>
  <c r="AB55" i="99"/>
  <c r="AA55" i="99"/>
  <c r="Z55" i="99"/>
  <c r="Y55" i="99"/>
  <c r="V55" i="99"/>
  <c r="W55" i="99"/>
  <c r="X55" i="99"/>
  <c r="S55" i="99"/>
  <c r="R55" i="99"/>
  <c r="Q55" i="99"/>
  <c r="P55" i="99"/>
  <c r="O55" i="99"/>
  <c r="N55" i="99"/>
  <c r="M55" i="99"/>
  <c r="L55" i="99"/>
  <c r="K55" i="99"/>
  <c r="D55" i="99"/>
  <c r="E55" i="99"/>
  <c r="AF54" i="99"/>
  <c r="AE54" i="99"/>
  <c r="AD54" i="99"/>
  <c r="AC54" i="99"/>
  <c r="AB54" i="99"/>
  <c r="AA54" i="99"/>
  <c r="Z54" i="99"/>
  <c r="Y54" i="99"/>
  <c r="V54" i="99"/>
  <c r="W54" i="99"/>
  <c r="X54" i="99"/>
  <c r="S54" i="99"/>
  <c r="R54" i="99"/>
  <c r="Q54" i="99"/>
  <c r="P54" i="99"/>
  <c r="O54" i="99"/>
  <c r="N54" i="99"/>
  <c r="M54" i="99"/>
  <c r="L54" i="99"/>
  <c r="K54" i="99"/>
  <c r="D54" i="99"/>
  <c r="E54" i="99"/>
  <c r="AF53" i="99"/>
  <c r="AE53" i="99"/>
  <c r="AD53" i="99"/>
  <c r="AC53" i="99"/>
  <c r="AB53" i="99"/>
  <c r="AA53" i="99"/>
  <c r="Z53" i="99"/>
  <c r="Y53" i="99"/>
  <c r="V53" i="99"/>
  <c r="W53" i="99"/>
  <c r="X53" i="99"/>
  <c r="S53" i="99"/>
  <c r="R53" i="99"/>
  <c r="Q53" i="99"/>
  <c r="P53" i="99"/>
  <c r="O53" i="99"/>
  <c r="N53" i="99"/>
  <c r="M53" i="99"/>
  <c r="L53" i="99"/>
  <c r="K53" i="99"/>
  <c r="D53" i="99"/>
  <c r="E53" i="99"/>
  <c r="Y52" i="99"/>
  <c r="Z52" i="99"/>
  <c r="AA52" i="99"/>
  <c r="AB52" i="99"/>
  <c r="AC52" i="99"/>
  <c r="AD52" i="99"/>
  <c r="AE52" i="99"/>
  <c r="AF52" i="99"/>
  <c r="V52" i="99"/>
  <c r="W52" i="99"/>
  <c r="X52" i="99"/>
  <c r="AG52" i="99"/>
  <c r="S52" i="99"/>
  <c r="R52" i="99"/>
  <c r="Q52" i="99"/>
  <c r="P52" i="99"/>
  <c r="O52" i="99"/>
  <c r="N52" i="99"/>
  <c r="M52" i="99"/>
  <c r="L52" i="99"/>
  <c r="K52" i="99"/>
  <c r="B51" i="99"/>
  <c r="A51" i="98"/>
  <c r="B101" i="98"/>
  <c r="B96" i="98"/>
  <c r="B97" i="98"/>
  <c r="B98" i="98"/>
  <c r="B99" i="98"/>
  <c r="B100" i="98"/>
  <c r="D101" i="98"/>
  <c r="E101" i="98"/>
  <c r="B94" i="98"/>
  <c r="C101" i="98"/>
  <c r="F101" i="98"/>
  <c r="D100" i="98"/>
  <c r="E100" i="98"/>
  <c r="C100" i="98"/>
  <c r="F100" i="98"/>
  <c r="D99" i="98"/>
  <c r="E99" i="98"/>
  <c r="C99" i="98"/>
  <c r="F99" i="98"/>
  <c r="D98" i="98"/>
  <c r="E98" i="98"/>
  <c r="C98" i="98"/>
  <c r="F98" i="98"/>
  <c r="D97" i="98"/>
  <c r="E97" i="98"/>
  <c r="C97" i="98"/>
  <c r="F97" i="98"/>
  <c r="D96" i="98"/>
  <c r="E96" i="98"/>
  <c r="G96" i="98"/>
  <c r="C96" i="98"/>
  <c r="F96" i="98"/>
  <c r="B95" i="98"/>
  <c r="C77" i="98"/>
  <c r="E77" i="98"/>
  <c r="F77" i="98"/>
  <c r="G77" i="98"/>
  <c r="D77" i="98"/>
  <c r="B79" i="98"/>
  <c r="H77" i="98"/>
  <c r="B78" i="98"/>
  <c r="C78" i="98"/>
  <c r="C79" i="98"/>
  <c r="D79" i="98"/>
  <c r="D80" i="98"/>
  <c r="B81" i="98"/>
  <c r="B80" i="98"/>
  <c r="C80" i="98"/>
  <c r="C81" i="98"/>
  <c r="D81" i="98"/>
  <c r="B83" i="98"/>
  <c r="B82" i="98"/>
  <c r="C82" i="98"/>
  <c r="C83" i="98"/>
  <c r="D83" i="98"/>
  <c r="B85" i="98"/>
  <c r="B84" i="98"/>
  <c r="C84" i="98"/>
  <c r="C85" i="98"/>
  <c r="D85" i="98"/>
  <c r="B87" i="98"/>
  <c r="B86" i="98"/>
  <c r="C86" i="98"/>
  <c r="C87" i="98"/>
  <c r="D87" i="98"/>
  <c r="D92" i="98"/>
  <c r="B89" i="98"/>
  <c r="B88" i="98"/>
  <c r="C88" i="98"/>
  <c r="C89" i="98"/>
  <c r="D89" i="98"/>
  <c r="B91" i="98"/>
  <c r="B90" i="98"/>
  <c r="C90" i="98"/>
  <c r="C91" i="98"/>
  <c r="D91" i="98"/>
  <c r="E92" i="98"/>
  <c r="C92" i="98"/>
  <c r="F92" i="98"/>
  <c r="S91" i="98"/>
  <c r="R91" i="98"/>
  <c r="Q91" i="98"/>
  <c r="P91" i="98"/>
  <c r="O91" i="98"/>
  <c r="N91" i="98"/>
  <c r="M91" i="98"/>
  <c r="L91" i="98"/>
  <c r="K91" i="98"/>
  <c r="H91" i="98"/>
  <c r="G91" i="98"/>
  <c r="S90" i="98"/>
  <c r="R90" i="98"/>
  <c r="Q90" i="98"/>
  <c r="P90" i="98"/>
  <c r="O90" i="98"/>
  <c r="N90" i="98"/>
  <c r="M90" i="98"/>
  <c r="L90" i="98"/>
  <c r="K90" i="98"/>
  <c r="S89" i="98"/>
  <c r="R89" i="98"/>
  <c r="Q89" i="98"/>
  <c r="P89" i="98"/>
  <c r="O89" i="98"/>
  <c r="N89" i="98"/>
  <c r="M89" i="98"/>
  <c r="L89" i="98"/>
  <c r="K89" i="98"/>
  <c r="H89" i="98"/>
  <c r="H88" i="98"/>
  <c r="G89" i="98"/>
  <c r="S88" i="98"/>
  <c r="R88" i="98"/>
  <c r="Q88" i="98"/>
  <c r="P88" i="98"/>
  <c r="O88" i="98"/>
  <c r="N88" i="98"/>
  <c r="M88" i="98"/>
  <c r="L88" i="98"/>
  <c r="K88" i="98"/>
  <c r="S87" i="98"/>
  <c r="R87" i="98"/>
  <c r="Q87" i="98"/>
  <c r="P87" i="98"/>
  <c r="O87" i="98"/>
  <c r="N87" i="98"/>
  <c r="M87" i="98"/>
  <c r="L87" i="98"/>
  <c r="K87" i="98"/>
  <c r="H87" i="98"/>
  <c r="G87" i="98"/>
  <c r="S86" i="98"/>
  <c r="R86" i="98"/>
  <c r="Q86" i="98"/>
  <c r="P86" i="98"/>
  <c r="O86" i="98"/>
  <c r="N86" i="98"/>
  <c r="M86" i="98"/>
  <c r="L86" i="98"/>
  <c r="K86" i="98"/>
  <c r="S85" i="98"/>
  <c r="R85" i="98"/>
  <c r="Q85" i="98"/>
  <c r="P85" i="98"/>
  <c r="O85" i="98"/>
  <c r="N85" i="98"/>
  <c r="M85" i="98"/>
  <c r="L85" i="98"/>
  <c r="K85" i="98"/>
  <c r="H85" i="98"/>
  <c r="E85" i="98"/>
  <c r="G85" i="98"/>
  <c r="S84" i="98"/>
  <c r="R84" i="98"/>
  <c r="Q84" i="98"/>
  <c r="P84" i="98"/>
  <c r="O84" i="98"/>
  <c r="N84" i="98"/>
  <c r="M84" i="98"/>
  <c r="L84" i="98"/>
  <c r="K84" i="98"/>
  <c r="S83" i="98"/>
  <c r="R83" i="98"/>
  <c r="Q83" i="98"/>
  <c r="P83" i="98"/>
  <c r="O83" i="98"/>
  <c r="N83" i="98"/>
  <c r="M83" i="98"/>
  <c r="L83" i="98"/>
  <c r="K83" i="98"/>
  <c r="H83" i="98"/>
  <c r="G83" i="98"/>
  <c r="S82" i="98"/>
  <c r="R82" i="98"/>
  <c r="Q82" i="98"/>
  <c r="P82" i="98"/>
  <c r="O82" i="98"/>
  <c r="N82" i="98"/>
  <c r="M82" i="98"/>
  <c r="L82" i="98"/>
  <c r="K82" i="98"/>
  <c r="S81" i="98"/>
  <c r="R81" i="98"/>
  <c r="Q81" i="98"/>
  <c r="P81" i="98"/>
  <c r="O81" i="98"/>
  <c r="N81" i="98"/>
  <c r="M81" i="98"/>
  <c r="L81" i="98"/>
  <c r="K81" i="98"/>
  <c r="H81" i="98"/>
  <c r="G81" i="98"/>
  <c r="H63" i="98"/>
  <c r="AF80" i="98"/>
  <c r="AE80" i="98"/>
  <c r="AD80" i="98"/>
  <c r="AC80" i="98"/>
  <c r="AB80" i="98"/>
  <c r="AA80" i="98"/>
  <c r="Z80" i="98"/>
  <c r="Y80" i="98"/>
  <c r="V80" i="98"/>
  <c r="W80" i="98"/>
  <c r="X80" i="98"/>
  <c r="S80" i="98"/>
  <c r="R80" i="98"/>
  <c r="Q80" i="98"/>
  <c r="P80" i="98"/>
  <c r="O80" i="98"/>
  <c r="N80" i="98"/>
  <c r="M80" i="98"/>
  <c r="L80" i="98"/>
  <c r="K80" i="98"/>
  <c r="AF79" i="98"/>
  <c r="AE79" i="98"/>
  <c r="AD79" i="98"/>
  <c r="AC79" i="98"/>
  <c r="AB79" i="98"/>
  <c r="AA79" i="98"/>
  <c r="Z79" i="98"/>
  <c r="Y79" i="98"/>
  <c r="V79" i="98"/>
  <c r="W79" i="98"/>
  <c r="X79" i="98"/>
  <c r="S79" i="98"/>
  <c r="R79" i="98"/>
  <c r="Q79" i="98"/>
  <c r="P79" i="98"/>
  <c r="O79" i="98"/>
  <c r="N79" i="98"/>
  <c r="M79" i="98"/>
  <c r="L79" i="98"/>
  <c r="K79" i="98"/>
  <c r="H79" i="98"/>
  <c r="G79" i="98"/>
  <c r="AF78" i="98"/>
  <c r="AE78" i="98"/>
  <c r="AD78" i="98"/>
  <c r="AC78" i="98"/>
  <c r="AB78" i="98"/>
  <c r="AA78" i="98"/>
  <c r="Z78" i="98"/>
  <c r="Y78" i="98"/>
  <c r="V78" i="98"/>
  <c r="W78" i="98"/>
  <c r="X78" i="98"/>
  <c r="S78" i="98"/>
  <c r="R78" i="98"/>
  <c r="Q78" i="98"/>
  <c r="P78" i="98"/>
  <c r="O78" i="98"/>
  <c r="N78" i="98"/>
  <c r="M78" i="98"/>
  <c r="L78" i="98"/>
  <c r="K78" i="98"/>
  <c r="AF77" i="98"/>
  <c r="AE77" i="98"/>
  <c r="AD77" i="98"/>
  <c r="AC77" i="98"/>
  <c r="AB77" i="98"/>
  <c r="AA77" i="98"/>
  <c r="Z77" i="98"/>
  <c r="Y77" i="98"/>
  <c r="V77" i="98"/>
  <c r="W77" i="98"/>
  <c r="X77" i="98"/>
  <c r="S77" i="98"/>
  <c r="R77" i="98"/>
  <c r="Q77" i="98"/>
  <c r="P77" i="98"/>
  <c r="O77" i="98"/>
  <c r="N77" i="98"/>
  <c r="M77" i="98"/>
  <c r="L77" i="98"/>
  <c r="K77" i="98"/>
  <c r="B77" i="98"/>
  <c r="AF76" i="98"/>
  <c r="AE76" i="98"/>
  <c r="AD76" i="98"/>
  <c r="AC76" i="98"/>
  <c r="AB76" i="98"/>
  <c r="AA76" i="98"/>
  <c r="Z76" i="98"/>
  <c r="Y76" i="98"/>
  <c r="V76" i="98"/>
  <c r="W76" i="98"/>
  <c r="X76" i="98"/>
  <c r="S76" i="98"/>
  <c r="R76" i="98"/>
  <c r="Q76" i="98"/>
  <c r="P76" i="98"/>
  <c r="O76" i="98"/>
  <c r="N76" i="98"/>
  <c r="M76" i="98"/>
  <c r="L76" i="98"/>
  <c r="K76" i="98"/>
  <c r="G68" i="98"/>
  <c r="C54" i="98"/>
  <c r="C73" i="98"/>
  <c r="C55" i="98"/>
  <c r="C74" i="98"/>
  <c r="D73" i="98"/>
  <c r="H53" i="98"/>
  <c r="E72" i="98"/>
  <c r="F72" i="98"/>
  <c r="H54" i="98"/>
  <c r="E73" i="98"/>
  <c r="F73" i="98"/>
  <c r="B76" i="98"/>
  <c r="AF75" i="98"/>
  <c r="AE75" i="98"/>
  <c r="AD75" i="98"/>
  <c r="AC75" i="98"/>
  <c r="AB75" i="98"/>
  <c r="AA75" i="98"/>
  <c r="Z75" i="98"/>
  <c r="Y75" i="98"/>
  <c r="V75" i="98"/>
  <c r="W75" i="98"/>
  <c r="X75" i="98"/>
  <c r="S75" i="98"/>
  <c r="R75" i="98"/>
  <c r="Q75" i="98"/>
  <c r="P75" i="98"/>
  <c r="O75" i="98"/>
  <c r="N75" i="98"/>
  <c r="M75" i="98"/>
  <c r="L75" i="98"/>
  <c r="K75" i="98"/>
  <c r="B75" i="98"/>
  <c r="AF74" i="98"/>
  <c r="AE74" i="98"/>
  <c r="AD74" i="98"/>
  <c r="AC74" i="98"/>
  <c r="AB74" i="98"/>
  <c r="AA74" i="98"/>
  <c r="Z74" i="98"/>
  <c r="Y74" i="98"/>
  <c r="V74" i="98"/>
  <c r="W74" i="98"/>
  <c r="X74" i="98"/>
  <c r="S74" i="98"/>
  <c r="R74" i="98"/>
  <c r="Q74" i="98"/>
  <c r="P74" i="98"/>
  <c r="O74" i="98"/>
  <c r="N74" i="98"/>
  <c r="M74" i="98"/>
  <c r="L74" i="98"/>
  <c r="K74" i="98"/>
  <c r="H55" i="98"/>
  <c r="E74" i="98"/>
  <c r="B55" i="98"/>
  <c r="B74" i="98"/>
  <c r="AF73" i="98"/>
  <c r="AE73" i="98"/>
  <c r="AD73" i="98"/>
  <c r="AC73" i="98"/>
  <c r="AB73" i="98"/>
  <c r="AA73" i="98"/>
  <c r="Z73" i="98"/>
  <c r="Y73" i="98"/>
  <c r="V73" i="98"/>
  <c r="W73" i="98"/>
  <c r="X73" i="98"/>
  <c r="S73" i="98"/>
  <c r="R73" i="98"/>
  <c r="Q73" i="98"/>
  <c r="P73" i="98"/>
  <c r="O73" i="98"/>
  <c r="N73" i="98"/>
  <c r="M73" i="98"/>
  <c r="L73" i="98"/>
  <c r="K73" i="98"/>
  <c r="B54" i="98"/>
  <c r="B73" i="98"/>
  <c r="AF72" i="98"/>
  <c r="AE72" i="98"/>
  <c r="AD72" i="98"/>
  <c r="AC72" i="98"/>
  <c r="AB72" i="98"/>
  <c r="AA72" i="98"/>
  <c r="Z72" i="98"/>
  <c r="Y72" i="98"/>
  <c r="V72" i="98"/>
  <c r="W72" i="98"/>
  <c r="X72" i="98"/>
  <c r="S72" i="98"/>
  <c r="R72" i="98"/>
  <c r="Q72" i="98"/>
  <c r="P72" i="98"/>
  <c r="O72" i="98"/>
  <c r="N72" i="98"/>
  <c r="M72" i="98"/>
  <c r="L72" i="98"/>
  <c r="K72" i="98"/>
  <c r="C53" i="98"/>
  <c r="C72" i="98"/>
  <c r="D72" i="98"/>
  <c r="B53" i="98"/>
  <c r="B72" i="98"/>
  <c r="AF71" i="98"/>
  <c r="AE71" i="98"/>
  <c r="AD71" i="98"/>
  <c r="AC71" i="98"/>
  <c r="AB71" i="98"/>
  <c r="AA71" i="98"/>
  <c r="Z71" i="98"/>
  <c r="Y71" i="98"/>
  <c r="V71" i="98"/>
  <c r="W71" i="98"/>
  <c r="X71" i="98"/>
  <c r="S71" i="98"/>
  <c r="R71" i="98"/>
  <c r="Q71" i="98"/>
  <c r="P71" i="98"/>
  <c r="O71" i="98"/>
  <c r="N71" i="98"/>
  <c r="M71" i="98"/>
  <c r="L71" i="98"/>
  <c r="K71" i="98"/>
  <c r="AF70" i="98"/>
  <c r="AE70" i="98"/>
  <c r="AD70" i="98"/>
  <c r="AC70" i="98"/>
  <c r="AB70" i="98"/>
  <c r="AA70" i="98"/>
  <c r="Z70" i="98"/>
  <c r="Y70" i="98"/>
  <c r="V70" i="98"/>
  <c r="W70" i="98"/>
  <c r="X70" i="98"/>
  <c r="S70" i="98"/>
  <c r="R70" i="98"/>
  <c r="Q70" i="98"/>
  <c r="P70" i="98"/>
  <c r="O70" i="98"/>
  <c r="N70" i="98"/>
  <c r="M70" i="98"/>
  <c r="L70" i="98"/>
  <c r="K70" i="98"/>
  <c r="G66" i="98"/>
  <c r="AF69" i="98"/>
  <c r="AE69" i="98"/>
  <c r="AD69" i="98"/>
  <c r="AC69" i="98"/>
  <c r="AB69" i="98"/>
  <c r="AA69" i="98"/>
  <c r="Z69" i="98"/>
  <c r="Y69" i="98"/>
  <c r="V69" i="98"/>
  <c r="W69" i="98"/>
  <c r="X69" i="98"/>
  <c r="S69" i="98"/>
  <c r="R69" i="98"/>
  <c r="Q69" i="98"/>
  <c r="P69" i="98"/>
  <c r="O69" i="98"/>
  <c r="N69" i="98"/>
  <c r="M69" i="98"/>
  <c r="L69" i="98"/>
  <c r="K69" i="98"/>
  <c r="AF68" i="98"/>
  <c r="AE68" i="98"/>
  <c r="AD68" i="98"/>
  <c r="AC68" i="98"/>
  <c r="AB68" i="98"/>
  <c r="AA68" i="98"/>
  <c r="Z68" i="98"/>
  <c r="Y68" i="98"/>
  <c r="V68" i="98"/>
  <c r="W68" i="98"/>
  <c r="X68" i="98"/>
  <c r="S68" i="98"/>
  <c r="R68" i="98"/>
  <c r="Q68" i="98"/>
  <c r="P68" i="98"/>
  <c r="O68" i="98"/>
  <c r="N68" i="98"/>
  <c r="M68" i="98"/>
  <c r="L68" i="98"/>
  <c r="K68" i="98"/>
  <c r="AF67" i="98"/>
  <c r="AE67" i="98"/>
  <c r="AD67" i="98"/>
  <c r="AC67" i="98"/>
  <c r="AB67" i="98"/>
  <c r="AA67" i="98"/>
  <c r="Z67" i="98"/>
  <c r="Y67" i="98"/>
  <c r="V67" i="98"/>
  <c r="W67" i="98"/>
  <c r="X67" i="98"/>
  <c r="S67" i="98"/>
  <c r="R67" i="98"/>
  <c r="Q67" i="98"/>
  <c r="P67" i="98"/>
  <c r="O67" i="98"/>
  <c r="N67" i="98"/>
  <c r="M67" i="98"/>
  <c r="L67" i="98"/>
  <c r="K67" i="98"/>
  <c r="G53" i="98"/>
  <c r="C56" i="98"/>
  <c r="B56" i="98"/>
  <c r="C57" i="98"/>
  <c r="B57" i="98"/>
  <c r="C58" i="98"/>
  <c r="B58" i="98"/>
  <c r="C59" i="98"/>
  <c r="B59" i="98"/>
  <c r="C60" i="98"/>
  <c r="B60" i="98"/>
  <c r="C61" i="98"/>
  <c r="B61" i="98"/>
  <c r="E56" i="98"/>
  <c r="G56" i="98"/>
  <c r="E57" i="98"/>
  <c r="G57" i="98"/>
  <c r="E58" i="98"/>
  <c r="G58" i="98"/>
  <c r="E59" i="98"/>
  <c r="G59" i="98"/>
  <c r="E60" i="98"/>
  <c r="G60" i="98"/>
  <c r="E61" i="98"/>
  <c r="G61" i="98"/>
  <c r="F53" i="98"/>
  <c r="B62" i="98"/>
  <c r="B63" i="98"/>
  <c r="B64" i="98"/>
  <c r="F54" i="98"/>
  <c r="F55" i="98"/>
  <c r="H66" i="98"/>
  <c r="H67" i="98"/>
  <c r="G67" i="98"/>
  <c r="B65" i="98"/>
  <c r="B66" i="98"/>
  <c r="F65" i="98"/>
  <c r="F66" i="98"/>
  <c r="F67" i="98"/>
  <c r="B67" i="98"/>
  <c r="AF66" i="98"/>
  <c r="AE66" i="98"/>
  <c r="AD66" i="98"/>
  <c r="AC66" i="98"/>
  <c r="AB66" i="98"/>
  <c r="AA66" i="98"/>
  <c r="Z66" i="98"/>
  <c r="Y66" i="98"/>
  <c r="V66" i="98"/>
  <c r="W66" i="98"/>
  <c r="X66" i="98"/>
  <c r="S66" i="98"/>
  <c r="R66" i="98"/>
  <c r="Q66" i="98"/>
  <c r="P66" i="98"/>
  <c r="O66" i="98"/>
  <c r="N66" i="98"/>
  <c r="M66" i="98"/>
  <c r="L66" i="98"/>
  <c r="K66" i="98"/>
  <c r="C66" i="98"/>
  <c r="AF65" i="98"/>
  <c r="AE65" i="98"/>
  <c r="AD65" i="98"/>
  <c r="AC65" i="98"/>
  <c r="AB65" i="98"/>
  <c r="AA65" i="98"/>
  <c r="Z65" i="98"/>
  <c r="Y65" i="98"/>
  <c r="V65" i="98"/>
  <c r="W65" i="98"/>
  <c r="X65" i="98"/>
  <c r="S65" i="98"/>
  <c r="R65" i="98"/>
  <c r="Q65" i="98"/>
  <c r="P65" i="98"/>
  <c r="O65" i="98"/>
  <c r="N65" i="98"/>
  <c r="M65" i="98"/>
  <c r="L65" i="98"/>
  <c r="K65" i="98"/>
  <c r="H65" i="98"/>
  <c r="G65" i="98"/>
  <c r="C65" i="98"/>
  <c r="AF64" i="98"/>
  <c r="AE64" i="98"/>
  <c r="AD64" i="98"/>
  <c r="AC64" i="98"/>
  <c r="AB64" i="98"/>
  <c r="AA64" i="98"/>
  <c r="Z64" i="98"/>
  <c r="Y64" i="98"/>
  <c r="V64" i="98"/>
  <c r="W64" i="98"/>
  <c r="X64" i="98"/>
  <c r="S64" i="98"/>
  <c r="R64" i="98"/>
  <c r="Q64" i="98"/>
  <c r="P64" i="98"/>
  <c r="O64" i="98"/>
  <c r="N64" i="98"/>
  <c r="M64" i="98"/>
  <c r="L64" i="98"/>
  <c r="K64" i="98"/>
  <c r="G64" i="98"/>
  <c r="E64" i="98"/>
  <c r="C64" i="98"/>
  <c r="AF63" i="98"/>
  <c r="AE63" i="98"/>
  <c r="AD63" i="98"/>
  <c r="AC63" i="98"/>
  <c r="AB63" i="98"/>
  <c r="AA63" i="98"/>
  <c r="Z63" i="98"/>
  <c r="Y63" i="98"/>
  <c r="V63" i="98"/>
  <c r="W63" i="98"/>
  <c r="X63" i="98"/>
  <c r="S63" i="98"/>
  <c r="R63" i="98"/>
  <c r="Q63" i="98"/>
  <c r="P63" i="98"/>
  <c r="O63" i="98"/>
  <c r="N63" i="98"/>
  <c r="M63" i="98"/>
  <c r="L63" i="98"/>
  <c r="K63" i="98"/>
  <c r="D53" i="98"/>
  <c r="E53" i="98"/>
  <c r="D54" i="98"/>
  <c r="E54" i="98"/>
  <c r="D55" i="98"/>
  <c r="E55" i="98"/>
  <c r="D63" i="98"/>
  <c r="C63" i="98"/>
  <c r="AF62" i="98"/>
  <c r="AE62" i="98"/>
  <c r="AD62" i="98"/>
  <c r="AC62" i="98"/>
  <c r="AB62" i="98"/>
  <c r="AA62" i="98"/>
  <c r="Z62" i="98"/>
  <c r="Y62" i="98"/>
  <c r="V62" i="98"/>
  <c r="W62" i="98"/>
  <c r="X62" i="98"/>
  <c r="S62" i="98"/>
  <c r="R62" i="98"/>
  <c r="Q62" i="98"/>
  <c r="P62" i="98"/>
  <c r="O62" i="98"/>
  <c r="N62" i="98"/>
  <c r="M62" i="98"/>
  <c r="L62" i="98"/>
  <c r="K62" i="98"/>
  <c r="AF61" i="98"/>
  <c r="AE61" i="98"/>
  <c r="AD61" i="98"/>
  <c r="AC61" i="98"/>
  <c r="AB61" i="98"/>
  <c r="AA61" i="98"/>
  <c r="Z61" i="98"/>
  <c r="Y61" i="98"/>
  <c r="V61" i="98"/>
  <c r="W61" i="98"/>
  <c r="X61" i="98"/>
  <c r="S61" i="98"/>
  <c r="R61" i="98"/>
  <c r="Q61" i="98"/>
  <c r="P61" i="98"/>
  <c r="O61" i="98"/>
  <c r="N61" i="98"/>
  <c r="M61" i="98"/>
  <c r="L61" i="98"/>
  <c r="K61" i="98"/>
  <c r="H61" i="98"/>
  <c r="AF60" i="98"/>
  <c r="AE60" i="98"/>
  <c r="AD60" i="98"/>
  <c r="AC60" i="98"/>
  <c r="AB60" i="98"/>
  <c r="AA60" i="98"/>
  <c r="Z60" i="98"/>
  <c r="Y60" i="98"/>
  <c r="V60" i="98"/>
  <c r="W60" i="98"/>
  <c r="X60" i="98"/>
  <c r="S60" i="98"/>
  <c r="R60" i="98"/>
  <c r="Q60" i="98"/>
  <c r="P60" i="98"/>
  <c r="O60" i="98"/>
  <c r="N60" i="98"/>
  <c r="M60" i="98"/>
  <c r="L60" i="98"/>
  <c r="K60" i="98"/>
  <c r="H60" i="98"/>
  <c r="AF59" i="98"/>
  <c r="AE59" i="98"/>
  <c r="AD59" i="98"/>
  <c r="AC59" i="98"/>
  <c r="AB59" i="98"/>
  <c r="AA59" i="98"/>
  <c r="Z59" i="98"/>
  <c r="Y59" i="98"/>
  <c r="V59" i="98"/>
  <c r="W59" i="98"/>
  <c r="X59" i="98"/>
  <c r="S59" i="98"/>
  <c r="R59" i="98"/>
  <c r="Q59" i="98"/>
  <c r="P59" i="98"/>
  <c r="O59" i="98"/>
  <c r="N59" i="98"/>
  <c r="M59" i="98"/>
  <c r="L59" i="98"/>
  <c r="K59" i="98"/>
  <c r="H59" i="98"/>
  <c r="AF58" i="98"/>
  <c r="AE58" i="98"/>
  <c r="AD58" i="98"/>
  <c r="AC58" i="98"/>
  <c r="AB58" i="98"/>
  <c r="AA58" i="98"/>
  <c r="Z58" i="98"/>
  <c r="Y58" i="98"/>
  <c r="V58" i="98"/>
  <c r="W58" i="98"/>
  <c r="X58" i="98"/>
  <c r="S58" i="98"/>
  <c r="R58" i="98"/>
  <c r="Q58" i="98"/>
  <c r="P58" i="98"/>
  <c r="O58" i="98"/>
  <c r="N58" i="98"/>
  <c r="M58" i="98"/>
  <c r="L58" i="98"/>
  <c r="K58" i="98"/>
  <c r="H58" i="98"/>
  <c r="AF57" i="98"/>
  <c r="AE57" i="98"/>
  <c r="AD57" i="98"/>
  <c r="AC57" i="98"/>
  <c r="AB57" i="98"/>
  <c r="AA57" i="98"/>
  <c r="Z57" i="98"/>
  <c r="Y57" i="98"/>
  <c r="V57" i="98"/>
  <c r="W57" i="98"/>
  <c r="X57" i="98"/>
  <c r="S57" i="98"/>
  <c r="R57" i="98"/>
  <c r="Q57" i="98"/>
  <c r="P57" i="98"/>
  <c r="O57" i="98"/>
  <c r="N57" i="98"/>
  <c r="M57" i="98"/>
  <c r="L57" i="98"/>
  <c r="K57" i="98"/>
  <c r="H57" i="98"/>
  <c r="AF56" i="98"/>
  <c r="AE56" i="98"/>
  <c r="AD56" i="98"/>
  <c r="AC56" i="98"/>
  <c r="AB56" i="98"/>
  <c r="AA56" i="98"/>
  <c r="Z56" i="98"/>
  <c r="Y56" i="98"/>
  <c r="V56" i="98"/>
  <c r="W56" i="98"/>
  <c r="X56" i="98"/>
  <c r="S56" i="98"/>
  <c r="R56" i="98"/>
  <c r="Q56" i="98"/>
  <c r="P56" i="98"/>
  <c r="O56" i="98"/>
  <c r="N56" i="98"/>
  <c r="M56" i="98"/>
  <c r="L56" i="98"/>
  <c r="K56" i="98"/>
  <c r="H56" i="98"/>
  <c r="AF55" i="98"/>
  <c r="AE55" i="98"/>
  <c r="AD55" i="98"/>
  <c r="AC55" i="98"/>
  <c r="AB55" i="98"/>
  <c r="AA55" i="98"/>
  <c r="Z55" i="98"/>
  <c r="Y55" i="98"/>
  <c r="V55" i="98"/>
  <c r="W55" i="98"/>
  <c r="X55" i="98"/>
  <c r="S55" i="98"/>
  <c r="R55" i="98"/>
  <c r="Q55" i="98"/>
  <c r="P55" i="98"/>
  <c r="O55" i="98"/>
  <c r="N55" i="98"/>
  <c r="M55" i="98"/>
  <c r="L55" i="98"/>
  <c r="K55" i="98"/>
  <c r="AF54" i="98"/>
  <c r="AE54" i="98"/>
  <c r="AD54" i="98"/>
  <c r="AC54" i="98"/>
  <c r="AB54" i="98"/>
  <c r="AA54" i="98"/>
  <c r="Z54" i="98"/>
  <c r="Y54" i="98"/>
  <c r="V54" i="98"/>
  <c r="W54" i="98"/>
  <c r="X54" i="98"/>
  <c r="S54" i="98"/>
  <c r="R54" i="98"/>
  <c r="Q54" i="98"/>
  <c r="P54" i="98"/>
  <c r="O54" i="98"/>
  <c r="N54" i="98"/>
  <c r="M54" i="98"/>
  <c r="L54" i="98"/>
  <c r="K54" i="98"/>
  <c r="AF53" i="98"/>
  <c r="AE53" i="98"/>
  <c r="AD53" i="98"/>
  <c r="AC53" i="98"/>
  <c r="AB53" i="98"/>
  <c r="AA53" i="98"/>
  <c r="Z53" i="98"/>
  <c r="Y53" i="98"/>
  <c r="V53" i="98"/>
  <c r="W53" i="98"/>
  <c r="X53" i="98"/>
  <c r="S53" i="98"/>
  <c r="R53" i="98"/>
  <c r="Q53" i="98"/>
  <c r="P53" i="98"/>
  <c r="O53" i="98"/>
  <c r="N53" i="98"/>
  <c r="M53" i="98"/>
  <c r="L53" i="98"/>
  <c r="K53" i="98"/>
  <c r="Y52" i="98"/>
  <c r="Z52" i="98"/>
  <c r="AA52" i="98"/>
  <c r="AB52" i="98"/>
  <c r="AC52" i="98"/>
  <c r="AD52" i="98"/>
  <c r="AE52" i="98"/>
  <c r="AF52" i="98"/>
  <c r="V52" i="98"/>
  <c r="W52" i="98"/>
  <c r="X52" i="98"/>
  <c r="S52" i="98"/>
  <c r="AG52" i="98"/>
  <c r="R52" i="98"/>
  <c r="Q52" i="98"/>
  <c r="P52" i="98"/>
  <c r="O52" i="98"/>
  <c r="N52" i="98"/>
  <c r="M52" i="98"/>
  <c r="L52" i="98"/>
  <c r="K52" i="98"/>
  <c r="B51" i="98"/>
  <c r="A51" i="97"/>
  <c r="B101" i="97"/>
  <c r="B96" i="97"/>
  <c r="B97" i="97"/>
  <c r="B98" i="97"/>
  <c r="B99" i="97"/>
  <c r="B100" i="97"/>
  <c r="D101" i="97"/>
  <c r="E101" i="97"/>
  <c r="B94" i="97"/>
  <c r="C101" i="97"/>
  <c r="F101" i="97"/>
  <c r="D100" i="97"/>
  <c r="E100" i="97"/>
  <c r="C100" i="97"/>
  <c r="F100" i="97"/>
  <c r="D99" i="97"/>
  <c r="E99" i="97"/>
  <c r="C99" i="97"/>
  <c r="F99" i="97"/>
  <c r="D98" i="97"/>
  <c r="E98" i="97"/>
  <c r="C98" i="97"/>
  <c r="F98" i="97"/>
  <c r="D97" i="97"/>
  <c r="E97" i="97"/>
  <c r="C97" i="97"/>
  <c r="F97" i="97"/>
  <c r="D96" i="97"/>
  <c r="E96" i="97"/>
  <c r="G96" i="97"/>
  <c r="C96" i="97"/>
  <c r="F96" i="97"/>
  <c r="B95" i="97"/>
  <c r="C77" i="97"/>
  <c r="E77" i="97"/>
  <c r="F77" i="97"/>
  <c r="G77" i="97"/>
  <c r="D77" i="97"/>
  <c r="B79" i="97"/>
  <c r="H77" i="97"/>
  <c r="B78" i="97"/>
  <c r="C78" i="97"/>
  <c r="C79" i="97"/>
  <c r="D79" i="97"/>
  <c r="D80" i="97"/>
  <c r="B81" i="97"/>
  <c r="B80" i="97"/>
  <c r="C80" i="97"/>
  <c r="C81" i="97"/>
  <c r="D81" i="97"/>
  <c r="B83" i="97"/>
  <c r="B82" i="97"/>
  <c r="C82" i="97"/>
  <c r="C83" i="97"/>
  <c r="D83" i="97"/>
  <c r="B85" i="97"/>
  <c r="B84" i="97"/>
  <c r="C84" i="97"/>
  <c r="C85" i="97"/>
  <c r="D85" i="97"/>
  <c r="B87" i="97"/>
  <c r="B86" i="97"/>
  <c r="C86" i="97"/>
  <c r="C87" i="97"/>
  <c r="D87" i="97"/>
  <c r="D92" i="97"/>
  <c r="B89" i="97"/>
  <c r="B88" i="97"/>
  <c r="C88" i="97"/>
  <c r="C89" i="97"/>
  <c r="D89" i="97"/>
  <c r="B91" i="97"/>
  <c r="B90" i="97"/>
  <c r="C90" i="97"/>
  <c r="C91" i="97"/>
  <c r="D91" i="97"/>
  <c r="E92" i="97"/>
  <c r="C92" i="97"/>
  <c r="F92" i="97"/>
  <c r="S91" i="97"/>
  <c r="R91" i="97"/>
  <c r="Q91" i="97"/>
  <c r="P91" i="97"/>
  <c r="O91" i="97"/>
  <c r="N91" i="97"/>
  <c r="M91" i="97"/>
  <c r="L91" i="97"/>
  <c r="K91" i="97"/>
  <c r="H91" i="97"/>
  <c r="G91" i="97"/>
  <c r="S90" i="97"/>
  <c r="R90" i="97"/>
  <c r="Q90" i="97"/>
  <c r="P90" i="97"/>
  <c r="O90" i="97"/>
  <c r="N90" i="97"/>
  <c r="M90" i="97"/>
  <c r="L90" i="97"/>
  <c r="K90" i="97"/>
  <c r="S89" i="97"/>
  <c r="R89" i="97"/>
  <c r="Q89" i="97"/>
  <c r="P89" i="97"/>
  <c r="O89" i="97"/>
  <c r="N89" i="97"/>
  <c r="M89" i="97"/>
  <c r="L89" i="97"/>
  <c r="K89" i="97"/>
  <c r="H89" i="97"/>
  <c r="G89" i="97"/>
  <c r="S88" i="97"/>
  <c r="R88" i="97"/>
  <c r="Q88" i="97"/>
  <c r="P88" i="97"/>
  <c r="O88" i="97"/>
  <c r="N88" i="97"/>
  <c r="M88" i="97"/>
  <c r="L88" i="97"/>
  <c r="K88" i="97"/>
  <c r="H88" i="97"/>
  <c r="S87" i="97"/>
  <c r="R87" i="97"/>
  <c r="Q87" i="97"/>
  <c r="P87" i="97"/>
  <c r="O87" i="97"/>
  <c r="N87" i="97"/>
  <c r="M87" i="97"/>
  <c r="L87" i="97"/>
  <c r="K87" i="97"/>
  <c r="H87" i="97"/>
  <c r="G87" i="97"/>
  <c r="S86" i="97"/>
  <c r="R86" i="97"/>
  <c r="Q86" i="97"/>
  <c r="P86" i="97"/>
  <c r="O86" i="97"/>
  <c r="N86" i="97"/>
  <c r="M86" i="97"/>
  <c r="L86" i="97"/>
  <c r="K86" i="97"/>
  <c r="S85" i="97"/>
  <c r="R85" i="97"/>
  <c r="Q85" i="97"/>
  <c r="P85" i="97"/>
  <c r="O85" i="97"/>
  <c r="N85" i="97"/>
  <c r="M85" i="97"/>
  <c r="L85" i="97"/>
  <c r="K85" i="97"/>
  <c r="H85" i="97"/>
  <c r="E85" i="97"/>
  <c r="G85" i="97"/>
  <c r="S84" i="97"/>
  <c r="R84" i="97"/>
  <c r="Q84" i="97"/>
  <c r="P84" i="97"/>
  <c r="O84" i="97"/>
  <c r="N84" i="97"/>
  <c r="M84" i="97"/>
  <c r="L84" i="97"/>
  <c r="K84" i="97"/>
  <c r="S83" i="97"/>
  <c r="R83" i="97"/>
  <c r="Q83" i="97"/>
  <c r="P83" i="97"/>
  <c r="O83" i="97"/>
  <c r="N83" i="97"/>
  <c r="M83" i="97"/>
  <c r="L83" i="97"/>
  <c r="K83" i="97"/>
  <c r="H83" i="97"/>
  <c r="G83" i="97"/>
  <c r="S82" i="97"/>
  <c r="R82" i="97"/>
  <c r="Q82" i="97"/>
  <c r="P82" i="97"/>
  <c r="O82" i="97"/>
  <c r="N82" i="97"/>
  <c r="M82" i="97"/>
  <c r="L82" i="97"/>
  <c r="K82" i="97"/>
  <c r="S81" i="97"/>
  <c r="R81" i="97"/>
  <c r="Q81" i="97"/>
  <c r="P81" i="97"/>
  <c r="O81" i="97"/>
  <c r="N81" i="97"/>
  <c r="M81" i="97"/>
  <c r="L81" i="97"/>
  <c r="K81" i="97"/>
  <c r="H81" i="97"/>
  <c r="G81" i="97"/>
  <c r="H63" i="97"/>
  <c r="AF80" i="97"/>
  <c r="AE80" i="97"/>
  <c r="AD80" i="97"/>
  <c r="AC80" i="97"/>
  <c r="AB80" i="97"/>
  <c r="AA80" i="97"/>
  <c r="Z80" i="97"/>
  <c r="Y80" i="97"/>
  <c r="V80" i="97"/>
  <c r="W80" i="97"/>
  <c r="X80" i="97"/>
  <c r="S80" i="97"/>
  <c r="R80" i="97"/>
  <c r="Q80" i="97"/>
  <c r="P80" i="97"/>
  <c r="O80" i="97"/>
  <c r="N80" i="97"/>
  <c r="M80" i="97"/>
  <c r="L80" i="97"/>
  <c r="K80" i="97"/>
  <c r="AF79" i="97"/>
  <c r="AE79" i="97"/>
  <c r="AD79" i="97"/>
  <c r="AC79" i="97"/>
  <c r="AB79" i="97"/>
  <c r="AA79" i="97"/>
  <c r="Z79" i="97"/>
  <c r="Y79" i="97"/>
  <c r="V79" i="97"/>
  <c r="W79" i="97"/>
  <c r="X79" i="97"/>
  <c r="S79" i="97"/>
  <c r="R79" i="97"/>
  <c r="Q79" i="97"/>
  <c r="P79" i="97"/>
  <c r="O79" i="97"/>
  <c r="N79" i="97"/>
  <c r="M79" i="97"/>
  <c r="L79" i="97"/>
  <c r="K79" i="97"/>
  <c r="H79" i="97"/>
  <c r="G79" i="97"/>
  <c r="AF78" i="97"/>
  <c r="AE78" i="97"/>
  <c r="AD78" i="97"/>
  <c r="AC78" i="97"/>
  <c r="AB78" i="97"/>
  <c r="AA78" i="97"/>
  <c r="Z78" i="97"/>
  <c r="Y78" i="97"/>
  <c r="V78" i="97"/>
  <c r="W78" i="97"/>
  <c r="X78" i="97"/>
  <c r="S78" i="97"/>
  <c r="R78" i="97"/>
  <c r="Q78" i="97"/>
  <c r="P78" i="97"/>
  <c r="O78" i="97"/>
  <c r="N78" i="97"/>
  <c r="M78" i="97"/>
  <c r="L78" i="97"/>
  <c r="K78" i="97"/>
  <c r="AF77" i="97"/>
  <c r="AE77" i="97"/>
  <c r="AD77" i="97"/>
  <c r="AC77" i="97"/>
  <c r="AB77" i="97"/>
  <c r="AA77" i="97"/>
  <c r="Z77" i="97"/>
  <c r="Y77" i="97"/>
  <c r="V77" i="97"/>
  <c r="W77" i="97"/>
  <c r="X77" i="97"/>
  <c r="S77" i="97"/>
  <c r="R77" i="97"/>
  <c r="Q77" i="97"/>
  <c r="P77" i="97"/>
  <c r="O77" i="97"/>
  <c r="N77" i="97"/>
  <c r="M77" i="97"/>
  <c r="L77" i="97"/>
  <c r="K77" i="97"/>
  <c r="B77" i="97"/>
  <c r="AF76" i="97"/>
  <c r="AE76" i="97"/>
  <c r="AD76" i="97"/>
  <c r="AC76" i="97"/>
  <c r="AB76" i="97"/>
  <c r="AA76" i="97"/>
  <c r="Z76" i="97"/>
  <c r="Y76" i="97"/>
  <c r="V76" i="97"/>
  <c r="W76" i="97"/>
  <c r="X76" i="97"/>
  <c r="S76" i="97"/>
  <c r="R76" i="97"/>
  <c r="Q76" i="97"/>
  <c r="P76" i="97"/>
  <c r="O76" i="97"/>
  <c r="N76" i="97"/>
  <c r="M76" i="97"/>
  <c r="L76" i="97"/>
  <c r="K76" i="97"/>
  <c r="G68" i="97"/>
  <c r="C54" i="97"/>
  <c r="C73" i="97"/>
  <c r="C55" i="97"/>
  <c r="C74" i="97"/>
  <c r="D73" i="97"/>
  <c r="H53" i="97"/>
  <c r="E72" i="97"/>
  <c r="F72" i="97"/>
  <c r="H54" i="97"/>
  <c r="E73" i="97"/>
  <c r="F73" i="97"/>
  <c r="B76" i="97"/>
  <c r="AF75" i="97"/>
  <c r="AE75" i="97"/>
  <c r="AD75" i="97"/>
  <c r="AC75" i="97"/>
  <c r="AB75" i="97"/>
  <c r="AA75" i="97"/>
  <c r="Z75" i="97"/>
  <c r="Y75" i="97"/>
  <c r="V75" i="97"/>
  <c r="W75" i="97"/>
  <c r="X75" i="97"/>
  <c r="S75" i="97"/>
  <c r="R75" i="97"/>
  <c r="Q75" i="97"/>
  <c r="P75" i="97"/>
  <c r="O75" i="97"/>
  <c r="N75" i="97"/>
  <c r="M75" i="97"/>
  <c r="L75" i="97"/>
  <c r="K75" i="97"/>
  <c r="B75" i="97"/>
  <c r="AF74" i="97"/>
  <c r="AE74" i="97"/>
  <c r="AD74" i="97"/>
  <c r="AC74" i="97"/>
  <c r="AB74" i="97"/>
  <c r="AA74" i="97"/>
  <c r="Z74" i="97"/>
  <c r="Y74" i="97"/>
  <c r="V74" i="97"/>
  <c r="W74" i="97"/>
  <c r="X74" i="97"/>
  <c r="S74" i="97"/>
  <c r="R74" i="97"/>
  <c r="Q74" i="97"/>
  <c r="P74" i="97"/>
  <c r="O74" i="97"/>
  <c r="N74" i="97"/>
  <c r="M74" i="97"/>
  <c r="L74" i="97"/>
  <c r="K74" i="97"/>
  <c r="H55" i="97"/>
  <c r="E74" i="97"/>
  <c r="B55" i="97"/>
  <c r="B74" i="97"/>
  <c r="AF73" i="97"/>
  <c r="AE73" i="97"/>
  <c r="AD73" i="97"/>
  <c r="AC73" i="97"/>
  <c r="AB73" i="97"/>
  <c r="AA73" i="97"/>
  <c r="Z73" i="97"/>
  <c r="Y73" i="97"/>
  <c r="V73" i="97"/>
  <c r="W73" i="97"/>
  <c r="X73" i="97"/>
  <c r="S73" i="97"/>
  <c r="R73" i="97"/>
  <c r="Q73" i="97"/>
  <c r="P73" i="97"/>
  <c r="O73" i="97"/>
  <c r="N73" i="97"/>
  <c r="M73" i="97"/>
  <c r="L73" i="97"/>
  <c r="K73" i="97"/>
  <c r="B54" i="97"/>
  <c r="B73" i="97"/>
  <c r="AF72" i="97"/>
  <c r="AE72" i="97"/>
  <c r="AD72" i="97"/>
  <c r="AC72" i="97"/>
  <c r="AB72" i="97"/>
  <c r="AA72" i="97"/>
  <c r="Z72" i="97"/>
  <c r="Y72" i="97"/>
  <c r="V72" i="97"/>
  <c r="W72" i="97"/>
  <c r="X72" i="97"/>
  <c r="S72" i="97"/>
  <c r="R72" i="97"/>
  <c r="Q72" i="97"/>
  <c r="P72" i="97"/>
  <c r="O72" i="97"/>
  <c r="N72" i="97"/>
  <c r="M72" i="97"/>
  <c r="L72" i="97"/>
  <c r="K72" i="97"/>
  <c r="C53" i="97"/>
  <c r="C72" i="97"/>
  <c r="D72" i="97"/>
  <c r="B53" i="97"/>
  <c r="B72" i="97"/>
  <c r="AF71" i="97"/>
  <c r="AE71" i="97"/>
  <c r="AD71" i="97"/>
  <c r="AC71" i="97"/>
  <c r="AB71" i="97"/>
  <c r="AA71" i="97"/>
  <c r="Z71" i="97"/>
  <c r="Y71" i="97"/>
  <c r="V71" i="97"/>
  <c r="W71" i="97"/>
  <c r="X71" i="97"/>
  <c r="S71" i="97"/>
  <c r="R71" i="97"/>
  <c r="Q71" i="97"/>
  <c r="P71" i="97"/>
  <c r="O71" i="97"/>
  <c r="N71" i="97"/>
  <c r="M71" i="97"/>
  <c r="L71" i="97"/>
  <c r="K71" i="97"/>
  <c r="AF70" i="97"/>
  <c r="AE70" i="97"/>
  <c r="AD70" i="97"/>
  <c r="AC70" i="97"/>
  <c r="AB70" i="97"/>
  <c r="AA70" i="97"/>
  <c r="Z70" i="97"/>
  <c r="Y70" i="97"/>
  <c r="V70" i="97"/>
  <c r="W70" i="97"/>
  <c r="X70" i="97"/>
  <c r="S70" i="97"/>
  <c r="R70" i="97"/>
  <c r="Q70" i="97"/>
  <c r="P70" i="97"/>
  <c r="O70" i="97"/>
  <c r="N70" i="97"/>
  <c r="M70" i="97"/>
  <c r="L70" i="97"/>
  <c r="K70" i="97"/>
  <c r="G66" i="97"/>
  <c r="AF69" i="97"/>
  <c r="AE69" i="97"/>
  <c r="AD69" i="97"/>
  <c r="AC69" i="97"/>
  <c r="AB69" i="97"/>
  <c r="AA69" i="97"/>
  <c r="Z69" i="97"/>
  <c r="Y69" i="97"/>
  <c r="V69" i="97"/>
  <c r="W69" i="97"/>
  <c r="X69" i="97"/>
  <c r="S69" i="97"/>
  <c r="R69" i="97"/>
  <c r="Q69" i="97"/>
  <c r="P69" i="97"/>
  <c r="O69" i="97"/>
  <c r="N69" i="97"/>
  <c r="M69" i="97"/>
  <c r="L69" i="97"/>
  <c r="K69" i="97"/>
  <c r="AF68" i="97"/>
  <c r="AE68" i="97"/>
  <c r="AD68" i="97"/>
  <c r="AC68" i="97"/>
  <c r="AB68" i="97"/>
  <c r="AA68" i="97"/>
  <c r="Z68" i="97"/>
  <c r="Y68" i="97"/>
  <c r="V68" i="97"/>
  <c r="W68" i="97"/>
  <c r="X68" i="97"/>
  <c r="S68" i="97"/>
  <c r="R68" i="97"/>
  <c r="Q68" i="97"/>
  <c r="P68" i="97"/>
  <c r="O68" i="97"/>
  <c r="N68" i="97"/>
  <c r="M68" i="97"/>
  <c r="L68" i="97"/>
  <c r="K68" i="97"/>
  <c r="AF67" i="97"/>
  <c r="AE67" i="97"/>
  <c r="AD67" i="97"/>
  <c r="AC67" i="97"/>
  <c r="AB67" i="97"/>
  <c r="AA67" i="97"/>
  <c r="Z67" i="97"/>
  <c r="Y67" i="97"/>
  <c r="V67" i="97"/>
  <c r="W67" i="97"/>
  <c r="X67" i="97"/>
  <c r="S67" i="97"/>
  <c r="R67" i="97"/>
  <c r="Q67" i="97"/>
  <c r="P67" i="97"/>
  <c r="O67" i="97"/>
  <c r="N67" i="97"/>
  <c r="M67" i="97"/>
  <c r="L67" i="97"/>
  <c r="K67" i="97"/>
  <c r="G53" i="97"/>
  <c r="C56" i="97"/>
  <c r="B56" i="97"/>
  <c r="E56" i="97"/>
  <c r="G56" i="97"/>
  <c r="C57" i="97"/>
  <c r="B57" i="97"/>
  <c r="C58" i="97"/>
  <c r="B58" i="97"/>
  <c r="C59" i="97"/>
  <c r="B59" i="97"/>
  <c r="C60" i="97"/>
  <c r="B60" i="97"/>
  <c r="C61" i="97"/>
  <c r="B61" i="97"/>
  <c r="E57" i="97"/>
  <c r="G57" i="97"/>
  <c r="E58" i="97"/>
  <c r="G58" i="97"/>
  <c r="E59" i="97"/>
  <c r="G59" i="97"/>
  <c r="E60" i="97"/>
  <c r="G60" i="97"/>
  <c r="E61" i="97"/>
  <c r="G61" i="97"/>
  <c r="F53" i="97"/>
  <c r="B62" i="97"/>
  <c r="B63" i="97"/>
  <c r="B64" i="97"/>
  <c r="F54" i="97"/>
  <c r="F55" i="97"/>
  <c r="H66" i="97"/>
  <c r="H67" i="97"/>
  <c r="G67" i="97"/>
  <c r="B65" i="97"/>
  <c r="B66" i="97"/>
  <c r="F65" i="97"/>
  <c r="F66" i="97"/>
  <c r="F67" i="97"/>
  <c r="B67" i="97"/>
  <c r="AF66" i="97"/>
  <c r="AE66" i="97"/>
  <c r="AD66" i="97"/>
  <c r="AC66" i="97"/>
  <c r="AB66" i="97"/>
  <c r="AA66" i="97"/>
  <c r="Z66" i="97"/>
  <c r="Y66" i="97"/>
  <c r="V66" i="97"/>
  <c r="W66" i="97"/>
  <c r="X66" i="97"/>
  <c r="S66" i="97"/>
  <c r="R66" i="97"/>
  <c r="Q66" i="97"/>
  <c r="P66" i="97"/>
  <c r="O66" i="97"/>
  <c r="N66" i="97"/>
  <c r="M66" i="97"/>
  <c r="L66" i="97"/>
  <c r="K66" i="97"/>
  <c r="C66" i="97"/>
  <c r="AF65" i="97"/>
  <c r="AE65" i="97"/>
  <c r="AD65" i="97"/>
  <c r="AC65" i="97"/>
  <c r="AB65" i="97"/>
  <c r="AA65" i="97"/>
  <c r="Z65" i="97"/>
  <c r="Y65" i="97"/>
  <c r="V65" i="97"/>
  <c r="W65" i="97"/>
  <c r="X65" i="97"/>
  <c r="S65" i="97"/>
  <c r="R65" i="97"/>
  <c r="Q65" i="97"/>
  <c r="P65" i="97"/>
  <c r="O65" i="97"/>
  <c r="N65" i="97"/>
  <c r="M65" i="97"/>
  <c r="L65" i="97"/>
  <c r="K65" i="97"/>
  <c r="H65" i="97"/>
  <c r="G65" i="97"/>
  <c r="C65" i="97"/>
  <c r="AF64" i="97"/>
  <c r="AE64" i="97"/>
  <c r="AD64" i="97"/>
  <c r="AC64" i="97"/>
  <c r="AB64" i="97"/>
  <c r="AA64" i="97"/>
  <c r="Z64" i="97"/>
  <c r="Y64" i="97"/>
  <c r="V64" i="97"/>
  <c r="W64" i="97"/>
  <c r="X64" i="97"/>
  <c r="S64" i="97"/>
  <c r="R64" i="97"/>
  <c r="Q64" i="97"/>
  <c r="P64" i="97"/>
  <c r="O64" i="97"/>
  <c r="N64" i="97"/>
  <c r="M64" i="97"/>
  <c r="L64" i="97"/>
  <c r="K64" i="97"/>
  <c r="G64" i="97"/>
  <c r="E64" i="97"/>
  <c r="C64" i="97"/>
  <c r="AF63" i="97"/>
  <c r="AE63" i="97"/>
  <c r="AD63" i="97"/>
  <c r="AC63" i="97"/>
  <c r="AB63" i="97"/>
  <c r="AA63" i="97"/>
  <c r="Z63" i="97"/>
  <c r="Y63" i="97"/>
  <c r="V63" i="97"/>
  <c r="W63" i="97"/>
  <c r="X63" i="97"/>
  <c r="S63" i="97"/>
  <c r="R63" i="97"/>
  <c r="Q63" i="97"/>
  <c r="P63" i="97"/>
  <c r="O63" i="97"/>
  <c r="N63" i="97"/>
  <c r="M63" i="97"/>
  <c r="L63" i="97"/>
  <c r="K63" i="97"/>
  <c r="D63" i="97"/>
  <c r="C63" i="97"/>
  <c r="AF62" i="97"/>
  <c r="AE62" i="97"/>
  <c r="AD62" i="97"/>
  <c r="AC62" i="97"/>
  <c r="AB62" i="97"/>
  <c r="AA62" i="97"/>
  <c r="Z62" i="97"/>
  <c r="Y62" i="97"/>
  <c r="V62" i="97"/>
  <c r="W62" i="97"/>
  <c r="X62" i="97"/>
  <c r="S62" i="97"/>
  <c r="R62" i="97"/>
  <c r="Q62" i="97"/>
  <c r="P62" i="97"/>
  <c r="O62" i="97"/>
  <c r="N62" i="97"/>
  <c r="M62" i="97"/>
  <c r="L62" i="97"/>
  <c r="K62" i="97"/>
  <c r="AF61" i="97"/>
  <c r="AE61" i="97"/>
  <c r="AD61" i="97"/>
  <c r="AC61" i="97"/>
  <c r="AB61" i="97"/>
  <c r="AA61" i="97"/>
  <c r="Z61" i="97"/>
  <c r="Y61" i="97"/>
  <c r="V61" i="97"/>
  <c r="W61" i="97"/>
  <c r="X61" i="97"/>
  <c r="S61" i="97"/>
  <c r="R61" i="97"/>
  <c r="Q61" i="97"/>
  <c r="P61" i="97"/>
  <c r="O61" i="97"/>
  <c r="N61" i="97"/>
  <c r="M61" i="97"/>
  <c r="L61" i="97"/>
  <c r="K61" i="97"/>
  <c r="H61" i="97"/>
  <c r="AF60" i="97"/>
  <c r="AE60" i="97"/>
  <c r="AD60" i="97"/>
  <c r="AC60" i="97"/>
  <c r="AB60" i="97"/>
  <c r="AA60" i="97"/>
  <c r="Z60" i="97"/>
  <c r="Y60" i="97"/>
  <c r="V60" i="97"/>
  <c r="W60" i="97"/>
  <c r="X60" i="97"/>
  <c r="S60" i="97"/>
  <c r="R60" i="97"/>
  <c r="Q60" i="97"/>
  <c r="P60" i="97"/>
  <c r="O60" i="97"/>
  <c r="N60" i="97"/>
  <c r="M60" i="97"/>
  <c r="L60" i="97"/>
  <c r="K60" i="97"/>
  <c r="H60" i="97"/>
  <c r="AF59" i="97"/>
  <c r="AE59" i="97"/>
  <c r="AD59" i="97"/>
  <c r="AC59" i="97"/>
  <c r="AB59" i="97"/>
  <c r="AA59" i="97"/>
  <c r="Z59" i="97"/>
  <c r="Y59" i="97"/>
  <c r="V59" i="97"/>
  <c r="W59" i="97"/>
  <c r="X59" i="97"/>
  <c r="S59" i="97"/>
  <c r="R59" i="97"/>
  <c r="Q59" i="97"/>
  <c r="P59" i="97"/>
  <c r="O59" i="97"/>
  <c r="N59" i="97"/>
  <c r="M59" i="97"/>
  <c r="L59" i="97"/>
  <c r="K59" i="97"/>
  <c r="H59" i="97"/>
  <c r="AF58" i="97"/>
  <c r="AE58" i="97"/>
  <c r="AD58" i="97"/>
  <c r="AC58" i="97"/>
  <c r="AB58" i="97"/>
  <c r="AA58" i="97"/>
  <c r="Z58" i="97"/>
  <c r="Y58" i="97"/>
  <c r="V58" i="97"/>
  <c r="W58" i="97"/>
  <c r="X58" i="97"/>
  <c r="S58" i="97"/>
  <c r="R58" i="97"/>
  <c r="Q58" i="97"/>
  <c r="P58" i="97"/>
  <c r="O58" i="97"/>
  <c r="N58" i="97"/>
  <c r="M58" i="97"/>
  <c r="L58" i="97"/>
  <c r="K58" i="97"/>
  <c r="H58" i="97"/>
  <c r="AF57" i="97"/>
  <c r="AE57" i="97"/>
  <c r="AD57" i="97"/>
  <c r="AC57" i="97"/>
  <c r="AB57" i="97"/>
  <c r="AA57" i="97"/>
  <c r="Z57" i="97"/>
  <c r="Y57" i="97"/>
  <c r="V57" i="97"/>
  <c r="W57" i="97"/>
  <c r="X57" i="97"/>
  <c r="S57" i="97"/>
  <c r="R57" i="97"/>
  <c r="Q57" i="97"/>
  <c r="P57" i="97"/>
  <c r="O57" i="97"/>
  <c r="N57" i="97"/>
  <c r="M57" i="97"/>
  <c r="L57" i="97"/>
  <c r="K57" i="97"/>
  <c r="H57" i="97"/>
  <c r="AF56" i="97"/>
  <c r="AE56" i="97"/>
  <c r="AD56" i="97"/>
  <c r="AC56" i="97"/>
  <c r="AB56" i="97"/>
  <c r="AA56" i="97"/>
  <c r="Z56" i="97"/>
  <c r="Y56" i="97"/>
  <c r="V56" i="97"/>
  <c r="W56" i="97"/>
  <c r="X56" i="97"/>
  <c r="S56" i="97"/>
  <c r="R56" i="97"/>
  <c r="Q56" i="97"/>
  <c r="P56" i="97"/>
  <c r="O56" i="97"/>
  <c r="N56" i="97"/>
  <c r="M56" i="97"/>
  <c r="L56" i="97"/>
  <c r="K56" i="97"/>
  <c r="H56" i="97"/>
  <c r="AF55" i="97"/>
  <c r="AE55" i="97"/>
  <c r="AD55" i="97"/>
  <c r="AC55" i="97"/>
  <c r="AB55" i="97"/>
  <c r="AA55" i="97"/>
  <c r="Z55" i="97"/>
  <c r="Y55" i="97"/>
  <c r="V55" i="97"/>
  <c r="W55" i="97"/>
  <c r="X55" i="97"/>
  <c r="S55" i="97"/>
  <c r="R55" i="97"/>
  <c r="Q55" i="97"/>
  <c r="P55" i="97"/>
  <c r="O55" i="97"/>
  <c r="N55" i="97"/>
  <c r="M55" i="97"/>
  <c r="L55" i="97"/>
  <c r="K55" i="97"/>
  <c r="D55" i="97"/>
  <c r="E55" i="97"/>
  <c r="AF54" i="97"/>
  <c r="AE54" i="97"/>
  <c r="AD54" i="97"/>
  <c r="AC54" i="97"/>
  <c r="AB54" i="97"/>
  <c r="AA54" i="97"/>
  <c r="Z54" i="97"/>
  <c r="Y54" i="97"/>
  <c r="V54" i="97"/>
  <c r="W54" i="97"/>
  <c r="X54" i="97"/>
  <c r="S54" i="97"/>
  <c r="R54" i="97"/>
  <c r="Q54" i="97"/>
  <c r="P54" i="97"/>
  <c r="O54" i="97"/>
  <c r="N54" i="97"/>
  <c r="M54" i="97"/>
  <c r="L54" i="97"/>
  <c r="K54" i="97"/>
  <c r="D54" i="97"/>
  <c r="E54" i="97"/>
  <c r="AF53" i="97"/>
  <c r="AE53" i="97"/>
  <c r="AD53" i="97"/>
  <c r="AC53" i="97"/>
  <c r="AB53" i="97"/>
  <c r="AA53" i="97"/>
  <c r="Z53" i="97"/>
  <c r="Y53" i="97"/>
  <c r="V53" i="97"/>
  <c r="W53" i="97"/>
  <c r="X53" i="97"/>
  <c r="S53" i="97"/>
  <c r="R53" i="97"/>
  <c r="Q53" i="97"/>
  <c r="P53" i="97"/>
  <c r="O53" i="97"/>
  <c r="N53" i="97"/>
  <c r="M53" i="97"/>
  <c r="L53" i="97"/>
  <c r="K53" i="97"/>
  <c r="D53" i="97"/>
  <c r="E53" i="97"/>
  <c r="Y52" i="97"/>
  <c r="Z52" i="97"/>
  <c r="AA52" i="97"/>
  <c r="AB52" i="97"/>
  <c r="AC52" i="97"/>
  <c r="AD52" i="97"/>
  <c r="AE52" i="97"/>
  <c r="AF52" i="97"/>
  <c r="V52" i="97"/>
  <c r="W52" i="97"/>
  <c r="X52" i="97"/>
  <c r="S52" i="97"/>
  <c r="AG52" i="97"/>
  <c r="R52" i="97"/>
  <c r="Q52" i="97"/>
  <c r="P52" i="97"/>
  <c r="O52" i="97"/>
  <c r="N52" i="97"/>
  <c r="M52" i="97"/>
  <c r="L52" i="97"/>
  <c r="K52" i="97"/>
  <c r="B51" i="97"/>
  <c r="A51" i="96"/>
  <c r="B101" i="96"/>
  <c r="B96" i="96"/>
  <c r="B97" i="96"/>
  <c r="B98" i="96"/>
  <c r="B99" i="96"/>
  <c r="B100" i="96"/>
  <c r="D101" i="96"/>
  <c r="E101" i="96"/>
  <c r="B94" i="96"/>
  <c r="C101" i="96"/>
  <c r="F101" i="96"/>
  <c r="D100" i="96"/>
  <c r="E100" i="96"/>
  <c r="C100" i="96"/>
  <c r="F100" i="96"/>
  <c r="D99" i="96"/>
  <c r="E99" i="96"/>
  <c r="C99" i="96"/>
  <c r="F99" i="96"/>
  <c r="D98" i="96"/>
  <c r="E98" i="96"/>
  <c r="C98" i="96"/>
  <c r="F98" i="96"/>
  <c r="D97" i="96"/>
  <c r="E97" i="96"/>
  <c r="C97" i="96"/>
  <c r="F97" i="96"/>
  <c r="D96" i="96"/>
  <c r="E96" i="96"/>
  <c r="G96" i="96"/>
  <c r="C96" i="96"/>
  <c r="F96" i="96"/>
  <c r="B95" i="96"/>
  <c r="C77" i="96"/>
  <c r="E77" i="96"/>
  <c r="F77" i="96"/>
  <c r="G77" i="96"/>
  <c r="D77" i="96"/>
  <c r="B79" i="96"/>
  <c r="H77" i="96"/>
  <c r="B78" i="96"/>
  <c r="C78" i="96"/>
  <c r="C79" i="96"/>
  <c r="D79" i="96"/>
  <c r="D80" i="96"/>
  <c r="B81" i="96"/>
  <c r="B80" i="96"/>
  <c r="C80" i="96"/>
  <c r="C81" i="96"/>
  <c r="D81" i="96"/>
  <c r="B83" i="96"/>
  <c r="B82" i="96"/>
  <c r="C82" i="96"/>
  <c r="C83" i="96"/>
  <c r="D83" i="96"/>
  <c r="B85" i="96"/>
  <c r="B84" i="96"/>
  <c r="C84" i="96"/>
  <c r="C85" i="96"/>
  <c r="D85" i="96"/>
  <c r="B87" i="96"/>
  <c r="B86" i="96"/>
  <c r="C86" i="96"/>
  <c r="C87" i="96"/>
  <c r="D87" i="96"/>
  <c r="D92" i="96"/>
  <c r="B89" i="96"/>
  <c r="B88" i="96"/>
  <c r="C88" i="96"/>
  <c r="C89" i="96"/>
  <c r="D89" i="96"/>
  <c r="B91" i="96"/>
  <c r="B90" i="96"/>
  <c r="C90" i="96"/>
  <c r="C91" i="96"/>
  <c r="D91" i="96"/>
  <c r="E92" i="96"/>
  <c r="C92" i="96"/>
  <c r="F92" i="96"/>
  <c r="S91" i="96"/>
  <c r="R91" i="96"/>
  <c r="Q91" i="96"/>
  <c r="P91" i="96"/>
  <c r="O91" i="96"/>
  <c r="N91" i="96"/>
  <c r="M91" i="96"/>
  <c r="L91" i="96"/>
  <c r="K91" i="96"/>
  <c r="H91" i="96"/>
  <c r="G91" i="96"/>
  <c r="S90" i="96"/>
  <c r="R90" i="96"/>
  <c r="Q90" i="96"/>
  <c r="P90" i="96"/>
  <c r="O90" i="96"/>
  <c r="N90" i="96"/>
  <c r="M90" i="96"/>
  <c r="L90" i="96"/>
  <c r="K90" i="96"/>
  <c r="S89" i="96"/>
  <c r="R89" i="96"/>
  <c r="Q89" i="96"/>
  <c r="P89" i="96"/>
  <c r="O89" i="96"/>
  <c r="N89" i="96"/>
  <c r="M89" i="96"/>
  <c r="L89" i="96"/>
  <c r="K89" i="96"/>
  <c r="H89" i="96"/>
  <c r="H88" i="96"/>
  <c r="G89" i="96"/>
  <c r="S88" i="96"/>
  <c r="R88" i="96"/>
  <c r="Q88" i="96"/>
  <c r="P88" i="96"/>
  <c r="O88" i="96"/>
  <c r="N88" i="96"/>
  <c r="M88" i="96"/>
  <c r="L88" i="96"/>
  <c r="K88" i="96"/>
  <c r="S87" i="96"/>
  <c r="R87" i="96"/>
  <c r="Q87" i="96"/>
  <c r="P87" i="96"/>
  <c r="O87" i="96"/>
  <c r="N87" i="96"/>
  <c r="M87" i="96"/>
  <c r="L87" i="96"/>
  <c r="K87" i="96"/>
  <c r="H87" i="96"/>
  <c r="G87" i="96"/>
  <c r="S86" i="96"/>
  <c r="R86" i="96"/>
  <c r="Q86" i="96"/>
  <c r="P86" i="96"/>
  <c r="O86" i="96"/>
  <c r="N86" i="96"/>
  <c r="M86" i="96"/>
  <c r="L86" i="96"/>
  <c r="K86" i="96"/>
  <c r="S85" i="96"/>
  <c r="R85" i="96"/>
  <c r="Q85" i="96"/>
  <c r="P85" i="96"/>
  <c r="O85" i="96"/>
  <c r="N85" i="96"/>
  <c r="M85" i="96"/>
  <c r="L85" i="96"/>
  <c r="K85" i="96"/>
  <c r="H85" i="96"/>
  <c r="E85" i="96"/>
  <c r="G85" i="96"/>
  <c r="S84" i="96"/>
  <c r="R84" i="96"/>
  <c r="Q84" i="96"/>
  <c r="P84" i="96"/>
  <c r="O84" i="96"/>
  <c r="N84" i="96"/>
  <c r="M84" i="96"/>
  <c r="L84" i="96"/>
  <c r="K84" i="96"/>
  <c r="S83" i="96"/>
  <c r="R83" i="96"/>
  <c r="Q83" i="96"/>
  <c r="P83" i="96"/>
  <c r="O83" i="96"/>
  <c r="N83" i="96"/>
  <c r="M83" i="96"/>
  <c r="L83" i="96"/>
  <c r="K83" i="96"/>
  <c r="H83" i="96"/>
  <c r="G83" i="96"/>
  <c r="S82" i="96"/>
  <c r="R82" i="96"/>
  <c r="Q82" i="96"/>
  <c r="P82" i="96"/>
  <c r="O82" i="96"/>
  <c r="N82" i="96"/>
  <c r="M82" i="96"/>
  <c r="L82" i="96"/>
  <c r="K82" i="96"/>
  <c r="S81" i="96"/>
  <c r="R81" i="96"/>
  <c r="Q81" i="96"/>
  <c r="P81" i="96"/>
  <c r="O81" i="96"/>
  <c r="N81" i="96"/>
  <c r="M81" i="96"/>
  <c r="L81" i="96"/>
  <c r="K81" i="96"/>
  <c r="H81" i="96"/>
  <c r="G81" i="96"/>
  <c r="H63" i="96"/>
  <c r="AF80" i="96"/>
  <c r="AE80" i="96"/>
  <c r="AD80" i="96"/>
  <c r="AC80" i="96"/>
  <c r="AB80" i="96"/>
  <c r="AA80" i="96"/>
  <c r="Z80" i="96"/>
  <c r="Y80" i="96"/>
  <c r="V80" i="96"/>
  <c r="W80" i="96"/>
  <c r="X80" i="96"/>
  <c r="S80" i="96"/>
  <c r="R80" i="96"/>
  <c r="Q80" i="96"/>
  <c r="P80" i="96"/>
  <c r="O80" i="96"/>
  <c r="N80" i="96"/>
  <c r="M80" i="96"/>
  <c r="L80" i="96"/>
  <c r="K80" i="96"/>
  <c r="AF79" i="96"/>
  <c r="AE79" i="96"/>
  <c r="AD79" i="96"/>
  <c r="AC79" i="96"/>
  <c r="AB79" i="96"/>
  <c r="AA79" i="96"/>
  <c r="Z79" i="96"/>
  <c r="Y79" i="96"/>
  <c r="V79" i="96"/>
  <c r="W79" i="96"/>
  <c r="X79" i="96"/>
  <c r="S79" i="96"/>
  <c r="R79" i="96"/>
  <c r="Q79" i="96"/>
  <c r="P79" i="96"/>
  <c r="O79" i="96"/>
  <c r="N79" i="96"/>
  <c r="M79" i="96"/>
  <c r="L79" i="96"/>
  <c r="K79" i="96"/>
  <c r="H79" i="96"/>
  <c r="G79" i="96"/>
  <c r="AF78" i="96"/>
  <c r="AE78" i="96"/>
  <c r="AD78" i="96"/>
  <c r="AC78" i="96"/>
  <c r="AB78" i="96"/>
  <c r="AA78" i="96"/>
  <c r="Z78" i="96"/>
  <c r="Y78" i="96"/>
  <c r="V78" i="96"/>
  <c r="W78" i="96"/>
  <c r="X78" i="96"/>
  <c r="S78" i="96"/>
  <c r="R78" i="96"/>
  <c r="Q78" i="96"/>
  <c r="P78" i="96"/>
  <c r="O78" i="96"/>
  <c r="N78" i="96"/>
  <c r="M78" i="96"/>
  <c r="L78" i="96"/>
  <c r="K78" i="96"/>
  <c r="AF77" i="96"/>
  <c r="AE77" i="96"/>
  <c r="AD77" i="96"/>
  <c r="AC77" i="96"/>
  <c r="AB77" i="96"/>
  <c r="AA77" i="96"/>
  <c r="Z77" i="96"/>
  <c r="Y77" i="96"/>
  <c r="V77" i="96"/>
  <c r="W77" i="96"/>
  <c r="X77" i="96"/>
  <c r="S77" i="96"/>
  <c r="R77" i="96"/>
  <c r="Q77" i="96"/>
  <c r="P77" i="96"/>
  <c r="O77" i="96"/>
  <c r="N77" i="96"/>
  <c r="M77" i="96"/>
  <c r="L77" i="96"/>
  <c r="K77" i="96"/>
  <c r="B77" i="96"/>
  <c r="AF76" i="96"/>
  <c r="AE76" i="96"/>
  <c r="AD76" i="96"/>
  <c r="AC76" i="96"/>
  <c r="AB76" i="96"/>
  <c r="AA76" i="96"/>
  <c r="Z76" i="96"/>
  <c r="Y76" i="96"/>
  <c r="V76" i="96"/>
  <c r="W76" i="96"/>
  <c r="X76" i="96"/>
  <c r="S76" i="96"/>
  <c r="R76" i="96"/>
  <c r="Q76" i="96"/>
  <c r="P76" i="96"/>
  <c r="O76" i="96"/>
  <c r="N76" i="96"/>
  <c r="M76" i="96"/>
  <c r="L76" i="96"/>
  <c r="K76" i="96"/>
  <c r="G68" i="96"/>
  <c r="C54" i="96"/>
  <c r="C73" i="96"/>
  <c r="C55" i="96"/>
  <c r="C74" i="96"/>
  <c r="D73" i="96"/>
  <c r="H53" i="96"/>
  <c r="E72" i="96"/>
  <c r="F72" i="96"/>
  <c r="H54" i="96"/>
  <c r="E73" i="96"/>
  <c r="F73" i="96"/>
  <c r="B76" i="96"/>
  <c r="AF75" i="96"/>
  <c r="AE75" i="96"/>
  <c r="AD75" i="96"/>
  <c r="AC75" i="96"/>
  <c r="AB75" i="96"/>
  <c r="AA75" i="96"/>
  <c r="Z75" i="96"/>
  <c r="Y75" i="96"/>
  <c r="V75" i="96"/>
  <c r="W75" i="96"/>
  <c r="X75" i="96"/>
  <c r="S75" i="96"/>
  <c r="R75" i="96"/>
  <c r="Q75" i="96"/>
  <c r="P75" i="96"/>
  <c r="O75" i="96"/>
  <c r="N75" i="96"/>
  <c r="M75" i="96"/>
  <c r="L75" i="96"/>
  <c r="K75" i="96"/>
  <c r="B75" i="96"/>
  <c r="AF74" i="96"/>
  <c r="AE74" i="96"/>
  <c r="AD74" i="96"/>
  <c r="AC74" i="96"/>
  <c r="AB74" i="96"/>
  <c r="AA74" i="96"/>
  <c r="Z74" i="96"/>
  <c r="Y74" i="96"/>
  <c r="V74" i="96"/>
  <c r="W74" i="96"/>
  <c r="X74" i="96"/>
  <c r="S74" i="96"/>
  <c r="R74" i="96"/>
  <c r="Q74" i="96"/>
  <c r="P74" i="96"/>
  <c r="O74" i="96"/>
  <c r="N74" i="96"/>
  <c r="M74" i="96"/>
  <c r="L74" i="96"/>
  <c r="K74" i="96"/>
  <c r="H55" i="96"/>
  <c r="E74" i="96"/>
  <c r="B55" i="96"/>
  <c r="B74" i="96"/>
  <c r="AF73" i="96"/>
  <c r="AE73" i="96"/>
  <c r="AD73" i="96"/>
  <c r="AC73" i="96"/>
  <c r="AB73" i="96"/>
  <c r="AA73" i="96"/>
  <c r="Z73" i="96"/>
  <c r="Y73" i="96"/>
  <c r="V73" i="96"/>
  <c r="W73" i="96"/>
  <c r="X73" i="96"/>
  <c r="S73" i="96"/>
  <c r="R73" i="96"/>
  <c r="Q73" i="96"/>
  <c r="P73" i="96"/>
  <c r="O73" i="96"/>
  <c r="N73" i="96"/>
  <c r="M73" i="96"/>
  <c r="L73" i="96"/>
  <c r="K73" i="96"/>
  <c r="B54" i="96"/>
  <c r="B73" i="96"/>
  <c r="AF72" i="96"/>
  <c r="AE72" i="96"/>
  <c r="AD72" i="96"/>
  <c r="AC72" i="96"/>
  <c r="AB72" i="96"/>
  <c r="AA72" i="96"/>
  <c r="Z72" i="96"/>
  <c r="Y72" i="96"/>
  <c r="V72" i="96"/>
  <c r="W72" i="96"/>
  <c r="X72" i="96"/>
  <c r="S72" i="96"/>
  <c r="R72" i="96"/>
  <c r="Q72" i="96"/>
  <c r="P72" i="96"/>
  <c r="O72" i="96"/>
  <c r="N72" i="96"/>
  <c r="M72" i="96"/>
  <c r="L72" i="96"/>
  <c r="K72" i="96"/>
  <c r="C53" i="96"/>
  <c r="C72" i="96"/>
  <c r="D72" i="96"/>
  <c r="B53" i="96"/>
  <c r="B72" i="96"/>
  <c r="AF71" i="96"/>
  <c r="AE71" i="96"/>
  <c r="AD71" i="96"/>
  <c r="AC71" i="96"/>
  <c r="AB71" i="96"/>
  <c r="AA71" i="96"/>
  <c r="Z71" i="96"/>
  <c r="Y71" i="96"/>
  <c r="V71" i="96"/>
  <c r="W71" i="96"/>
  <c r="X71" i="96"/>
  <c r="S71" i="96"/>
  <c r="R71" i="96"/>
  <c r="Q71" i="96"/>
  <c r="P71" i="96"/>
  <c r="O71" i="96"/>
  <c r="N71" i="96"/>
  <c r="M71" i="96"/>
  <c r="L71" i="96"/>
  <c r="K71" i="96"/>
  <c r="AF70" i="96"/>
  <c r="AE70" i="96"/>
  <c r="AD70" i="96"/>
  <c r="AC70" i="96"/>
  <c r="AB70" i="96"/>
  <c r="AA70" i="96"/>
  <c r="Z70" i="96"/>
  <c r="Y70" i="96"/>
  <c r="V70" i="96"/>
  <c r="W70" i="96"/>
  <c r="X70" i="96"/>
  <c r="S70" i="96"/>
  <c r="R70" i="96"/>
  <c r="Q70" i="96"/>
  <c r="P70" i="96"/>
  <c r="O70" i="96"/>
  <c r="N70" i="96"/>
  <c r="M70" i="96"/>
  <c r="L70" i="96"/>
  <c r="K70" i="96"/>
  <c r="G66" i="96"/>
  <c r="AF69" i="96"/>
  <c r="AE69" i="96"/>
  <c r="AD69" i="96"/>
  <c r="AC69" i="96"/>
  <c r="AB69" i="96"/>
  <c r="AA69" i="96"/>
  <c r="Z69" i="96"/>
  <c r="Y69" i="96"/>
  <c r="V69" i="96"/>
  <c r="W69" i="96"/>
  <c r="X69" i="96"/>
  <c r="S69" i="96"/>
  <c r="R69" i="96"/>
  <c r="Q69" i="96"/>
  <c r="P69" i="96"/>
  <c r="O69" i="96"/>
  <c r="N69" i="96"/>
  <c r="M69" i="96"/>
  <c r="L69" i="96"/>
  <c r="K69" i="96"/>
  <c r="AF68" i="96"/>
  <c r="AE68" i="96"/>
  <c r="AD68" i="96"/>
  <c r="AC68" i="96"/>
  <c r="AB68" i="96"/>
  <c r="AA68" i="96"/>
  <c r="Z68" i="96"/>
  <c r="Y68" i="96"/>
  <c r="V68" i="96"/>
  <c r="W68" i="96"/>
  <c r="X68" i="96"/>
  <c r="S68" i="96"/>
  <c r="R68" i="96"/>
  <c r="Q68" i="96"/>
  <c r="P68" i="96"/>
  <c r="O68" i="96"/>
  <c r="N68" i="96"/>
  <c r="M68" i="96"/>
  <c r="L68" i="96"/>
  <c r="K68" i="96"/>
  <c r="AF67" i="96"/>
  <c r="AE67" i="96"/>
  <c r="AD67" i="96"/>
  <c r="AC67" i="96"/>
  <c r="AB67" i="96"/>
  <c r="AA67" i="96"/>
  <c r="Z67" i="96"/>
  <c r="Y67" i="96"/>
  <c r="V67" i="96"/>
  <c r="W67" i="96"/>
  <c r="X67" i="96"/>
  <c r="S67" i="96"/>
  <c r="R67" i="96"/>
  <c r="Q67" i="96"/>
  <c r="P67" i="96"/>
  <c r="O67" i="96"/>
  <c r="N67" i="96"/>
  <c r="M67" i="96"/>
  <c r="L67" i="96"/>
  <c r="K67" i="96"/>
  <c r="G53" i="96"/>
  <c r="C56" i="96"/>
  <c r="B56" i="96"/>
  <c r="E56" i="96"/>
  <c r="G56" i="96"/>
  <c r="C57" i="96"/>
  <c r="B57" i="96"/>
  <c r="C58" i="96"/>
  <c r="B58" i="96"/>
  <c r="C59" i="96"/>
  <c r="B59" i="96"/>
  <c r="C60" i="96"/>
  <c r="B60" i="96"/>
  <c r="C61" i="96"/>
  <c r="B61" i="96"/>
  <c r="E57" i="96"/>
  <c r="G57" i="96"/>
  <c r="E58" i="96"/>
  <c r="G58" i="96"/>
  <c r="E59" i="96"/>
  <c r="G59" i="96"/>
  <c r="E60" i="96"/>
  <c r="G60" i="96"/>
  <c r="E61" i="96"/>
  <c r="G61" i="96"/>
  <c r="F53" i="96"/>
  <c r="B62" i="96"/>
  <c r="B63" i="96"/>
  <c r="B64" i="96"/>
  <c r="G64" i="96"/>
  <c r="F54" i="96"/>
  <c r="F55" i="96"/>
  <c r="H66" i="96"/>
  <c r="H67" i="96"/>
  <c r="G67" i="96"/>
  <c r="B65" i="96"/>
  <c r="B66" i="96"/>
  <c r="F65" i="96"/>
  <c r="F66" i="96"/>
  <c r="F67" i="96"/>
  <c r="B67" i="96"/>
  <c r="AF66" i="96"/>
  <c r="AE66" i="96"/>
  <c r="AD66" i="96"/>
  <c r="AC66" i="96"/>
  <c r="AB66" i="96"/>
  <c r="AA66" i="96"/>
  <c r="Z66" i="96"/>
  <c r="Y66" i="96"/>
  <c r="V66" i="96"/>
  <c r="W66" i="96"/>
  <c r="X66" i="96"/>
  <c r="S66" i="96"/>
  <c r="R66" i="96"/>
  <c r="Q66" i="96"/>
  <c r="P66" i="96"/>
  <c r="O66" i="96"/>
  <c r="N66" i="96"/>
  <c r="M66" i="96"/>
  <c r="L66" i="96"/>
  <c r="K66" i="96"/>
  <c r="C66" i="96"/>
  <c r="AF65" i="96"/>
  <c r="AE65" i="96"/>
  <c r="AD65" i="96"/>
  <c r="AC65" i="96"/>
  <c r="AB65" i="96"/>
  <c r="AA65" i="96"/>
  <c r="Z65" i="96"/>
  <c r="Y65" i="96"/>
  <c r="V65" i="96"/>
  <c r="W65" i="96"/>
  <c r="X65" i="96"/>
  <c r="S65" i="96"/>
  <c r="R65" i="96"/>
  <c r="Q65" i="96"/>
  <c r="P65" i="96"/>
  <c r="O65" i="96"/>
  <c r="N65" i="96"/>
  <c r="M65" i="96"/>
  <c r="L65" i="96"/>
  <c r="K65" i="96"/>
  <c r="H65" i="96"/>
  <c r="G65" i="96"/>
  <c r="C65" i="96"/>
  <c r="AF64" i="96"/>
  <c r="AE64" i="96"/>
  <c r="AD64" i="96"/>
  <c r="AC64" i="96"/>
  <c r="AB64" i="96"/>
  <c r="AA64" i="96"/>
  <c r="Z64" i="96"/>
  <c r="Y64" i="96"/>
  <c r="V64" i="96"/>
  <c r="W64" i="96"/>
  <c r="X64" i="96"/>
  <c r="S64" i="96"/>
  <c r="R64" i="96"/>
  <c r="Q64" i="96"/>
  <c r="P64" i="96"/>
  <c r="O64" i="96"/>
  <c r="N64" i="96"/>
  <c r="M64" i="96"/>
  <c r="L64" i="96"/>
  <c r="K64" i="96"/>
  <c r="E64" i="96"/>
  <c r="C64" i="96"/>
  <c r="AF63" i="96"/>
  <c r="AE63" i="96"/>
  <c r="AD63" i="96"/>
  <c r="AC63" i="96"/>
  <c r="AB63" i="96"/>
  <c r="AA63" i="96"/>
  <c r="Z63" i="96"/>
  <c r="Y63" i="96"/>
  <c r="V63" i="96"/>
  <c r="W63" i="96"/>
  <c r="X63" i="96"/>
  <c r="S63" i="96"/>
  <c r="R63" i="96"/>
  <c r="Q63" i="96"/>
  <c r="P63" i="96"/>
  <c r="O63" i="96"/>
  <c r="N63" i="96"/>
  <c r="M63" i="96"/>
  <c r="L63" i="96"/>
  <c r="K63" i="96"/>
  <c r="D63" i="96"/>
  <c r="C63" i="96"/>
  <c r="AF62" i="96"/>
  <c r="AE62" i="96"/>
  <c r="AD62" i="96"/>
  <c r="AC62" i="96"/>
  <c r="AB62" i="96"/>
  <c r="AA62" i="96"/>
  <c r="Z62" i="96"/>
  <c r="Y62" i="96"/>
  <c r="V62" i="96"/>
  <c r="W62" i="96"/>
  <c r="X62" i="96"/>
  <c r="S62" i="96"/>
  <c r="R62" i="96"/>
  <c r="Q62" i="96"/>
  <c r="P62" i="96"/>
  <c r="O62" i="96"/>
  <c r="N62" i="96"/>
  <c r="M62" i="96"/>
  <c r="L62" i="96"/>
  <c r="K62" i="96"/>
  <c r="AF61" i="96"/>
  <c r="AE61" i="96"/>
  <c r="AD61" i="96"/>
  <c r="AC61" i="96"/>
  <c r="AB61" i="96"/>
  <c r="AA61" i="96"/>
  <c r="Z61" i="96"/>
  <c r="Y61" i="96"/>
  <c r="V61" i="96"/>
  <c r="W61" i="96"/>
  <c r="X61" i="96"/>
  <c r="S61" i="96"/>
  <c r="R61" i="96"/>
  <c r="Q61" i="96"/>
  <c r="P61" i="96"/>
  <c r="O61" i="96"/>
  <c r="N61" i="96"/>
  <c r="M61" i="96"/>
  <c r="L61" i="96"/>
  <c r="K61" i="96"/>
  <c r="H61" i="96"/>
  <c r="AF60" i="96"/>
  <c r="AE60" i="96"/>
  <c r="AD60" i="96"/>
  <c r="AC60" i="96"/>
  <c r="AB60" i="96"/>
  <c r="AA60" i="96"/>
  <c r="Z60" i="96"/>
  <c r="Y60" i="96"/>
  <c r="V60" i="96"/>
  <c r="W60" i="96"/>
  <c r="X60" i="96"/>
  <c r="S60" i="96"/>
  <c r="R60" i="96"/>
  <c r="Q60" i="96"/>
  <c r="P60" i="96"/>
  <c r="O60" i="96"/>
  <c r="N60" i="96"/>
  <c r="M60" i="96"/>
  <c r="L60" i="96"/>
  <c r="K60" i="96"/>
  <c r="H60" i="96"/>
  <c r="AF59" i="96"/>
  <c r="AE59" i="96"/>
  <c r="AD59" i="96"/>
  <c r="AC59" i="96"/>
  <c r="AB59" i="96"/>
  <c r="AA59" i="96"/>
  <c r="Z59" i="96"/>
  <c r="Y59" i="96"/>
  <c r="V59" i="96"/>
  <c r="W59" i="96"/>
  <c r="X59" i="96"/>
  <c r="S59" i="96"/>
  <c r="R59" i="96"/>
  <c r="Q59" i="96"/>
  <c r="P59" i="96"/>
  <c r="O59" i="96"/>
  <c r="N59" i="96"/>
  <c r="M59" i="96"/>
  <c r="L59" i="96"/>
  <c r="K59" i="96"/>
  <c r="H59" i="96"/>
  <c r="AF58" i="96"/>
  <c r="AE58" i="96"/>
  <c r="AD58" i="96"/>
  <c r="AC58" i="96"/>
  <c r="AB58" i="96"/>
  <c r="AA58" i="96"/>
  <c r="Z58" i="96"/>
  <c r="Y58" i="96"/>
  <c r="V58" i="96"/>
  <c r="W58" i="96"/>
  <c r="X58" i="96"/>
  <c r="S58" i="96"/>
  <c r="R58" i="96"/>
  <c r="Q58" i="96"/>
  <c r="P58" i="96"/>
  <c r="O58" i="96"/>
  <c r="N58" i="96"/>
  <c r="M58" i="96"/>
  <c r="L58" i="96"/>
  <c r="K58" i="96"/>
  <c r="H58" i="96"/>
  <c r="AF57" i="96"/>
  <c r="AE57" i="96"/>
  <c r="AD57" i="96"/>
  <c r="AC57" i="96"/>
  <c r="AB57" i="96"/>
  <c r="AA57" i="96"/>
  <c r="Z57" i="96"/>
  <c r="Y57" i="96"/>
  <c r="V57" i="96"/>
  <c r="W57" i="96"/>
  <c r="X57" i="96"/>
  <c r="S57" i="96"/>
  <c r="R57" i="96"/>
  <c r="Q57" i="96"/>
  <c r="P57" i="96"/>
  <c r="O57" i="96"/>
  <c r="N57" i="96"/>
  <c r="M57" i="96"/>
  <c r="L57" i="96"/>
  <c r="K57" i="96"/>
  <c r="H57" i="96"/>
  <c r="AF56" i="96"/>
  <c r="AE56" i="96"/>
  <c r="AD56" i="96"/>
  <c r="AC56" i="96"/>
  <c r="AB56" i="96"/>
  <c r="AA56" i="96"/>
  <c r="Z56" i="96"/>
  <c r="Y56" i="96"/>
  <c r="V56" i="96"/>
  <c r="W56" i="96"/>
  <c r="X56" i="96"/>
  <c r="S56" i="96"/>
  <c r="R56" i="96"/>
  <c r="Q56" i="96"/>
  <c r="P56" i="96"/>
  <c r="O56" i="96"/>
  <c r="N56" i="96"/>
  <c r="M56" i="96"/>
  <c r="L56" i="96"/>
  <c r="K56" i="96"/>
  <c r="H56" i="96"/>
  <c r="AF55" i="96"/>
  <c r="AE55" i="96"/>
  <c r="AD55" i="96"/>
  <c r="AC55" i="96"/>
  <c r="AB55" i="96"/>
  <c r="AA55" i="96"/>
  <c r="Z55" i="96"/>
  <c r="Y55" i="96"/>
  <c r="V55" i="96"/>
  <c r="W55" i="96"/>
  <c r="X55" i="96"/>
  <c r="S55" i="96"/>
  <c r="R55" i="96"/>
  <c r="Q55" i="96"/>
  <c r="P55" i="96"/>
  <c r="O55" i="96"/>
  <c r="N55" i="96"/>
  <c r="M55" i="96"/>
  <c r="L55" i="96"/>
  <c r="K55" i="96"/>
  <c r="D55" i="96"/>
  <c r="E55" i="96"/>
  <c r="AF54" i="96"/>
  <c r="AE54" i="96"/>
  <c r="AD54" i="96"/>
  <c r="AC54" i="96"/>
  <c r="AB54" i="96"/>
  <c r="AA54" i="96"/>
  <c r="Z54" i="96"/>
  <c r="Y54" i="96"/>
  <c r="V54" i="96"/>
  <c r="W54" i="96"/>
  <c r="X54" i="96"/>
  <c r="S54" i="96"/>
  <c r="R54" i="96"/>
  <c r="Q54" i="96"/>
  <c r="P54" i="96"/>
  <c r="O54" i="96"/>
  <c r="N54" i="96"/>
  <c r="M54" i="96"/>
  <c r="L54" i="96"/>
  <c r="K54" i="96"/>
  <c r="D54" i="96"/>
  <c r="E54" i="96"/>
  <c r="AF53" i="96"/>
  <c r="AE53" i="96"/>
  <c r="AD53" i="96"/>
  <c r="AC53" i="96"/>
  <c r="AB53" i="96"/>
  <c r="AA53" i="96"/>
  <c r="Z53" i="96"/>
  <c r="Y53" i="96"/>
  <c r="V53" i="96"/>
  <c r="W53" i="96"/>
  <c r="X53" i="96"/>
  <c r="S53" i="96"/>
  <c r="R53" i="96"/>
  <c r="Q53" i="96"/>
  <c r="P53" i="96"/>
  <c r="O53" i="96"/>
  <c r="N53" i="96"/>
  <c r="M53" i="96"/>
  <c r="L53" i="96"/>
  <c r="K53" i="96"/>
  <c r="D53" i="96"/>
  <c r="E53" i="96"/>
  <c r="Y52" i="96"/>
  <c r="Z52" i="96"/>
  <c r="AA52" i="96"/>
  <c r="AB52" i="96"/>
  <c r="AC52" i="96"/>
  <c r="AD52" i="96"/>
  <c r="AE52" i="96"/>
  <c r="AF52" i="96"/>
  <c r="V52" i="96"/>
  <c r="W52" i="96"/>
  <c r="X52" i="96"/>
  <c r="S52" i="96"/>
  <c r="AG52" i="96"/>
  <c r="R52" i="96"/>
  <c r="Q52" i="96"/>
  <c r="P52" i="96"/>
  <c r="O52" i="96"/>
  <c r="N52" i="96"/>
  <c r="M52" i="96"/>
  <c r="L52" i="96"/>
  <c r="K52" i="96"/>
  <c r="B51" i="96"/>
  <c r="A51" i="95"/>
  <c r="B101" i="95"/>
  <c r="D101" i="95"/>
  <c r="E101" i="95"/>
  <c r="B94" i="95"/>
  <c r="C101" i="95"/>
  <c r="F101" i="95"/>
  <c r="B100" i="95"/>
  <c r="D100" i="95"/>
  <c r="E100" i="95"/>
  <c r="C100" i="95"/>
  <c r="F100" i="95"/>
  <c r="B99" i="95"/>
  <c r="D99" i="95"/>
  <c r="E99" i="95"/>
  <c r="C99" i="95"/>
  <c r="F99" i="95"/>
  <c r="B98" i="95"/>
  <c r="D98" i="95"/>
  <c r="E98" i="95"/>
  <c r="C98" i="95"/>
  <c r="F98" i="95"/>
  <c r="B97" i="95"/>
  <c r="D97" i="95"/>
  <c r="E97" i="95"/>
  <c r="C97" i="95"/>
  <c r="F97" i="95"/>
  <c r="B96" i="95"/>
  <c r="D96" i="95"/>
  <c r="E96" i="95"/>
  <c r="G96" i="95"/>
  <c r="C96" i="95"/>
  <c r="F96" i="95"/>
  <c r="B95" i="95"/>
  <c r="C77" i="95"/>
  <c r="E77" i="95"/>
  <c r="F77" i="95"/>
  <c r="G77" i="95"/>
  <c r="D77" i="95"/>
  <c r="B79" i="95"/>
  <c r="H77" i="95"/>
  <c r="B78" i="95"/>
  <c r="C78" i="95"/>
  <c r="C79" i="95"/>
  <c r="D79" i="95"/>
  <c r="D80" i="95"/>
  <c r="B81" i="95"/>
  <c r="B80" i="95"/>
  <c r="C80" i="95"/>
  <c r="C81" i="95"/>
  <c r="D81" i="95"/>
  <c r="B83" i="95"/>
  <c r="B82" i="95"/>
  <c r="C82" i="95"/>
  <c r="C83" i="95"/>
  <c r="D83" i="95"/>
  <c r="B85" i="95"/>
  <c r="B84" i="95"/>
  <c r="C84" i="95"/>
  <c r="C85" i="95"/>
  <c r="D85" i="95"/>
  <c r="B87" i="95"/>
  <c r="B86" i="95"/>
  <c r="C86" i="95"/>
  <c r="C87" i="95"/>
  <c r="D87" i="95"/>
  <c r="D92" i="95"/>
  <c r="B89" i="95"/>
  <c r="B88" i="95"/>
  <c r="C88" i="95"/>
  <c r="C89" i="95"/>
  <c r="D89" i="95"/>
  <c r="B91" i="95"/>
  <c r="B90" i="95"/>
  <c r="C90" i="95"/>
  <c r="C91" i="95"/>
  <c r="D91" i="95"/>
  <c r="E92" i="95"/>
  <c r="C92" i="95"/>
  <c r="F92" i="95"/>
  <c r="S91" i="95"/>
  <c r="R91" i="95"/>
  <c r="Q91" i="95"/>
  <c r="P91" i="95"/>
  <c r="O91" i="95"/>
  <c r="N91" i="95"/>
  <c r="M91" i="95"/>
  <c r="L91" i="95"/>
  <c r="K91" i="95"/>
  <c r="H91" i="95"/>
  <c r="G91" i="95"/>
  <c r="S90" i="95"/>
  <c r="R90" i="95"/>
  <c r="Q90" i="95"/>
  <c r="P90" i="95"/>
  <c r="O90" i="95"/>
  <c r="N90" i="95"/>
  <c r="M90" i="95"/>
  <c r="L90" i="95"/>
  <c r="K90" i="95"/>
  <c r="S89" i="95"/>
  <c r="R89" i="95"/>
  <c r="Q89" i="95"/>
  <c r="P89" i="95"/>
  <c r="O89" i="95"/>
  <c r="N89" i="95"/>
  <c r="M89" i="95"/>
  <c r="L89" i="95"/>
  <c r="K89" i="95"/>
  <c r="H89" i="95"/>
  <c r="G89" i="95"/>
  <c r="S88" i="95"/>
  <c r="R88" i="95"/>
  <c r="Q88" i="95"/>
  <c r="P88" i="95"/>
  <c r="O88" i="95"/>
  <c r="N88" i="95"/>
  <c r="M88" i="95"/>
  <c r="L88" i="95"/>
  <c r="K88" i="95"/>
  <c r="H88" i="95"/>
  <c r="S87" i="95"/>
  <c r="R87" i="95"/>
  <c r="Q87" i="95"/>
  <c r="P87" i="95"/>
  <c r="O87" i="95"/>
  <c r="N87" i="95"/>
  <c r="M87" i="95"/>
  <c r="L87" i="95"/>
  <c r="K87" i="95"/>
  <c r="H87" i="95"/>
  <c r="G87" i="95"/>
  <c r="S86" i="95"/>
  <c r="R86" i="95"/>
  <c r="Q86" i="95"/>
  <c r="P86" i="95"/>
  <c r="O86" i="95"/>
  <c r="N86" i="95"/>
  <c r="M86" i="95"/>
  <c r="L86" i="95"/>
  <c r="K86" i="95"/>
  <c r="S85" i="95"/>
  <c r="R85" i="95"/>
  <c r="Q85" i="95"/>
  <c r="P85" i="95"/>
  <c r="O85" i="95"/>
  <c r="N85" i="95"/>
  <c r="M85" i="95"/>
  <c r="L85" i="95"/>
  <c r="K85" i="95"/>
  <c r="H85" i="95"/>
  <c r="E85" i="95"/>
  <c r="G85" i="95"/>
  <c r="S84" i="95"/>
  <c r="R84" i="95"/>
  <c r="Q84" i="95"/>
  <c r="P84" i="95"/>
  <c r="O84" i="95"/>
  <c r="N84" i="95"/>
  <c r="M84" i="95"/>
  <c r="L84" i="95"/>
  <c r="K84" i="95"/>
  <c r="S83" i="95"/>
  <c r="R83" i="95"/>
  <c r="Q83" i="95"/>
  <c r="P83" i="95"/>
  <c r="O83" i="95"/>
  <c r="N83" i="95"/>
  <c r="M83" i="95"/>
  <c r="L83" i="95"/>
  <c r="K83" i="95"/>
  <c r="H83" i="95"/>
  <c r="G83" i="95"/>
  <c r="S82" i="95"/>
  <c r="R82" i="95"/>
  <c r="Q82" i="95"/>
  <c r="P82" i="95"/>
  <c r="O82" i="95"/>
  <c r="N82" i="95"/>
  <c r="M82" i="95"/>
  <c r="L82" i="95"/>
  <c r="K82" i="95"/>
  <c r="S81" i="95"/>
  <c r="R81" i="95"/>
  <c r="Q81" i="95"/>
  <c r="P81" i="95"/>
  <c r="O81" i="95"/>
  <c r="N81" i="95"/>
  <c r="M81" i="95"/>
  <c r="L81" i="95"/>
  <c r="K81" i="95"/>
  <c r="H81" i="95"/>
  <c r="G81" i="95"/>
  <c r="H63" i="95"/>
  <c r="AF80" i="95"/>
  <c r="AE80" i="95"/>
  <c r="AD80" i="95"/>
  <c r="AC80" i="95"/>
  <c r="AB80" i="95"/>
  <c r="AA80" i="95"/>
  <c r="Z80" i="95"/>
  <c r="Y80" i="95"/>
  <c r="V80" i="95"/>
  <c r="W80" i="95"/>
  <c r="X80" i="95"/>
  <c r="S80" i="95"/>
  <c r="R80" i="95"/>
  <c r="Q80" i="95"/>
  <c r="P80" i="95"/>
  <c r="O80" i="95"/>
  <c r="N80" i="95"/>
  <c r="M80" i="95"/>
  <c r="L80" i="95"/>
  <c r="K80" i="95"/>
  <c r="AF79" i="95"/>
  <c r="AE79" i="95"/>
  <c r="AD79" i="95"/>
  <c r="AC79" i="95"/>
  <c r="AB79" i="95"/>
  <c r="AA79" i="95"/>
  <c r="Z79" i="95"/>
  <c r="Y79" i="95"/>
  <c r="V79" i="95"/>
  <c r="W79" i="95"/>
  <c r="X79" i="95"/>
  <c r="S79" i="95"/>
  <c r="R79" i="95"/>
  <c r="Q79" i="95"/>
  <c r="P79" i="95"/>
  <c r="O79" i="95"/>
  <c r="N79" i="95"/>
  <c r="M79" i="95"/>
  <c r="L79" i="95"/>
  <c r="K79" i="95"/>
  <c r="H79" i="95"/>
  <c r="G79" i="95"/>
  <c r="AF78" i="95"/>
  <c r="AE78" i="95"/>
  <c r="AD78" i="95"/>
  <c r="AC78" i="95"/>
  <c r="AB78" i="95"/>
  <c r="AA78" i="95"/>
  <c r="Z78" i="95"/>
  <c r="Y78" i="95"/>
  <c r="V78" i="95"/>
  <c r="W78" i="95"/>
  <c r="X78" i="95"/>
  <c r="S78" i="95"/>
  <c r="R78" i="95"/>
  <c r="Q78" i="95"/>
  <c r="P78" i="95"/>
  <c r="O78" i="95"/>
  <c r="N78" i="95"/>
  <c r="M78" i="95"/>
  <c r="L78" i="95"/>
  <c r="K78" i="95"/>
  <c r="AF77" i="95"/>
  <c r="AE77" i="95"/>
  <c r="AD77" i="95"/>
  <c r="AC77" i="95"/>
  <c r="AB77" i="95"/>
  <c r="AA77" i="95"/>
  <c r="Z77" i="95"/>
  <c r="Y77" i="95"/>
  <c r="V77" i="95"/>
  <c r="W77" i="95"/>
  <c r="X77" i="95"/>
  <c r="S77" i="95"/>
  <c r="R77" i="95"/>
  <c r="Q77" i="95"/>
  <c r="P77" i="95"/>
  <c r="O77" i="95"/>
  <c r="N77" i="95"/>
  <c r="M77" i="95"/>
  <c r="L77" i="95"/>
  <c r="K77" i="95"/>
  <c r="B77" i="95"/>
  <c r="AF76" i="95"/>
  <c r="AE76" i="95"/>
  <c r="AD76" i="95"/>
  <c r="AC76" i="95"/>
  <c r="AB76" i="95"/>
  <c r="AA76" i="95"/>
  <c r="Z76" i="95"/>
  <c r="Y76" i="95"/>
  <c r="V76" i="95"/>
  <c r="W76" i="95"/>
  <c r="X76" i="95"/>
  <c r="S76" i="95"/>
  <c r="R76" i="95"/>
  <c r="Q76" i="95"/>
  <c r="P76" i="95"/>
  <c r="O76" i="95"/>
  <c r="N76" i="95"/>
  <c r="M76" i="95"/>
  <c r="L76" i="95"/>
  <c r="K76" i="95"/>
  <c r="G68" i="95"/>
  <c r="C54" i="95"/>
  <c r="C73" i="95"/>
  <c r="C55" i="95"/>
  <c r="C74" i="95"/>
  <c r="D73" i="95"/>
  <c r="H53" i="95"/>
  <c r="E72" i="95"/>
  <c r="F72" i="95"/>
  <c r="H54" i="95"/>
  <c r="E73" i="95"/>
  <c r="F73" i="95"/>
  <c r="B76" i="95"/>
  <c r="AF75" i="95"/>
  <c r="AE75" i="95"/>
  <c r="AD75" i="95"/>
  <c r="AC75" i="95"/>
  <c r="AB75" i="95"/>
  <c r="AA75" i="95"/>
  <c r="Z75" i="95"/>
  <c r="Y75" i="95"/>
  <c r="V75" i="95"/>
  <c r="W75" i="95"/>
  <c r="X75" i="95"/>
  <c r="S75" i="95"/>
  <c r="R75" i="95"/>
  <c r="Q75" i="95"/>
  <c r="P75" i="95"/>
  <c r="O75" i="95"/>
  <c r="N75" i="95"/>
  <c r="M75" i="95"/>
  <c r="L75" i="95"/>
  <c r="K75" i="95"/>
  <c r="B75" i="95"/>
  <c r="AF74" i="95"/>
  <c r="AE74" i="95"/>
  <c r="AD74" i="95"/>
  <c r="AC74" i="95"/>
  <c r="AB74" i="95"/>
  <c r="AA74" i="95"/>
  <c r="Z74" i="95"/>
  <c r="Y74" i="95"/>
  <c r="V74" i="95"/>
  <c r="W74" i="95"/>
  <c r="X74" i="95"/>
  <c r="S74" i="95"/>
  <c r="R74" i="95"/>
  <c r="Q74" i="95"/>
  <c r="P74" i="95"/>
  <c r="O74" i="95"/>
  <c r="N74" i="95"/>
  <c r="M74" i="95"/>
  <c r="L74" i="95"/>
  <c r="K74" i="95"/>
  <c r="H55" i="95"/>
  <c r="E74" i="95"/>
  <c r="B55" i="95"/>
  <c r="B74" i="95"/>
  <c r="AF73" i="95"/>
  <c r="AE73" i="95"/>
  <c r="AD73" i="95"/>
  <c r="AC73" i="95"/>
  <c r="AB73" i="95"/>
  <c r="AA73" i="95"/>
  <c r="Z73" i="95"/>
  <c r="Y73" i="95"/>
  <c r="V73" i="95"/>
  <c r="W73" i="95"/>
  <c r="X73" i="95"/>
  <c r="S73" i="95"/>
  <c r="R73" i="95"/>
  <c r="Q73" i="95"/>
  <c r="P73" i="95"/>
  <c r="O73" i="95"/>
  <c r="N73" i="95"/>
  <c r="M73" i="95"/>
  <c r="L73" i="95"/>
  <c r="K73" i="95"/>
  <c r="B54" i="95"/>
  <c r="B73" i="95"/>
  <c r="AF72" i="95"/>
  <c r="AE72" i="95"/>
  <c r="AD72" i="95"/>
  <c r="AC72" i="95"/>
  <c r="AB72" i="95"/>
  <c r="AA72" i="95"/>
  <c r="Z72" i="95"/>
  <c r="Y72" i="95"/>
  <c r="V72" i="95"/>
  <c r="W72" i="95"/>
  <c r="X72" i="95"/>
  <c r="S72" i="95"/>
  <c r="R72" i="95"/>
  <c r="Q72" i="95"/>
  <c r="P72" i="95"/>
  <c r="O72" i="95"/>
  <c r="N72" i="95"/>
  <c r="M72" i="95"/>
  <c r="L72" i="95"/>
  <c r="K72" i="95"/>
  <c r="C53" i="95"/>
  <c r="C72" i="95"/>
  <c r="D72" i="95"/>
  <c r="B53" i="95"/>
  <c r="B72" i="95"/>
  <c r="AF71" i="95"/>
  <c r="AE71" i="95"/>
  <c r="AD71" i="95"/>
  <c r="AC71" i="95"/>
  <c r="AB71" i="95"/>
  <c r="AA71" i="95"/>
  <c r="Z71" i="95"/>
  <c r="Y71" i="95"/>
  <c r="V71" i="95"/>
  <c r="W71" i="95"/>
  <c r="X71" i="95"/>
  <c r="S71" i="95"/>
  <c r="R71" i="95"/>
  <c r="Q71" i="95"/>
  <c r="P71" i="95"/>
  <c r="O71" i="95"/>
  <c r="N71" i="95"/>
  <c r="M71" i="95"/>
  <c r="L71" i="95"/>
  <c r="K71" i="95"/>
  <c r="AF70" i="95"/>
  <c r="AE70" i="95"/>
  <c r="AD70" i="95"/>
  <c r="AC70" i="95"/>
  <c r="AB70" i="95"/>
  <c r="AA70" i="95"/>
  <c r="Z70" i="95"/>
  <c r="Y70" i="95"/>
  <c r="V70" i="95"/>
  <c r="W70" i="95"/>
  <c r="X70" i="95"/>
  <c r="S70" i="95"/>
  <c r="R70" i="95"/>
  <c r="Q70" i="95"/>
  <c r="P70" i="95"/>
  <c r="O70" i="95"/>
  <c r="N70" i="95"/>
  <c r="M70" i="95"/>
  <c r="L70" i="95"/>
  <c r="K70" i="95"/>
  <c r="G66" i="95"/>
  <c r="AF69" i="95"/>
  <c r="AE69" i="95"/>
  <c r="AD69" i="95"/>
  <c r="AC69" i="95"/>
  <c r="AB69" i="95"/>
  <c r="AA69" i="95"/>
  <c r="Z69" i="95"/>
  <c r="Y69" i="95"/>
  <c r="V69" i="95"/>
  <c r="W69" i="95"/>
  <c r="X69" i="95"/>
  <c r="S69" i="95"/>
  <c r="R69" i="95"/>
  <c r="Q69" i="95"/>
  <c r="P69" i="95"/>
  <c r="O69" i="95"/>
  <c r="N69" i="95"/>
  <c r="M69" i="95"/>
  <c r="L69" i="95"/>
  <c r="K69" i="95"/>
  <c r="AF68" i="95"/>
  <c r="AE68" i="95"/>
  <c r="AD68" i="95"/>
  <c r="AC68" i="95"/>
  <c r="AB68" i="95"/>
  <c r="AA68" i="95"/>
  <c r="Z68" i="95"/>
  <c r="Y68" i="95"/>
  <c r="V68" i="95"/>
  <c r="W68" i="95"/>
  <c r="X68" i="95"/>
  <c r="S68" i="95"/>
  <c r="R68" i="95"/>
  <c r="Q68" i="95"/>
  <c r="P68" i="95"/>
  <c r="O68" i="95"/>
  <c r="N68" i="95"/>
  <c r="M68" i="95"/>
  <c r="L68" i="95"/>
  <c r="K68" i="95"/>
  <c r="AF67" i="95"/>
  <c r="AE67" i="95"/>
  <c r="AD67" i="95"/>
  <c r="AC67" i="95"/>
  <c r="AB67" i="95"/>
  <c r="AA67" i="95"/>
  <c r="Z67" i="95"/>
  <c r="Y67" i="95"/>
  <c r="V67" i="95"/>
  <c r="W67" i="95"/>
  <c r="X67" i="95"/>
  <c r="S67" i="95"/>
  <c r="R67" i="95"/>
  <c r="Q67" i="95"/>
  <c r="P67" i="95"/>
  <c r="O67" i="95"/>
  <c r="N67" i="95"/>
  <c r="M67" i="95"/>
  <c r="L67" i="95"/>
  <c r="K67" i="95"/>
  <c r="G53" i="95"/>
  <c r="C56" i="95"/>
  <c r="B56" i="95"/>
  <c r="E56" i="95"/>
  <c r="G56" i="95"/>
  <c r="C57" i="95"/>
  <c r="B57" i="95"/>
  <c r="C58" i="95"/>
  <c r="B58" i="95"/>
  <c r="C59" i="95"/>
  <c r="B59" i="95"/>
  <c r="C60" i="95"/>
  <c r="B60" i="95"/>
  <c r="C61" i="95"/>
  <c r="B61" i="95"/>
  <c r="G57" i="95"/>
  <c r="E58" i="95"/>
  <c r="G58" i="95"/>
  <c r="E59" i="95"/>
  <c r="G59" i="95"/>
  <c r="E60" i="95"/>
  <c r="G60" i="95"/>
  <c r="E61" i="95"/>
  <c r="G61" i="95"/>
  <c r="F53" i="95"/>
  <c r="B62" i="95"/>
  <c r="B63" i="95"/>
  <c r="B64" i="95"/>
  <c r="F54" i="95"/>
  <c r="F55" i="95"/>
  <c r="H66" i="95"/>
  <c r="H67" i="95"/>
  <c r="G67" i="95"/>
  <c r="B65" i="95"/>
  <c r="B66" i="95"/>
  <c r="F65" i="95"/>
  <c r="F66" i="95"/>
  <c r="F67" i="95"/>
  <c r="B67" i="95"/>
  <c r="AF66" i="95"/>
  <c r="AE66" i="95"/>
  <c r="AD66" i="95"/>
  <c r="AC66" i="95"/>
  <c r="AB66" i="95"/>
  <c r="AA66" i="95"/>
  <c r="Z66" i="95"/>
  <c r="Y66" i="95"/>
  <c r="V66" i="95"/>
  <c r="W66" i="95"/>
  <c r="X66" i="95"/>
  <c r="S66" i="95"/>
  <c r="R66" i="95"/>
  <c r="Q66" i="95"/>
  <c r="P66" i="95"/>
  <c r="O66" i="95"/>
  <c r="N66" i="95"/>
  <c r="M66" i="95"/>
  <c r="L66" i="95"/>
  <c r="K66" i="95"/>
  <c r="C66" i="95"/>
  <c r="AF65" i="95"/>
  <c r="AE65" i="95"/>
  <c r="AD65" i="95"/>
  <c r="AC65" i="95"/>
  <c r="AB65" i="95"/>
  <c r="AA65" i="95"/>
  <c r="Z65" i="95"/>
  <c r="Y65" i="95"/>
  <c r="V65" i="95"/>
  <c r="W65" i="95"/>
  <c r="X65" i="95"/>
  <c r="S65" i="95"/>
  <c r="R65" i="95"/>
  <c r="Q65" i="95"/>
  <c r="P65" i="95"/>
  <c r="O65" i="95"/>
  <c r="N65" i="95"/>
  <c r="M65" i="95"/>
  <c r="L65" i="95"/>
  <c r="K65" i="95"/>
  <c r="H65" i="95"/>
  <c r="G65" i="95"/>
  <c r="C65" i="95"/>
  <c r="AF64" i="95"/>
  <c r="AE64" i="95"/>
  <c r="AD64" i="95"/>
  <c r="AC64" i="95"/>
  <c r="AB64" i="95"/>
  <c r="AA64" i="95"/>
  <c r="Z64" i="95"/>
  <c r="Y64" i="95"/>
  <c r="V64" i="95"/>
  <c r="W64" i="95"/>
  <c r="X64" i="95"/>
  <c r="S64" i="95"/>
  <c r="R64" i="95"/>
  <c r="Q64" i="95"/>
  <c r="P64" i="95"/>
  <c r="O64" i="95"/>
  <c r="N64" i="95"/>
  <c r="M64" i="95"/>
  <c r="L64" i="95"/>
  <c r="K64" i="95"/>
  <c r="G64" i="95"/>
  <c r="E64" i="95"/>
  <c r="C64" i="95"/>
  <c r="AF63" i="95"/>
  <c r="AE63" i="95"/>
  <c r="AD63" i="95"/>
  <c r="AC63" i="95"/>
  <c r="AB63" i="95"/>
  <c r="AA63" i="95"/>
  <c r="Z63" i="95"/>
  <c r="Y63" i="95"/>
  <c r="V63" i="95"/>
  <c r="W63" i="95"/>
  <c r="X63" i="95"/>
  <c r="S63" i="95"/>
  <c r="R63" i="95"/>
  <c r="Q63" i="95"/>
  <c r="P63" i="95"/>
  <c r="O63" i="95"/>
  <c r="N63" i="95"/>
  <c r="M63" i="95"/>
  <c r="L63" i="95"/>
  <c r="K63" i="95"/>
  <c r="D63" i="95"/>
  <c r="C63" i="95"/>
  <c r="AF62" i="95"/>
  <c r="AE62" i="95"/>
  <c r="AD62" i="95"/>
  <c r="AC62" i="95"/>
  <c r="AB62" i="95"/>
  <c r="AA62" i="95"/>
  <c r="Z62" i="95"/>
  <c r="Y62" i="95"/>
  <c r="V62" i="95"/>
  <c r="W62" i="95"/>
  <c r="X62" i="95"/>
  <c r="S62" i="95"/>
  <c r="R62" i="95"/>
  <c r="Q62" i="95"/>
  <c r="P62" i="95"/>
  <c r="O62" i="95"/>
  <c r="N62" i="95"/>
  <c r="M62" i="95"/>
  <c r="L62" i="95"/>
  <c r="K62" i="95"/>
  <c r="AF61" i="95"/>
  <c r="AE61" i="95"/>
  <c r="AD61" i="95"/>
  <c r="AC61" i="95"/>
  <c r="AB61" i="95"/>
  <c r="AA61" i="95"/>
  <c r="Z61" i="95"/>
  <c r="Y61" i="95"/>
  <c r="V61" i="95"/>
  <c r="W61" i="95"/>
  <c r="X61" i="95"/>
  <c r="S61" i="95"/>
  <c r="R61" i="95"/>
  <c r="Q61" i="95"/>
  <c r="P61" i="95"/>
  <c r="O61" i="95"/>
  <c r="N61" i="95"/>
  <c r="M61" i="95"/>
  <c r="L61" i="95"/>
  <c r="K61" i="95"/>
  <c r="H61" i="95"/>
  <c r="AF60" i="95"/>
  <c r="AE60" i="95"/>
  <c r="AD60" i="95"/>
  <c r="AC60" i="95"/>
  <c r="AB60" i="95"/>
  <c r="AA60" i="95"/>
  <c r="Z60" i="95"/>
  <c r="Y60" i="95"/>
  <c r="V60" i="95"/>
  <c r="W60" i="95"/>
  <c r="X60" i="95"/>
  <c r="S60" i="95"/>
  <c r="R60" i="95"/>
  <c r="Q60" i="95"/>
  <c r="P60" i="95"/>
  <c r="O60" i="95"/>
  <c r="N60" i="95"/>
  <c r="M60" i="95"/>
  <c r="L60" i="95"/>
  <c r="K60" i="95"/>
  <c r="H60" i="95"/>
  <c r="AF59" i="95"/>
  <c r="AE59" i="95"/>
  <c r="AD59" i="95"/>
  <c r="AC59" i="95"/>
  <c r="AB59" i="95"/>
  <c r="AA59" i="95"/>
  <c r="Z59" i="95"/>
  <c r="Y59" i="95"/>
  <c r="V59" i="95"/>
  <c r="W59" i="95"/>
  <c r="X59" i="95"/>
  <c r="S59" i="95"/>
  <c r="R59" i="95"/>
  <c r="Q59" i="95"/>
  <c r="P59" i="95"/>
  <c r="O59" i="95"/>
  <c r="N59" i="95"/>
  <c r="M59" i="95"/>
  <c r="L59" i="95"/>
  <c r="K59" i="95"/>
  <c r="H59" i="95"/>
  <c r="AF58" i="95"/>
  <c r="AE58" i="95"/>
  <c r="AD58" i="95"/>
  <c r="AC58" i="95"/>
  <c r="AB58" i="95"/>
  <c r="AA58" i="95"/>
  <c r="Z58" i="95"/>
  <c r="Y58" i="95"/>
  <c r="V58" i="95"/>
  <c r="W58" i="95"/>
  <c r="X58" i="95"/>
  <c r="S58" i="95"/>
  <c r="R58" i="95"/>
  <c r="Q58" i="95"/>
  <c r="P58" i="95"/>
  <c r="O58" i="95"/>
  <c r="N58" i="95"/>
  <c r="M58" i="95"/>
  <c r="L58" i="95"/>
  <c r="K58" i="95"/>
  <c r="H58" i="95"/>
  <c r="AF57" i="95"/>
  <c r="AE57" i="95"/>
  <c r="AD57" i="95"/>
  <c r="AC57" i="95"/>
  <c r="AB57" i="95"/>
  <c r="AA57" i="95"/>
  <c r="Z57" i="95"/>
  <c r="Y57" i="95"/>
  <c r="V57" i="95"/>
  <c r="W57" i="95"/>
  <c r="X57" i="95"/>
  <c r="S57" i="95"/>
  <c r="R57" i="95"/>
  <c r="Q57" i="95"/>
  <c r="P57" i="95"/>
  <c r="O57" i="95"/>
  <c r="N57" i="95"/>
  <c r="M57" i="95"/>
  <c r="L57" i="95"/>
  <c r="K57" i="95"/>
  <c r="H57" i="95"/>
  <c r="E57" i="95"/>
  <c r="AF56" i="95"/>
  <c r="AE56" i="95"/>
  <c r="AD56" i="95"/>
  <c r="AC56" i="95"/>
  <c r="AB56" i="95"/>
  <c r="AA56" i="95"/>
  <c r="Z56" i="95"/>
  <c r="Y56" i="95"/>
  <c r="V56" i="95"/>
  <c r="W56" i="95"/>
  <c r="X56" i="95"/>
  <c r="S56" i="95"/>
  <c r="R56" i="95"/>
  <c r="Q56" i="95"/>
  <c r="P56" i="95"/>
  <c r="O56" i="95"/>
  <c r="N56" i="95"/>
  <c r="M56" i="95"/>
  <c r="L56" i="95"/>
  <c r="K56" i="95"/>
  <c r="H56" i="95"/>
  <c r="AF55" i="95"/>
  <c r="AE55" i="95"/>
  <c r="AD55" i="95"/>
  <c r="AC55" i="95"/>
  <c r="AB55" i="95"/>
  <c r="AA55" i="95"/>
  <c r="Z55" i="95"/>
  <c r="Y55" i="95"/>
  <c r="V55" i="95"/>
  <c r="W55" i="95"/>
  <c r="X55" i="95"/>
  <c r="S55" i="95"/>
  <c r="R55" i="95"/>
  <c r="Q55" i="95"/>
  <c r="P55" i="95"/>
  <c r="O55" i="95"/>
  <c r="N55" i="95"/>
  <c r="M55" i="95"/>
  <c r="L55" i="95"/>
  <c r="K55" i="95"/>
  <c r="D55" i="95"/>
  <c r="E55" i="95"/>
  <c r="AF54" i="95"/>
  <c r="AE54" i="95"/>
  <c r="AD54" i="95"/>
  <c r="AC54" i="95"/>
  <c r="AB54" i="95"/>
  <c r="AA54" i="95"/>
  <c r="Z54" i="95"/>
  <c r="Y54" i="95"/>
  <c r="V54" i="95"/>
  <c r="W54" i="95"/>
  <c r="X54" i="95"/>
  <c r="S54" i="95"/>
  <c r="R54" i="95"/>
  <c r="Q54" i="95"/>
  <c r="P54" i="95"/>
  <c r="O54" i="95"/>
  <c r="N54" i="95"/>
  <c r="M54" i="95"/>
  <c r="L54" i="95"/>
  <c r="K54" i="95"/>
  <c r="D54" i="95"/>
  <c r="E54" i="95"/>
  <c r="AF53" i="95"/>
  <c r="AE53" i="95"/>
  <c r="AD53" i="95"/>
  <c r="AC53" i="95"/>
  <c r="AB53" i="95"/>
  <c r="AA53" i="95"/>
  <c r="Z53" i="95"/>
  <c r="Y53" i="95"/>
  <c r="V53" i="95"/>
  <c r="W53" i="95"/>
  <c r="X53" i="95"/>
  <c r="S53" i="95"/>
  <c r="R53" i="95"/>
  <c r="Q53" i="95"/>
  <c r="P53" i="95"/>
  <c r="O53" i="95"/>
  <c r="N53" i="95"/>
  <c r="M53" i="95"/>
  <c r="L53" i="95"/>
  <c r="K53" i="95"/>
  <c r="D53" i="95"/>
  <c r="E53" i="95"/>
  <c r="Y52" i="95"/>
  <c r="Z52" i="95"/>
  <c r="AA52" i="95"/>
  <c r="AB52" i="95"/>
  <c r="AC52" i="95"/>
  <c r="AD52" i="95"/>
  <c r="AE52" i="95"/>
  <c r="AF52" i="95"/>
  <c r="V52" i="95"/>
  <c r="W52" i="95"/>
  <c r="X52" i="95"/>
  <c r="AG52" i="95"/>
  <c r="S52" i="95"/>
  <c r="R52" i="95"/>
  <c r="Q52" i="95"/>
  <c r="P52" i="95"/>
  <c r="O52" i="95"/>
  <c r="N52" i="95"/>
  <c r="M52" i="95"/>
  <c r="L52" i="95"/>
  <c r="K52" i="95"/>
  <c r="B51" i="95"/>
  <c r="A51" i="94"/>
  <c r="B101" i="94"/>
  <c r="B96" i="94"/>
  <c r="B97" i="94"/>
  <c r="B98" i="94"/>
  <c r="B99" i="94"/>
  <c r="B100" i="94"/>
  <c r="D101" i="94"/>
  <c r="E101" i="94"/>
  <c r="B94" i="94"/>
  <c r="C101" i="94"/>
  <c r="F101" i="94"/>
  <c r="D100" i="94"/>
  <c r="E100" i="94"/>
  <c r="C100" i="94"/>
  <c r="F100" i="94"/>
  <c r="D99" i="94"/>
  <c r="E99" i="94"/>
  <c r="C59" i="94"/>
  <c r="B59" i="94"/>
  <c r="C99" i="94"/>
  <c r="F99" i="94"/>
  <c r="D98" i="94"/>
  <c r="E98" i="94"/>
  <c r="C57" i="94"/>
  <c r="B57" i="94"/>
  <c r="C98" i="94"/>
  <c r="F98" i="94"/>
  <c r="D97" i="94"/>
  <c r="E97" i="94"/>
  <c r="C97" i="94"/>
  <c r="F97" i="94"/>
  <c r="D96" i="94"/>
  <c r="E96" i="94"/>
  <c r="G96" i="94"/>
  <c r="B55" i="94"/>
  <c r="C96" i="94"/>
  <c r="F96" i="94"/>
  <c r="B95" i="94"/>
  <c r="C77" i="94"/>
  <c r="E77" i="94"/>
  <c r="F77" i="94"/>
  <c r="G77" i="94"/>
  <c r="D77" i="94"/>
  <c r="B79" i="94"/>
  <c r="H77" i="94"/>
  <c r="B78" i="94"/>
  <c r="C78" i="94"/>
  <c r="C79" i="94"/>
  <c r="D79" i="94"/>
  <c r="D80" i="94"/>
  <c r="B81" i="94"/>
  <c r="B80" i="94"/>
  <c r="C80" i="94"/>
  <c r="C81" i="94"/>
  <c r="D81" i="94"/>
  <c r="B83" i="94"/>
  <c r="B82" i="94"/>
  <c r="C82" i="94"/>
  <c r="C83" i="94"/>
  <c r="D83" i="94"/>
  <c r="B85" i="94"/>
  <c r="B84" i="94"/>
  <c r="C84" i="94"/>
  <c r="C85" i="94"/>
  <c r="D85" i="94"/>
  <c r="B87" i="94"/>
  <c r="B86" i="94"/>
  <c r="C86" i="94"/>
  <c r="C87" i="94"/>
  <c r="D87" i="94"/>
  <c r="D92" i="94"/>
  <c r="C92" i="94"/>
  <c r="B89" i="94"/>
  <c r="B88" i="94"/>
  <c r="C88" i="94"/>
  <c r="C89" i="94"/>
  <c r="D89" i="94"/>
  <c r="B91" i="94"/>
  <c r="B90" i="94"/>
  <c r="C90" i="94"/>
  <c r="C91" i="94"/>
  <c r="D91" i="94"/>
  <c r="E92" i="94"/>
  <c r="F92" i="94"/>
  <c r="S91" i="94"/>
  <c r="R91" i="94"/>
  <c r="Q91" i="94"/>
  <c r="P91" i="94"/>
  <c r="O91" i="94"/>
  <c r="N91" i="94"/>
  <c r="M91" i="94"/>
  <c r="L91" i="94"/>
  <c r="K91" i="94"/>
  <c r="H91" i="94"/>
  <c r="G91" i="94"/>
  <c r="S90" i="94"/>
  <c r="R90" i="94"/>
  <c r="Q90" i="94"/>
  <c r="P90" i="94"/>
  <c r="O90" i="94"/>
  <c r="N90" i="94"/>
  <c r="M90" i="94"/>
  <c r="L90" i="94"/>
  <c r="K90" i="94"/>
  <c r="S89" i="94"/>
  <c r="R89" i="94"/>
  <c r="Q89" i="94"/>
  <c r="P89" i="94"/>
  <c r="O89" i="94"/>
  <c r="N89" i="94"/>
  <c r="M89" i="94"/>
  <c r="L89" i="94"/>
  <c r="K89" i="94"/>
  <c r="H89" i="94"/>
  <c r="H88" i="94"/>
  <c r="G89" i="94"/>
  <c r="S88" i="94"/>
  <c r="R88" i="94"/>
  <c r="Q88" i="94"/>
  <c r="P88" i="94"/>
  <c r="O88" i="94"/>
  <c r="N88" i="94"/>
  <c r="M88" i="94"/>
  <c r="L88" i="94"/>
  <c r="K88" i="94"/>
  <c r="S87" i="94"/>
  <c r="R87" i="94"/>
  <c r="Q87" i="94"/>
  <c r="P87" i="94"/>
  <c r="O87" i="94"/>
  <c r="N87" i="94"/>
  <c r="M87" i="94"/>
  <c r="L87" i="94"/>
  <c r="K87" i="94"/>
  <c r="H87" i="94"/>
  <c r="G87" i="94"/>
  <c r="S86" i="94"/>
  <c r="R86" i="94"/>
  <c r="Q86" i="94"/>
  <c r="P86" i="94"/>
  <c r="O86" i="94"/>
  <c r="N86" i="94"/>
  <c r="M86" i="94"/>
  <c r="L86" i="94"/>
  <c r="K86" i="94"/>
  <c r="S85" i="94"/>
  <c r="R85" i="94"/>
  <c r="Q85" i="94"/>
  <c r="P85" i="94"/>
  <c r="O85" i="94"/>
  <c r="N85" i="94"/>
  <c r="M85" i="94"/>
  <c r="L85" i="94"/>
  <c r="K85" i="94"/>
  <c r="H85" i="94"/>
  <c r="E85" i="94"/>
  <c r="G85" i="94"/>
  <c r="S84" i="94"/>
  <c r="R84" i="94"/>
  <c r="Q84" i="94"/>
  <c r="P84" i="94"/>
  <c r="O84" i="94"/>
  <c r="N84" i="94"/>
  <c r="M84" i="94"/>
  <c r="L84" i="94"/>
  <c r="K84" i="94"/>
  <c r="S83" i="94"/>
  <c r="R83" i="94"/>
  <c r="Q83" i="94"/>
  <c r="P83" i="94"/>
  <c r="O83" i="94"/>
  <c r="N83" i="94"/>
  <c r="M83" i="94"/>
  <c r="L83" i="94"/>
  <c r="K83" i="94"/>
  <c r="H83" i="94"/>
  <c r="G83" i="94"/>
  <c r="S82" i="94"/>
  <c r="R82" i="94"/>
  <c r="Q82" i="94"/>
  <c r="P82" i="94"/>
  <c r="O82" i="94"/>
  <c r="N82" i="94"/>
  <c r="M82" i="94"/>
  <c r="L82" i="94"/>
  <c r="K82" i="94"/>
  <c r="S81" i="94"/>
  <c r="R81" i="94"/>
  <c r="Q81" i="94"/>
  <c r="P81" i="94"/>
  <c r="O81" i="94"/>
  <c r="N81" i="94"/>
  <c r="M81" i="94"/>
  <c r="L81" i="94"/>
  <c r="K81" i="94"/>
  <c r="H81" i="94"/>
  <c r="G81" i="94"/>
  <c r="H63" i="94"/>
  <c r="AF80" i="94"/>
  <c r="AE80" i="94"/>
  <c r="AD80" i="94"/>
  <c r="AC80" i="94"/>
  <c r="AB80" i="94"/>
  <c r="AA80" i="94"/>
  <c r="Z80" i="94"/>
  <c r="Y80" i="94"/>
  <c r="V80" i="94"/>
  <c r="W80" i="94"/>
  <c r="X80" i="94"/>
  <c r="S80" i="94"/>
  <c r="R80" i="94"/>
  <c r="Q80" i="94"/>
  <c r="P80" i="94"/>
  <c r="O80" i="94"/>
  <c r="N80" i="94"/>
  <c r="M80" i="94"/>
  <c r="L80" i="94"/>
  <c r="K80" i="94"/>
  <c r="AF79" i="94"/>
  <c r="AE79" i="94"/>
  <c r="AD79" i="94"/>
  <c r="AC79" i="94"/>
  <c r="AB79" i="94"/>
  <c r="AA79" i="94"/>
  <c r="Z79" i="94"/>
  <c r="Y79" i="94"/>
  <c r="V79" i="94"/>
  <c r="W79" i="94"/>
  <c r="X79" i="94"/>
  <c r="S79" i="94"/>
  <c r="R79" i="94"/>
  <c r="Q79" i="94"/>
  <c r="P79" i="94"/>
  <c r="O79" i="94"/>
  <c r="N79" i="94"/>
  <c r="M79" i="94"/>
  <c r="L79" i="94"/>
  <c r="K79" i="94"/>
  <c r="H79" i="94"/>
  <c r="G79" i="94"/>
  <c r="AF78" i="94"/>
  <c r="AE78" i="94"/>
  <c r="AD78" i="94"/>
  <c r="AC78" i="94"/>
  <c r="AB78" i="94"/>
  <c r="AA78" i="94"/>
  <c r="Z78" i="94"/>
  <c r="Y78" i="94"/>
  <c r="V78" i="94"/>
  <c r="W78" i="94"/>
  <c r="X78" i="94"/>
  <c r="S78" i="94"/>
  <c r="R78" i="94"/>
  <c r="Q78" i="94"/>
  <c r="P78" i="94"/>
  <c r="O78" i="94"/>
  <c r="N78" i="94"/>
  <c r="M78" i="94"/>
  <c r="L78" i="94"/>
  <c r="K78" i="94"/>
  <c r="AF77" i="94"/>
  <c r="AE77" i="94"/>
  <c r="AD77" i="94"/>
  <c r="AC77" i="94"/>
  <c r="AB77" i="94"/>
  <c r="AA77" i="94"/>
  <c r="Z77" i="94"/>
  <c r="Y77" i="94"/>
  <c r="V77" i="94"/>
  <c r="W77" i="94"/>
  <c r="X77" i="94"/>
  <c r="S77" i="94"/>
  <c r="R77" i="94"/>
  <c r="Q77" i="94"/>
  <c r="P77" i="94"/>
  <c r="O77" i="94"/>
  <c r="N77" i="94"/>
  <c r="M77" i="94"/>
  <c r="L77" i="94"/>
  <c r="K77" i="94"/>
  <c r="B77" i="94"/>
  <c r="AF76" i="94"/>
  <c r="AE76" i="94"/>
  <c r="AD76" i="94"/>
  <c r="AC76" i="94"/>
  <c r="AB76" i="94"/>
  <c r="AA76" i="94"/>
  <c r="Z76" i="94"/>
  <c r="Y76" i="94"/>
  <c r="V76" i="94"/>
  <c r="W76" i="94"/>
  <c r="X76" i="94"/>
  <c r="S76" i="94"/>
  <c r="R76" i="94"/>
  <c r="Q76" i="94"/>
  <c r="P76" i="94"/>
  <c r="O76" i="94"/>
  <c r="N76" i="94"/>
  <c r="M76" i="94"/>
  <c r="L76" i="94"/>
  <c r="K76" i="94"/>
  <c r="G68" i="94"/>
  <c r="C54" i="94"/>
  <c r="C73" i="94"/>
  <c r="C55" i="94"/>
  <c r="C74" i="94"/>
  <c r="D73" i="94"/>
  <c r="H53" i="94"/>
  <c r="E72" i="94"/>
  <c r="F72" i="94"/>
  <c r="H54" i="94"/>
  <c r="E73" i="94"/>
  <c r="F73" i="94"/>
  <c r="B76" i="94"/>
  <c r="AF75" i="94"/>
  <c r="AE75" i="94"/>
  <c r="AD75" i="94"/>
  <c r="AC75" i="94"/>
  <c r="AB75" i="94"/>
  <c r="AA75" i="94"/>
  <c r="Z75" i="94"/>
  <c r="Y75" i="94"/>
  <c r="V75" i="94"/>
  <c r="W75" i="94"/>
  <c r="X75" i="94"/>
  <c r="S75" i="94"/>
  <c r="R75" i="94"/>
  <c r="Q75" i="94"/>
  <c r="P75" i="94"/>
  <c r="O75" i="94"/>
  <c r="N75" i="94"/>
  <c r="M75" i="94"/>
  <c r="L75" i="94"/>
  <c r="K75" i="94"/>
  <c r="B75" i="94"/>
  <c r="AF74" i="94"/>
  <c r="AE74" i="94"/>
  <c r="AD74" i="94"/>
  <c r="AC74" i="94"/>
  <c r="AB74" i="94"/>
  <c r="AA74" i="94"/>
  <c r="Z74" i="94"/>
  <c r="Y74" i="94"/>
  <c r="V74" i="94"/>
  <c r="W74" i="94"/>
  <c r="X74" i="94"/>
  <c r="S74" i="94"/>
  <c r="R74" i="94"/>
  <c r="Q74" i="94"/>
  <c r="P74" i="94"/>
  <c r="O74" i="94"/>
  <c r="N74" i="94"/>
  <c r="M74" i="94"/>
  <c r="L74" i="94"/>
  <c r="K74" i="94"/>
  <c r="H55" i="94"/>
  <c r="E74" i="94"/>
  <c r="B74" i="94"/>
  <c r="AF73" i="94"/>
  <c r="AE73" i="94"/>
  <c r="AD73" i="94"/>
  <c r="AC73" i="94"/>
  <c r="AB73" i="94"/>
  <c r="AA73" i="94"/>
  <c r="Z73" i="94"/>
  <c r="Y73" i="94"/>
  <c r="V73" i="94"/>
  <c r="W73" i="94"/>
  <c r="X73" i="94"/>
  <c r="S73" i="94"/>
  <c r="R73" i="94"/>
  <c r="Q73" i="94"/>
  <c r="P73" i="94"/>
  <c r="O73" i="94"/>
  <c r="N73" i="94"/>
  <c r="M73" i="94"/>
  <c r="L73" i="94"/>
  <c r="K73" i="94"/>
  <c r="B54" i="94"/>
  <c r="B73" i="94"/>
  <c r="AF72" i="94"/>
  <c r="AE72" i="94"/>
  <c r="AD72" i="94"/>
  <c r="AC72" i="94"/>
  <c r="AB72" i="94"/>
  <c r="AA72" i="94"/>
  <c r="Z72" i="94"/>
  <c r="Y72" i="94"/>
  <c r="V72" i="94"/>
  <c r="W72" i="94"/>
  <c r="X72" i="94"/>
  <c r="S72" i="94"/>
  <c r="R72" i="94"/>
  <c r="Q72" i="94"/>
  <c r="P72" i="94"/>
  <c r="O72" i="94"/>
  <c r="N72" i="94"/>
  <c r="M72" i="94"/>
  <c r="L72" i="94"/>
  <c r="K72" i="94"/>
  <c r="C53" i="94"/>
  <c r="C72" i="94"/>
  <c r="D72" i="94"/>
  <c r="B53" i="94"/>
  <c r="B72" i="94"/>
  <c r="AF71" i="94"/>
  <c r="AE71" i="94"/>
  <c r="AD71" i="94"/>
  <c r="AC71" i="94"/>
  <c r="AB71" i="94"/>
  <c r="AA71" i="94"/>
  <c r="Z71" i="94"/>
  <c r="Y71" i="94"/>
  <c r="V71" i="94"/>
  <c r="W71" i="94"/>
  <c r="X71" i="94"/>
  <c r="S71" i="94"/>
  <c r="R71" i="94"/>
  <c r="Q71" i="94"/>
  <c r="P71" i="94"/>
  <c r="O71" i="94"/>
  <c r="N71" i="94"/>
  <c r="M71" i="94"/>
  <c r="L71" i="94"/>
  <c r="K71" i="94"/>
  <c r="AF70" i="94"/>
  <c r="AE70" i="94"/>
  <c r="AD70" i="94"/>
  <c r="AC70" i="94"/>
  <c r="AB70" i="94"/>
  <c r="AA70" i="94"/>
  <c r="Z70" i="94"/>
  <c r="Y70" i="94"/>
  <c r="V70" i="94"/>
  <c r="W70" i="94"/>
  <c r="X70" i="94"/>
  <c r="S70" i="94"/>
  <c r="R70" i="94"/>
  <c r="Q70" i="94"/>
  <c r="P70" i="94"/>
  <c r="O70" i="94"/>
  <c r="N70" i="94"/>
  <c r="M70" i="94"/>
  <c r="L70" i="94"/>
  <c r="K70" i="94"/>
  <c r="G66" i="94"/>
  <c r="AF69" i="94"/>
  <c r="AE69" i="94"/>
  <c r="AD69" i="94"/>
  <c r="AC69" i="94"/>
  <c r="AB69" i="94"/>
  <c r="AA69" i="94"/>
  <c r="Z69" i="94"/>
  <c r="Y69" i="94"/>
  <c r="V69" i="94"/>
  <c r="W69" i="94"/>
  <c r="X69" i="94"/>
  <c r="S69" i="94"/>
  <c r="R69" i="94"/>
  <c r="Q69" i="94"/>
  <c r="P69" i="94"/>
  <c r="O69" i="94"/>
  <c r="N69" i="94"/>
  <c r="M69" i="94"/>
  <c r="L69" i="94"/>
  <c r="K69" i="94"/>
  <c r="AF68" i="94"/>
  <c r="AE68" i="94"/>
  <c r="AD68" i="94"/>
  <c r="AC68" i="94"/>
  <c r="AB68" i="94"/>
  <c r="AA68" i="94"/>
  <c r="Z68" i="94"/>
  <c r="Y68" i="94"/>
  <c r="V68" i="94"/>
  <c r="W68" i="94"/>
  <c r="X68" i="94"/>
  <c r="S68" i="94"/>
  <c r="R68" i="94"/>
  <c r="Q68" i="94"/>
  <c r="P68" i="94"/>
  <c r="O68" i="94"/>
  <c r="N68" i="94"/>
  <c r="M68" i="94"/>
  <c r="L68" i="94"/>
  <c r="K68" i="94"/>
  <c r="AF67" i="94"/>
  <c r="AE67" i="94"/>
  <c r="AD67" i="94"/>
  <c r="AC67" i="94"/>
  <c r="AB67" i="94"/>
  <c r="AA67" i="94"/>
  <c r="Z67" i="94"/>
  <c r="Y67" i="94"/>
  <c r="V67" i="94"/>
  <c r="W67" i="94"/>
  <c r="X67" i="94"/>
  <c r="S67" i="94"/>
  <c r="R67" i="94"/>
  <c r="Q67" i="94"/>
  <c r="P67" i="94"/>
  <c r="O67" i="94"/>
  <c r="N67" i="94"/>
  <c r="M67" i="94"/>
  <c r="L67" i="94"/>
  <c r="K67" i="94"/>
  <c r="G53" i="94"/>
  <c r="C56" i="94"/>
  <c r="B56" i="94"/>
  <c r="C58" i="94"/>
  <c r="B58" i="94"/>
  <c r="E58" i="94"/>
  <c r="G58" i="94"/>
  <c r="C60" i="94"/>
  <c r="B60" i="94"/>
  <c r="C61" i="94"/>
  <c r="B61" i="94"/>
  <c r="E56" i="94"/>
  <c r="G56" i="94"/>
  <c r="E57" i="94"/>
  <c r="G57" i="94"/>
  <c r="E59" i="94"/>
  <c r="G59" i="94"/>
  <c r="E60" i="94"/>
  <c r="G60" i="94"/>
  <c r="E61" i="94"/>
  <c r="G61" i="94"/>
  <c r="F53" i="94"/>
  <c r="B62" i="94"/>
  <c r="B63" i="94"/>
  <c r="B64" i="94"/>
  <c r="F54" i="94"/>
  <c r="F55" i="94"/>
  <c r="H66" i="94"/>
  <c r="H67" i="94"/>
  <c r="G67" i="94"/>
  <c r="B65" i="94"/>
  <c r="B66" i="94"/>
  <c r="F65" i="94"/>
  <c r="F66" i="94"/>
  <c r="F67" i="94"/>
  <c r="B67" i="94"/>
  <c r="AF66" i="94"/>
  <c r="AE66" i="94"/>
  <c r="AD66" i="94"/>
  <c r="AC66" i="94"/>
  <c r="AB66" i="94"/>
  <c r="AA66" i="94"/>
  <c r="Z66" i="94"/>
  <c r="Y66" i="94"/>
  <c r="V66" i="94"/>
  <c r="W66" i="94"/>
  <c r="X66" i="94"/>
  <c r="S66" i="94"/>
  <c r="R66" i="94"/>
  <c r="Q66" i="94"/>
  <c r="P66" i="94"/>
  <c r="O66" i="94"/>
  <c r="N66" i="94"/>
  <c r="M66" i="94"/>
  <c r="L66" i="94"/>
  <c r="K66" i="94"/>
  <c r="C66" i="94"/>
  <c r="AF65" i="94"/>
  <c r="AE65" i="94"/>
  <c r="AD65" i="94"/>
  <c r="AC65" i="94"/>
  <c r="AB65" i="94"/>
  <c r="AA65" i="94"/>
  <c r="Z65" i="94"/>
  <c r="Y65" i="94"/>
  <c r="V65" i="94"/>
  <c r="W65" i="94"/>
  <c r="X65" i="94"/>
  <c r="S65" i="94"/>
  <c r="R65" i="94"/>
  <c r="Q65" i="94"/>
  <c r="P65" i="94"/>
  <c r="O65" i="94"/>
  <c r="N65" i="94"/>
  <c r="M65" i="94"/>
  <c r="L65" i="94"/>
  <c r="K65" i="94"/>
  <c r="H65" i="94"/>
  <c r="G65" i="94"/>
  <c r="C65" i="94"/>
  <c r="AF64" i="94"/>
  <c r="AE64" i="94"/>
  <c r="AD64" i="94"/>
  <c r="AC64" i="94"/>
  <c r="AB64" i="94"/>
  <c r="AA64" i="94"/>
  <c r="Z64" i="94"/>
  <c r="Y64" i="94"/>
  <c r="V64" i="94"/>
  <c r="W64" i="94"/>
  <c r="X64" i="94"/>
  <c r="S64" i="94"/>
  <c r="R64" i="94"/>
  <c r="Q64" i="94"/>
  <c r="P64" i="94"/>
  <c r="O64" i="94"/>
  <c r="N64" i="94"/>
  <c r="M64" i="94"/>
  <c r="L64" i="94"/>
  <c r="K64" i="94"/>
  <c r="G64" i="94"/>
  <c r="E64" i="94"/>
  <c r="C64" i="94"/>
  <c r="AF63" i="94"/>
  <c r="AE63" i="94"/>
  <c r="AD63" i="94"/>
  <c r="AC63" i="94"/>
  <c r="AB63" i="94"/>
  <c r="AA63" i="94"/>
  <c r="Z63" i="94"/>
  <c r="Y63" i="94"/>
  <c r="V63" i="94"/>
  <c r="W63" i="94"/>
  <c r="X63" i="94"/>
  <c r="S63" i="94"/>
  <c r="R63" i="94"/>
  <c r="Q63" i="94"/>
  <c r="P63" i="94"/>
  <c r="O63" i="94"/>
  <c r="N63" i="94"/>
  <c r="M63" i="94"/>
  <c r="L63" i="94"/>
  <c r="K63" i="94"/>
  <c r="D53" i="94"/>
  <c r="E53" i="94"/>
  <c r="D54" i="94"/>
  <c r="E54" i="94"/>
  <c r="D55" i="94"/>
  <c r="E55" i="94"/>
  <c r="D63" i="94"/>
  <c r="C63" i="94"/>
  <c r="AF62" i="94"/>
  <c r="AE62" i="94"/>
  <c r="AD62" i="94"/>
  <c r="AC62" i="94"/>
  <c r="AB62" i="94"/>
  <c r="AA62" i="94"/>
  <c r="Z62" i="94"/>
  <c r="Y62" i="94"/>
  <c r="V62" i="94"/>
  <c r="W62" i="94"/>
  <c r="X62" i="94"/>
  <c r="S62" i="94"/>
  <c r="R62" i="94"/>
  <c r="Q62" i="94"/>
  <c r="P62" i="94"/>
  <c r="O62" i="94"/>
  <c r="N62" i="94"/>
  <c r="M62" i="94"/>
  <c r="L62" i="94"/>
  <c r="K62" i="94"/>
  <c r="AF61" i="94"/>
  <c r="AE61" i="94"/>
  <c r="AD61" i="94"/>
  <c r="AC61" i="94"/>
  <c r="AB61" i="94"/>
  <c r="AA61" i="94"/>
  <c r="Z61" i="94"/>
  <c r="Y61" i="94"/>
  <c r="V61" i="94"/>
  <c r="W61" i="94"/>
  <c r="X61" i="94"/>
  <c r="S61" i="94"/>
  <c r="R61" i="94"/>
  <c r="Q61" i="94"/>
  <c r="P61" i="94"/>
  <c r="O61" i="94"/>
  <c r="N61" i="94"/>
  <c r="M61" i="94"/>
  <c r="L61" i="94"/>
  <c r="K61" i="94"/>
  <c r="H61" i="94"/>
  <c r="AF60" i="94"/>
  <c r="AE60" i="94"/>
  <c r="AD60" i="94"/>
  <c r="AC60" i="94"/>
  <c r="AB60" i="94"/>
  <c r="AA60" i="94"/>
  <c r="Z60" i="94"/>
  <c r="Y60" i="94"/>
  <c r="V60" i="94"/>
  <c r="W60" i="94"/>
  <c r="X60" i="94"/>
  <c r="S60" i="94"/>
  <c r="R60" i="94"/>
  <c r="Q60" i="94"/>
  <c r="P60" i="94"/>
  <c r="O60" i="94"/>
  <c r="N60" i="94"/>
  <c r="M60" i="94"/>
  <c r="L60" i="94"/>
  <c r="K60" i="94"/>
  <c r="H60" i="94"/>
  <c r="AF59" i="94"/>
  <c r="AE59" i="94"/>
  <c r="AD59" i="94"/>
  <c r="AC59" i="94"/>
  <c r="AB59" i="94"/>
  <c r="AA59" i="94"/>
  <c r="Z59" i="94"/>
  <c r="Y59" i="94"/>
  <c r="V59" i="94"/>
  <c r="W59" i="94"/>
  <c r="X59" i="94"/>
  <c r="S59" i="94"/>
  <c r="R59" i="94"/>
  <c r="Q59" i="94"/>
  <c r="P59" i="94"/>
  <c r="O59" i="94"/>
  <c r="N59" i="94"/>
  <c r="M59" i="94"/>
  <c r="L59" i="94"/>
  <c r="K59" i="94"/>
  <c r="H59" i="94"/>
  <c r="AF58" i="94"/>
  <c r="AE58" i="94"/>
  <c r="AD58" i="94"/>
  <c r="AC58" i="94"/>
  <c r="AB58" i="94"/>
  <c r="AA58" i="94"/>
  <c r="Z58" i="94"/>
  <c r="Y58" i="94"/>
  <c r="V58" i="94"/>
  <c r="W58" i="94"/>
  <c r="X58" i="94"/>
  <c r="S58" i="94"/>
  <c r="R58" i="94"/>
  <c r="Q58" i="94"/>
  <c r="P58" i="94"/>
  <c r="O58" i="94"/>
  <c r="N58" i="94"/>
  <c r="M58" i="94"/>
  <c r="L58" i="94"/>
  <c r="K58" i="94"/>
  <c r="H58" i="94"/>
  <c r="AF57" i="94"/>
  <c r="AE57" i="94"/>
  <c r="AD57" i="94"/>
  <c r="AC57" i="94"/>
  <c r="AB57" i="94"/>
  <c r="AA57" i="94"/>
  <c r="Z57" i="94"/>
  <c r="Y57" i="94"/>
  <c r="V57" i="94"/>
  <c r="W57" i="94"/>
  <c r="X57" i="94"/>
  <c r="S57" i="94"/>
  <c r="R57" i="94"/>
  <c r="Q57" i="94"/>
  <c r="P57" i="94"/>
  <c r="O57" i="94"/>
  <c r="N57" i="94"/>
  <c r="M57" i="94"/>
  <c r="L57" i="94"/>
  <c r="K57" i="94"/>
  <c r="H57" i="94"/>
  <c r="AF56" i="94"/>
  <c r="AE56" i="94"/>
  <c r="AD56" i="94"/>
  <c r="AC56" i="94"/>
  <c r="AB56" i="94"/>
  <c r="AA56" i="94"/>
  <c r="Z56" i="94"/>
  <c r="Y56" i="94"/>
  <c r="V56" i="94"/>
  <c r="W56" i="94"/>
  <c r="X56" i="94"/>
  <c r="S56" i="94"/>
  <c r="R56" i="94"/>
  <c r="Q56" i="94"/>
  <c r="P56" i="94"/>
  <c r="O56" i="94"/>
  <c r="N56" i="94"/>
  <c r="M56" i="94"/>
  <c r="L56" i="94"/>
  <c r="K56" i="94"/>
  <c r="H56" i="94"/>
  <c r="AF55" i="94"/>
  <c r="AE55" i="94"/>
  <c r="AD55" i="94"/>
  <c r="AC55" i="94"/>
  <c r="AB55" i="94"/>
  <c r="AA55" i="94"/>
  <c r="Z55" i="94"/>
  <c r="Y55" i="94"/>
  <c r="V55" i="94"/>
  <c r="W55" i="94"/>
  <c r="X55" i="94"/>
  <c r="S55" i="94"/>
  <c r="R55" i="94"/>
  <c r="Q55" i="94"/>
  <c r="P55" i="94"/>
  <c r="O55" i="94"/>
  <c r="N55" i="94"/>
  <c r="M55" i="94"/>
  <c r="L55" i="94"/>
  <c r="K55" i="94"/>
  <c r="AF54" i="94"/>
  <c r="AE54" i="94"/>
  <c r="AD54" i="94"/>
  <c r="AC54" i="94"/>
  <c r="AB54" i="94"/>
  <c r="AA54" i="94"/>
  <c r="Z54" i="94"/>
  <c r="Y54" i="94"/>
  <c r="V54" i="94"/>
  <c r="W54" i="94"/>
  <c r="X54" i="94"/>
  <c r="S54" i="94"/>
  <c r="R54" i="94"/>
  <c r="Q54" i="94"/>
  <c r="P54" i="94"/>
  <c r="O54" i="94"/>
  <c r="N54" i="94"/>
  <c r="M54" i="94"/>
  <c r="L54" i="94"/>
  <c r="K54" i="94"/>
  <c r="AF53" i="94"/>
  <c r="AE53" i="94"/>
  <c r="AD53" i="94"/>
  <c r="AC53" i="94"/>
  <c r="AB53" i="94"/>
  <c r="AA53" i="94"/>
  <c r="Z53" i="94"/>
  <c r="Y53" i="94"/>
  <c r="V53" i="94"/>
  <c r="W53" i="94"/>
  <c r="X53" i="94"/>
  <c r="S53" i="94"/>
  <c r="R53" i="94"/>
  <c r="Q53" i="94"/>
  <c r="P53" i="94"/>
  <c r="O53" i="94"/>
  <c r="N53" i="94"/>
  <c r="M53" i="94"/>
  <c r="L53" i="94"/>
  <c r="K53" i="94"/>
  <c r="Y52" i="94"/>
  <c r="Z52" i="94"/>
  <c r="AA52" i="94"/>
  <c r="AB52" i="94"/>
  <c r="AC52" i="94"/>
  <c r="AD52" i="94"/>
  <c r="AE52" i="94"/>
  <c r="AF52" i="94"/>
  <c r="V52" i="94"/>
  <c r="W52" i="94"/>
  <c r="X52" i="94"/>
  <c r="S52" i="94"/>
  <c r="AG52" i="94"/>
  <c r="R52" i="94"/>
  <c r="Q52" i="94"/>
  <c r="P52" i="94"/>
  <c r="O52" i="94"/>
  <c r="N52" i="94"/>
  <c r="M52" i="94"/>
  <c r="L52" i="94"/>
  <c r="K52" i="94"/>
  <c r="B51" i="94"/>
  <c r="A51" i="93"/>
  <c r="B101" i="93"/>
  <c r="D101" i="93"/>
  <c r="E101" i="93"/>
  <c r="B94" i="93"/>
  <c r="C101" i="93"/>
  <c r="F101" i="93"/>
  <c r="B100" i="93"/>
  <c r="D100" i="93"/>
  <c r="E100" i="93"/>
  <c r="C100" i="93"/>
  <c r="F100" i="93"/>
  <c r="B99" i="93"/>
  <c r="D99" i="93"/>
  <c r="E99" i="93"/>
  <c r="C99" i="93"/>
  <c r="F99" i="93"/>
  <c r="B98" i="93"/>
  <c r="D98" i="93"/>
  <c r="E98" i="93"/>
  <c r="C98" i="93"/>
  <c r="F98" i="93"/>
  <c r="B97" i="93"/>
  <c r="D97" i="93"/>
  <c r="E97" i="93"/>
  <c r="C97" i="93"/>
  <c r="F97" i="93"/>
  <c r="B96" i="93"/>
  <c r="D96" i="93"/>
  <c r="E96" i="93"/>
  <c r="G96" i="93"/>
  <c r="C96" i="93"/>
  <c r="F96" i="93"/>
  <c r="B95" i="93"/>
  <c r="C77" i="93"/>
  <c r="E77" i="93"/>
  <c r="F77" i="93"/>
  <c r="G77" i="93"/>
  <c r="D77" i="93"/>
  <c r="B79" i="93"/>
  <c r="H77" i="93"/>
  <c r="B78" i="93"/>
  <c r="C78" i="93"/>
  <c r="C79" i="93"/>
  <c r="D79" i="93"/>
  <c r="D80" i="93"/>
  <c r="B81" i="93"/>
  <c r="B80" i="93"/>
  <c r="C80" i="93"/>
  <c r="C81" i="93"/>
  <c r="D81" i="93"/>
  <c r="B83" i="93"/>
  <c r="B82" i="93"/>
  <c r="C82" i="93"/>
  <c r="C83" i="93"/>
  <c r="D83" i="93"/>
  <c r="B85" i="93"/>
  <c r="B84" i="93"/>
  <c r="C84" i="93"/>
  <c r="C85" i="93"/>
  <c r="D85" i="93"/>
  <c r="B87" i="93"/>
  <c r="B86" i="93"/>
  <c r="C86" i="93"/>
  <c r="C87" i="93"/>
  <c r="D87" i="93"/>
  <c r="D92" i="93"/>
  <c r="B89" i="93"/>
  <c r="B88" i="93"/>
  <c r="C88" i="93"/>
  <c r="C89" i="93"/>
  <c r="D89" i="93"/>
  <c r="B91" i="93"/>
  <c r="B90" i="93"/>
  <c r="C90" i="93"/>
  <c r="C91" i="93"/>
  <c r="D91" i="93"/>
  <c r="E92" i="93"/>
  <c r="C92" i="93"/>
  <c r="F92" i="93"/>
  <c r="S91" i="93"/>
  <c r="R91" i="93"/>
  <c r="Q91" i="93"/>
  <c r="P91" i="93"/>
  <c r="O91" i="93"/>
  <c r="N91" i="93"/>
  <c r="M91" i="93"/>
  <c r="L91" i="93"/>
  <c r="K91" i="93"/>
  <c r="H91" i="93"/>
  <c r="G91" i="93"/>
  <c r="S90" i="93"/>
  <c r="R90" i="93"/>
  <c r="Q90" i="93"/>
  <c r="P90" i="93"/>
  <c r="O90" i="93"/>
  <c r="N90" i="93"/>
  <c r="M90" i="93"/>
  <c r="L90" i="93"/>
  <c r="K90" i="93"/>
  <c r="S89" i="93"/>
  <c r="R89" i="93"/>
  <c r="Q89" i="93"/>
  <c r="P89" i="93"/>
  <c r="O89" i="93"/>
  <c r="N89" i="93"/>
  <c r="M89" i="93"/>
  <c r="L89" i="93"/>
  <c r="K89" i="93"/>
  <c r="H89" i="93"/>
  <c r="H88" i="93"/>
  <c r="G89" i="93"/>
  <c r="S88" i="93"/>
  <c r="R88" i="93"/>
  <c r="Q88" i="93"/>
  <c r="P88" i="93"/>
  <c r="O88" i="93"/>
  <c r="N88" i="93"/>
  <c r="M88" i="93"/>
  <c r="L88" i="93"/>
  <c r="K88" i="93"/>
  <c r="S87" i="93"/>
  <c r="R87" i="93"/>
  <c r="Q87" i="93"/>
  <c r="P87" i="93"/>
  <c r="O87" i="93"/>
  <c r="N87" i="93"/>
  <c r="M87" i="93"/>
  <c r="L87" i="93"/>
  <c r="K87" i="93"/>
  <c r="H87" i="93"/>
  <c r="G87" i="93"/>
  <c r="S86" i="93"/>
  <c r="R86" i="93"/>
  <c r="Q86" i="93"/>
  <c r="P86" i="93"/>
  <c r="O86" i="93"/>
  <c r="N86" i="93"/>
  <c r="M86" i="93"/>
  <c r="L86" i="93"/>
  <c r="K86" i="93"/>
  <c r="S85" i="93"/>
  <c r="R85" i="93"/>
  <c r="Q85" i="93"/>
  <c r="P85" i="93"/>
  <c r="O85" i="93"/>
  <c r="N85" i="93"/>
  <c r="M85" i="93"/>
  <c r="L85" i="93"/>
  <c r="K85" i="93"/>
  <c r="H85" i="93"/>
  <c r="E85" i="93"/>
  <c r="G85" i="93"/>
  <c r="S84" i="93"/>
  <c r="R84" i="93"/>
  <c r="Q84" i="93"/>
  <c r="P84" i="93"/>
  <c r="O84" i="93"/>
  <c r="N84" i="93"/>
  <c r="M84" i="93"/>
  <c r="L84" i="93"/>
  <c r="K84" i="93"/>
  <c r="S83" i="93"/>
  <c r="R83" i="93"/>
  <c r="Q83" i="93"/>
  <c r="P83" i="93"/>
  <c r="O83" i="93"/>
  <c r="N83" i="93"/>
  <c r="M83" i="93"/>
  <c r="L83" i="93"/>
  <c r="K83" i="93"/>
  <c r="H83" i="93"/>
  <c r="G83" i="93"/>
  <c r="S82" i="93"/>
  <c r="R82" i="93"/>
  <c r="Q82" i="93"/>
  <c r="P82" i="93"/>
  <c r="O82" i="93"/>
  <c r="N82" i="93"/>
  <c r="M82" i="93"/>
  <c r="L82" i="93"/>
  <c r="K82" i="93"/>
  <c r="S81" i="93"/>
  <c r="R81" i="93"/>
  <c r="Q81" i="93"/>
  <c r="P81" i="93"/>
  <c r="O81" i="93"/>
  <c r="N81" i="93"/>
  <c r="M81" i="93"/>
  <c r="L81" i="93"/>
  <c r="K81" i="93"/>
  <c r="H81" i="93"/>
  <c r="G81" i="93"/>
  <c r="H63" i="93"/>
  <c r="AF80" i="93"/>
  <c r="AE80" i="93"/>
  <c r="AD80" i="93"/>
  <c r="AC80" i="93"/>
  <c r="AB80" i="93"/>
  <c r="AA80" i="93"/>
  <c r="Z80" i="93"/>
  <c r="Y80" i="93"/>
  <c r="V80" i="93"/>
  <c r="W80" i="93"/>
  <c r="X80" i="93"/>
  <c r="S80" i="93"/>
  <c r="R80" i="93"/>
  <c r="Q80" i="93"/>
  <c r="P80" i="93"/>
  <c r="O80" i="93"/>
  <c r="N80" i="93"/>
  <c r="M80" i="93"/>
  <c r="L80" i="93"/>
  <c r="K80" i="93"/>
  <c r="AF79" i="93"/>
  <c r="AE79" i="93"/>
  <c r="AD79" i="93"/>
  <c r="AC79" i="93"/>
  <c r="AB79" i="93"/>
  <c r="AA79" i="93"/>
  <c r="Z79" i="93"/>
  <c r="Y79" i="93"/>
  <c r="V79" i="93"/>
  <c r="W79" i="93"/>
  <c r="X79" i="93"/>
  <c r="S79" i="93"/>
  <c r="R79" i="93"/>
  <c r="Q79" i="93"/>
  <c r="P79" i="93"/>
  <c r="O79" i="93"/>
  <c r="N79" i="93"/>
  <c r="M79" i="93"/>
  <c r="L79" i="93"/>
  <c r="K79" i="93"/>
  <c r="H79" i="93"/>
  <c r="G79" i="93"/>
  <c r="AF78" i="93"/>
  <c r="AE78" i="93"/>
  <c r="AD78" i="93"/>
  <c r="AC78" i="93"/>
  <c r="AB78" i="93"/>
  <c r="AA78" i="93"/>
  <c r="Z78" i="93"/>
  <c r="Y78" i="93"/>
  <c r="V78" i="93"/>
  <c r="W78" i="93"/>
  <c r="X78" i="93"/>
  <c r="S78" i="93"/>
  <c r="R78" i="93"/>
  <c r="Q78" i="93"/>
  <c r="P78" i="93"/>
  <c r="O78" i="93"/>
  <c r="N78" i="93"/>
  <c r="M78" i="93"/>
  <c r="L78" i="93"/>
  <c r="K78" i="93"/>
  <c r="AF77" i="93"/>
  <c r="AE77" i="93"/>
  <c r="AD77" i="93"/>
  <c r="AC77" i="93"/>
  <c r="AB77" i="93"/>
  <c r="AA77" i="93"/>
  <c r="Z77" i="93"/>
  <c r="Y77" i="93"/>
  <c r="V77" i="93"/>
  <c r="W77" i="93"/>
  <c r="X77" i="93"/>
  <c r="S77" i="93"/>
  <c r="R77" i="93"/>
  <c r="Q77" i="93"/>
  <c r="P77" i="93"/>
  <c r="O77" i="93"/>
  <c r="N77" i="93"/>
  <c r="M77" i="93"/>
  <c r="L77" i="93"/>
  <c r="K77" i="93"/>
  <c r="B77" i="93"/>
  <c r="AF76" i="93"/>
  <c r="AE76" i="93"/>
  <c r="AD76" i="93"/>
  <c r="AC76" i="93"/>
  <c r="AB76" i="93"/>
  <c r="AA76" i="93"/>
  <c r="Z76" i="93"/>
  <c r="Y76" i="93"/>
  <c r="V76" i="93"/>
  <c r="W76" i="93"/>
  <c r="X76" i="93"/>
  <c r="S76" i="93"/>
  <c r="R76" i="93"/>
  <c r="Q76" i="93"/>
  <c r="P76" i="93"/>
  <c r="O76" i="93"/>
  <c r="N76" i="93"/>
  <c r="M76" i="93"/>
  <c r="L76" i="93"/>
  <c r="K76" i="93"/>
  <c r="G68" i="93"/>
  <c r="C54" i="93"/>
  <c r="C73" i="93"/>
  <c r="C55" i="93"/>
  <c r="C74" i="93"/>
  <c r="D73" i="93"/>
  <c r="H53" i="93"/>
  <c r="E72" i="93"/>
  <c r="F72" i="93"/>
  <c r="H54" i="93"/>
  <c r="E73" i="93"/>
  <c r="F73" i="93"/>
  <c r="B76" i="93"/>
  <c r="AF75" i="93"/>
  <c r="AE75" i="93"/>
  <c r="AD75" i="93"/>
  <c r="AC75" i="93"/>
  <c r="AB75" i="93"/>
  <c r="AA75" i="93"/>
  <c r="Z75" i="93"/>
  <c r="Y75" i="93"/>
  <c r="V75" i="93"/>
  <c r="W75" i="93"/>
  <c r="X75" i="93"/>
  <c r="S75" i="93"/>
  <c r="R75" i="93"/>
  <c r="Q75" i="93"/>
  <c r="P75" i="93"/>
  <c r="O75" i="93"/>
  <c r="N75" i="93"/>
  <c r="M75" i="93"/>
  <c r="L75" i="93"/>
  <c r="K75" i="93"/>
  <c r="B75" i="93"/>
  <c r="AF74" i="93"/>
  <c r="AE74" i="93"/>
  <c r="AD74" i="93"/>
  <c r="AC74" i="93"/>
  <c r="AB74" i="93"/>
  <c r="AA74" i="93"/>
  <c r="Z74" i="93"/>
  <c r="Y74" i="93"/>
  <c r="V74" i="93"/>
  <c r="W74" i="93"/>
  <c r="X74" i="93"/>
  <c r="S74" i="93"/>
  <c r="R74" i="93"/>
  <c r="Q74" i="93"/>
  <c r="P74" i="93"/>
  <c r="O74" i="93"/>
  <c r="N74" i="93"/>
  <c r="M74" i="93"/>
  <c r="L74" i="93"/>
  <c r="K74" i="93"/>
  <c r="H55" i="93"/>
  <c r="E74" i="93"/>
  <c r="B55" i="93"/>
  <c r="B74" i="93"/>
  <c r="AF73" i="93"/>
  <c r="AE73" i="93"/>
  <c r="AD73" i="93"/>
  <c r="AC73" i="93"/>
  <c r="AB73" i="93"/>
  <c r="AA73" i="93"/>
  <c r="Z73" i="93"/>
  <c r="Y73" i="93"/>
  <c r="V73" i="93"/>
  <c r="W73" i="93"/>
  <c r="X73" i="93"/>
  <c r="S73" i="93"/>
  <c r="R73" i="93"/>
  <c r="Q73" i="93"/>
  <c r="P73" i="93"/>
  <c r="O73" i="93"/>
  <c r="N73" i="93"/>
  <c r="M73" i="93"/>
  <c r="L73" i="93"/>
  <c r="K73" i="93"/>
  <c r="B54" i="93"/>
  <c r="B73" i="93"/>
  <c r="AF72" i="93"/>
  <c r="AE72" i="93"/>
  <c r="AD72" i="93"/>
  <c r="AC72" i="93"/>
  <c r="AB72" i="93"/>
  <c r="AA72" i="93"/>
  <c r="Z72" i="93"/>
  <c r="Y72" i="93"/>
  <c r="V72" i="93"/>
  <c r="W72" i="93"/>
  <c r="X72" i="93"/>
  <c r="S72" i="93"/>
  <c r="R72" i="93"/>
  <c r="Q72" i="93"/>
  <c r="P72" i="93"/>
  <c r="O72" i="93"/>
  <c r="N72" i="93"/>
  <c r="M72" i="93"/>
  <c r="L72" i="93"/>
  <c r="K72" i="93"/>
  <c r="C53" i="93"/>
  <c r="C72" i="93"/>
  <c r="D72" i="93"/>
  <c r="B53" i="93"/>
  <c r="B72" i="93"/>
  <c r="AF71" i="93"/>
  <c r="AE71" i="93"/>
  <c r="AD71" i="93"/>
  <c r="AC71" i="93"/>
  <c r="AB71" i="93"/>
  <c r="AA71" i="93"/>
  <c r="Z71" i="93"/>
  <c r="Y71" i="93"/>
  <c r="V71" i="93"/>
  <c r="W71" i="93"/>
  <c r="X71" i="93"/>
  <c r="S71" i="93"/>
  <c r="R71" i="93"/>
  <c r="Q71" i="93"/>
  <c r="P71" i="93"/>
  <c r="O71" i="93"/>
  <c r="N71" i="93"/>
  <c r="M71" i="93"/>
  <c r="L71" i="93"/>
  <c r="K71" i="93"/>
  <c r="AF70" i="93"/>
  <c r="AE70" i="93"/>
  <c r="AD70" i="93"/>
  <c r="AC70" i="93"/>
  <c r="AB70" i="93"/>
  <c r="AA70" i="93"/>
  <c r="Z70" i="93"/>
  <c r="Y70" i="93"/>
  <c r="V70" i="93"/>
  <c r="W70" i="93"/>
  <c r="X70" i="93"/>
  <c r="S70" i="93"/>
  <c r="R70" i="93"/>
  <c r="Q70" i="93"/>
  <c r="P70" i="93"/>
  <c r="O70" i="93"/>
  <c r="N70" i="93"/>
  <c r="M70" i="93"/>
  <c r="L70" i="93"/>
  <c r="K70" i="93"/>
  <c r="G66" i="93"/>
  <c r="AF69" i="93"/>
  <c r="AE69" i="93"/>
  <c r="AD69" i="93"/>
  <c r="AC69" i="93"/>
  <c r="AB69" i="93"/>
  <c r="AA69" i="93"/>
  <c r="Z69" i="93"/>
  <c r="Y69" i="93"/>
  <c r="V69" i="93"/>
  <c r="W69" i="93"/>
  <c r="X69" i="93"/>
  <c r="S69" i="93"/>
  <c r="R69" i="93"/>
  <c r="Q69" i="93"/>
  <c r="P69" i="93"/>
  <c r="O69" i="93"/>
  <c r="N69" i="93"/>
  <c r="M69" i="93"/>
  <c r="L69" i="93"/>
  <c r="K69" i="93"/>
  <c r="AF68" i="93"/>
  <c r="AE68" i="93"/>
  <c r="AD68" i="93"/>
  <c r="AC68" i="93"/>
  <c r="AB68" i="93"/>
  <c r="AA68" i="93"/>
  <c r="Z68" i="93"/>
  <c r="Y68" i="93"/>
  <c r="V68" i="93"/>
  <c r="W68" i="93"/>
  <c r="X68" i="93"/>
  <c r="S68" i="93"/>
  <c r="R68" i="93"/>
  <c r="Q68" i="93"/>
  <c r="P68" i="93"/>
  <c r="O68" i="93"/>
  <c r="N68" i="93"/>
  <c r="M68" i="93"/>
  <c r="L68" i="93"/>
  <c r="K68" i="93"/>
  <c r="AF67" i="93"/>
  <c r="AE67" i="93"/>
  <c r="AD67" i="93"/>
  <c r="AC67" i="93"/>
  <c r="AB67" i="93"/>
  <c r="AA67" i="93"/>
  <c r="Z67" i="93"/>
  <c r="Y67" i="93"/>
  <c r="V67" i="93"/>
  <c r="W67" i="93"/>
  <c r="X67" i="93"/>
  <c r="S67" i="93"/>
  <c r="R67" i="93"/>
  <c r="Q67" i="93"/>
  <c r="P67" i="93"/>
  <c r="O67" i="93"/>
  <c r="N67" i="93"/>
  <c r="M67" i="93"/>
  <c r="L67" i="93"/>
  <c r="K67" i="93"/>
  <c r="G53" i="93"/>
  <c r="C56" i="93"/>
  <c r="B56" i="93"/>
  <c r="E56" i="93"/>
  <c r="G56" i="93"/>
  <c r="C57" i="93"/>
  <c r="B57" i="93"/>
  <c r="C58" i="93"/>
  <c r="B58" i="93"/>
  <c r="C59" i="93"/>
  <c r="B59" i="93"/>
  <c r="C60" i="93"/>
  <c r="B60" i="93"/>
  <c r="C61" i="93"/>
  <c r="B61" i="93"/>
  <c r="E57" i="93"/>
  <c r="G57" i="93"/>
  <c r="E58" i="93"/>
  <c r="G58" i="93"/>
  <c r="E59" i="93"/>
  <c r="G59" i="93"/>
  <c r="E60" i="93"/>
  <c r="G60" i="93"/>
  <c r="E61" i="93"/>
  <c r="G61" i="93"/>
  <c r="F53" i="93"/>
  <c r="B62" i="93"/>
  <c r="B63" i="93"/>
  <c r="B64" i="93"/>
  <c r="F54" i="93"/>
  <c r="F55" i="93"/>
  <c r="H66" i="93"/>
  <c r="H67" i="93"/>
  <c r="G67" i="93"/>
  <c r="B65" i="93"/>
  <c r="B66" i="93"/>
  <c r="F65" i="93"/>
  <c r="F66" i="93"/>
  <c r="F67" i="93"/>
  <c r="B67" i="93"/>
  <c r="AF66" i="93"/>
  <c r="AE66" i="93"/>
  <c r="AD66" i="93"/>
  <c r="AC66" i="93"/>
  <c r="AB66" i="93"/>
  <c r="AA66" i="93"/>
  <c r="Z66" i="93"/>
  <c r="Y66" i="93"/>
  <c r="V66" i="93"/>
  <c r="W66" i="93"/>
  <c r="X66" i="93"/>
  <c r="S66" i="93"/>
  <c r="R66" i="93"/>
  <c r="Q66" i="93"/>
  <c r="P66" i="93"/>
  <c r="O66" i="93"/>
  <c r="N66" i="93"/>
  <c r="M66" i="93"/>
  <c r="L66" i="93"/>
  <c r="K66" i="93"/>
  <c r="C66" i="93"/>
  <c r="AF65" i="93"/>
  <c r="AE65" i="93"/>
  <c r="AD65" i="93"/>
  <c r="AC65" i="93"/>
  <c r="AB65" i="93"/>
  <c r="AA65" i="93"/>
  <c r="Z65" i="93"/>
  <c r="Y65" i="93"/>
  <c r="V65" i="93"/>
  <c r="W65" i="93"/>
  <c r="X65" i="93"/>
  <c r="S65" i="93"/>
  <c r="R65" i="93"/>
  <c r="Q65" i="93"/>
  <c r="P65" i="93"/>
  <c r="O65" i="93"/>
  <c r="N65" i="93"/>
  <c r="M65" i="93"/>
  <c r="L65" i="93"/>
  <c r="K65" i="93"/>
  <c r="H65" i="93"/>
  <c r="G65" i="93"/>
  <c r="C65" i="93"/>
  <c r="AF64" i="93"/>
  <c r="AE64" i="93"/>
  <c r="AD64" i="93"/>
  <c r="AC64" i="93"/>
  <c r="AB64" i="93"/>
  <c r="AA64" i="93"/>
  <c r="Z64" i="93"/>
  <c r="Y64" i="93"/>
  <c r="V64" i="93"/>
  <c r="W64" i="93"/>
  <c r="X64" i="93"/>
  <c r="S64" i="93"/>
  <c r="R64" i="93"/>
  <c r="Q64" i="93"/>
  <c r="P64" i="93"/>
  <c r="O64" i="93"/>
  <c r="N64" i="93"/>
  <c r="M64" i="93"/>
  <c r="L64" i="93"/>
  <c r="K64" i="93"/>
  <c r="G64" i="93"/>
  <c r="E64" i="93"/>
  <c r="C64" i="93"/>
  <c r="AF63" i="93"/>
  <c r="AE63" i="93"/>
  <c r="AD63" i="93"/>
  <c r="AC63" i="93"/>
  <c r="AB63" i="93"/>
  <c r="AA63" i="93"/>
  <c r="Z63" i="93"/>
  <c r="Y63" i="93"/>
  <c r="V63" i="93"/>
  <c r="W63" i="93"/>
  <c r="X63" i="93"/>
  <c r="S63" i="93"/>
  <c r="R63" i="93"/>
  <c r="Q63" i="93"/>
  <c r="P63" i="93"/>
  <c r="O63" i="93"/>
  <c r="N63" i="93"/>
  <c r="M63" i="93"/>
  <c r="L63" i="93"/>
  <c r="K63" i="93"/>
  <c r="D53" i="93"/>
  <c r="E53" i="93"/>
  <c r="D54" i="93"/>
  <c r="E54" i="93"/>
  <c r="D55" i="93"/>
  <c r="E55" i="93"/>
  <c r="D63" i="93"/>
  <c r="C63" i="93"/>
  <c r="AF62" i="93"/>
  <c r="AE62" i="93"/>
  <c r="AD62" i="93"/>
  <c r="AC62" i="93"/>
  <c r="AB62" i="93"/>
  <c r="AA62" i="93"/>
  <c r="Z62" i="93"/>
  <c r="Y62" i="93"/>
  <c r="V62" i="93"/>
  <c r="W62" i="93"/>
  <c r="X62" i="93"/>
  <c r="S62" i="93"/>
  <c r="R62" i="93"/>
  <c r="Q62" i="93"/>
  <c r="P62" i="93"/>
  <c r="O62" i="93"/>
  <c r="N62" i="93"/>
  <c r="M62" i="93"/>
  <c r="L62" i="93"/>
  <c r="K62" i="93"/>
  <c r="AF61" i="93"/>
  <c r="AE61" i="93"/>
  <c r="AD61" i="93"/>
  <c r="AC61" i="93"/>
  <c r="AB61" i="93"/>
  <c r="AA61" i="93"/>
  <c r="Z61" i="93"/>
  <c r="Y61" i="93"/>
  <c r="V61" i="93"/>
  <c r="W61" i="93"/>
  <c r="X61" i="93"/>
  <c r="S61" i="93"/>
  <c r="R61" i="93"/>
  <c r="Q61" i="93"/>
  <c r="P61" i="93"/>
  <c r="O61" i="93"/>
  <c r="N61" i="93"/>
  <c r="M61" i="93"/>
  <c r="L61" i="93"/>
  <c r="K61" i="93"/>
  <c r="H61" i="93"/>
  <c r="AF60" i="93"/>
  <c r="AE60" i="93"/>
  <c r="AD60" i="93"/>
  <c r="AC60" i="93"/>
  <c r="AB60" i="93"/>
  <c r="AA60" i="93"/>
  <c r="Z60" i="93"/>
  <c r="Y60" i="93"/>
  <c r="V60" i="93"/>
  <c r="W60" i="93"/>
  <c r="X60" i="93"/>
  <c r="S60" i="93"/>
  <c r="R60" i="93"/>
  <c r="Q60" i="93"/>
  <c r="P60" i="93"/>
  <c r="O60" i="93"/>
  <c r="N60" i="93"/>
  <c r="M60" i="93"/>
  <c r="L60" i="93"/>
  <c r="K60" i="93"/>
  <c r="H60" i="93"/>
  <c r="AF59" i="93"/>
  <c r="AE59" i="93"/>
  <c r="AD59" i="93"/>
  <c r="AC59" i="93"/>
  <c r="AB59" i="93"/>
  <c r="AA59" i="93"/>
  <c r="Z59" i="93"/>
  <c r="Y59" i="93"/>
  <c r="V59" i="93"/>
  <c r="W59" i="93"/>
  <c r="X59" i="93"/>
  <c r="S59" i="93"/>
  <c r="R59" i="93"/>
  <c r="Q59" i="93"/>
  <c r="P59" i="93"/>
  <c r="O59" i="93"/>
  <c r="N59" i="93"/>
  <c r="M59" i="93"/>
  <c r="L59" i="93"/>
  <c r="K59" i="93"/>
  <c r="H59" i="93"/>
  <c r="AF58" i="93"/>
  <c r="AE58" i="93"/>
  <c r="AD58" i="93"/>
  <c r="AC58" i="93"/>
  <c r="AB58" i="93"/>
  <c r="AA58" i="93"/>
  <c r="Z58" i="93"/>
  <c r="Y58" i="93"/>
  <c r="V58" i="93"/>
  <c r="W58" i="93"/>
  <c r="X58" i="93"/>
  <c r="S58" i="93"/>
  <c r="R58" i="93"/>
  <c r="Q58" i="93"/>
  <c r="P58" i="93"/>
  <c r="O58" i="93"/>
  <c r="N58" i="93"/>
  <c r="M58" i="93"/>
  <c r="L58" i="93"/>
  <c r="K58" i="93"/>
  <c r="H58" i="93"/>
  <c r="AF57" i="93"/>
  <c r="AE57" i="93"/>
  <c r="AD57" i="93"/>
  <c r="AC57" i="93"/>
  <c r="AB57" i="93"/>
  <c r="AA57" i="93"/>
  <c r="Z57" i="93"/>
  <c r="Y57" i="93"/>
  <c r="V57" i="93"/>
  <c r="W57" i="93"/>
  <c r="X57" i="93"/>
  <c r="S57" i="93"/>
  <c r="R57" i="93"/>
  <c r="Q57" i="93"/>
  <c r="P57" i="93"/>
  <c r="O57" i="93"/>
  <c r="N57" i="93"/>
  <c r="M57" i="93"/>
  <c r="L57" i="93"/>
  <c r="K57" i="93"/>
  <c r="H57" i="93"/>
  <c r="AF56" i="93"/>
  <c r="AE56" i="93"/>
  <c r="AD56" i="93"/>
  <c r="AC56" i="93"/>
  <c r="AB56" i="93"/>
  <c r="AA56" i="93"/>
  <c r="Z56" i="93"/>
  <c r="Y56" i="93"/>
  <c r="V56" i="93"/>
  <c r="W56" i="93"/>
  <c r="X56" i="93"/>
  <c r="S56" i="93"/>
  <c r="R56" i="93"/>
  <c r="Q56" i="93"/>
  <c r="P56" i="93"/>
  <c r="O56" i="93"/>
  <c r="N56" i="93"/>
  <c r="M56" i="93"/>
  <c r="L56" i="93"/>
  <c r="K56" i="93"/>
  <c r="H56" i="93"/>
  <c r="AF55" i="93"/>
  <c r="AE55" i="93"/>
  <c r="AD55" i="93"/>
  <c r="AC55" i="93"/>
  <c r="AB55" i="93"/>
  <c r="AA55" i="93"/>
  <c r="Z55" i="93"/>
  <c r="Y55" i="93"/>
  <c r="V55" i="93"/>
  <c r="W55" i="93"/>
  <c r="X55" i="93"/>
  <c r="S55" i="93"/>
  <c r="R55" i="93"/>
  <c r="Q55" i="93"/>
  <c r="P55" i="93"/>
  <c r="O55" i="93"/>
  <c r="N55" i="93"/>
  <c r="M55" i="93"/>
  <c r="L55" i="93"/>
  <c r="K55" i="93"/>
  <c r="AF54" i="93"/>
  <c r="AE54" i="93"/>
  <c r="AD54" i="93"/>
  <c r="AC54" i="93"/>
  <c r="AB54" i="93"/>
  <c r="AA54" i="93"/>
  <c r="Z54" i="93"/>
  <c r="Y54" i="93"/>
  <c r="V54" i="93"/>
  <c r="W54" i="93"/>
  <c r="X54" i="93"/>
  <c r="S54" i="93"/>
  <c r="R54" i="93"/>
  <c r="Q54" i="93"/>
  <c r="P54" i="93"/>
  <c r="O54" i="93"/>
  <c r="N54" i="93"/>
  <c r="M54" i="93"/>
  <c r="L54" i="93"/>
  <c r="K54" i="93"/>
  <c r="AF53" i="93"/>
  <c r="AE53" i="93"/>
  <c r="AD53" i="93"/>
  <c r="AC53" i="93"/>
  <c r="AB53" i="93"/>
  <c r="AA53" i="93"/>
  <c r="Z53" i="93"/>
  <c r="Y53" i="93"/>
  <c r="V53" i="93"/>
  <c r="W53" i="93"/>
  <c r="X53" i="93"/>
  <c r="S53" i="93"/>
  <c r="R53" i="93"/>
  <c r="Q53" i="93"/>
  <c r="P53" i="93"/>
  <c r="O53" i="93"/>
  <c r="N53" i="93"/>
  <c r="M53" i="93"/>
  <c r="L53" i="93"/>
  <c r="K53" i="93"/>
  <c r="Y52" i="93"/>
  <c r="Z52" i="93"/>
  <c r="AA52" i="93"/>
  <c r="AB52" i="93"/>
  <c r="AC52" i="93"/>
  <c r="AD52" i="93"/>
  <c r="AE52" i="93"/>
  <c r="AF52" i="93"/>
  <c r="V52" i="93"/>
  <c r="W52" i="93"/>
  <c r="X52" i="93"/>
  <c r="AG52" i="93"/>
  <c r="S52" i="93"/>
  <c r="R52" i="93"/>
  <c r="Q52" i="93"/>
  <c r="P52" i="93"/>
  <c r="O52" i="93"/>
  <c r="N52" i="93"/>
  <c r="M52" i="93"/>
  <c r="L52" i="93"/>
  <c r="K52" i="93"/>
  <c r="B51" i="93"/>
  <c r="A51" i="92"/>
  <c r="B101" i="92"/>
  <c r="B96" i="92"/>
  <c r="B97" i="92"/>
  <c r="B98" i="92"/>
  <c r="B99" i="92"/>
  <c r="B100" i="92"/>
  <c r="D101" i="92"/>
  <c r="E101" i="92"/>
  <c r="B94" i="92"/>
  <c r="C101" i="92"/>
  <c r="F101" i="92"/>
  <c r="D100" i="92"/>
  <c r="E100" i="92"/>
  <c r="C100" i="92"/>
  <c r="F100" i="92"/>
  <c r="D99" i="92"/>
  <c r="E99" i="92"/>
  <c r="C59" i="92"/>
  <c r="B59" i="92"/>
  <c r="C99" i="92"/>
  <c r="F99" i="92"/>
  <c r="D98" i="92"/>
  <c r="E98" i="92"/>
  <c r="C57" i="92"/>
  <c r="B57" i="92"/>
  <c r="C98" i="92"/>
  <c r="F98" i="92"/>
  <c r="D97" i="92"/>
  <c r="E97" i="92"/>
  <c r="C97" i="92"/>
  <c r="F97" i="92"/>
  <c r="D96" i="92"/>
  <c r="E96" i="92"/>
  <c r="G96" i="92"/>
  <c r="B55" i="92"/>
  <c r="C96" i="92"/>
  <c r="F96" i="92"/>
  <c r="B95" i="92"/>
  <c r="C77" i="92"/>
  <c r="E77" i="92"/>
  <c r="F77" i="92"/>
  <c r="G77" i="92"/>
  <c r="D77" i="92"/>
  <c r="B79" i="92"/>
  <c r="H77" i="92"/>
  <c r="B78" i="92"/>
  <c r="C78" i="92"/>
  <c r="C79" i="92"/>
  <c r="D79" i="92"/>
  <c r="D80" i="92"/>
  <c r="B81" i="92"/>
  <c r="B80" i="92"/>
  <c r="C80" i="92"/>
  <c r="C81" i="92"/>
  <c r="D81" i="92"/>
  <c r="B83" i="92"/>
  <c r="B82" i="92"/>
  <c r="C82" i="92"/>
  <c r="C83" i="92"/>
  <c r="D83" i="92"/>
  <c r="B85" i="92"/>
  <c r="B84" i="92"/>
  <c r="C84" i="92"/>
  <c r="C85" i="92"/>
  <c r="D85" i="92"/>
  <c r="B87" i="92"/>
  <c r="B86" i="92"/>
  <c r="C86" i="92"/>
  <c r="C87" i="92"/>
  <c r="D87" i="92"/>
  <c r="D92" i="92"/>
  <c r="C92" i="92"/>
  <c r="B89" i="92"/>
  <c r="B88" i="92"/>
  <c r="C88" i="92"/>
  <c r="C89" i="92"/>
  <c r="D89" i="92"/>
  <c r="B91" i="92"/>
  <c r="B90" i="92"/>
  <c r="C90" i="92"/>
  <c r="C91" i="92"/>
  <c r="D91" i="92"/>
  <c r="E92" i="92"/>
  <c r="F92" i="92"/>
  <c r="S91" i="92"/>
  <c r="R91" i="92"/>
  <c r="Q91" i="92"/>
  <c r="P91" i="92"/>
  <c r="O91" i="92"/>
  <c r="N91" i="92"/>
  <c r="M91" i="92"/>
  <c r="L91" i="92"/>
  <c r="K91" i="92"/>
  <c r="H91" i="92"/>
  <c r="G91" i="92"/>
  <c r="S90" i="92"/>
  <c r="R90" i="92"/>
  <c r="Q90" i="92"/>
  <c r="P90" i="92"/>
  <c r="O90" i="92"/>
  <c r="N90" i="92"/>
  <c r="M90" i="92"/>
  <c r="L90" i="92"/>
  <c r="K90" i="92"/>
  <c r="S89" i="92"/>
  <c r="R89" i="92"/>
  <c r="Q89" i="92"/>
  <c r="P89" i="92"/>
  <c r="O89" i="92"/>
  <c r="N89" i="92"/>
  <c r="M89" i="92"/>
  <c r="L89" i="92"/>
  <c r="K89" i="92"/>
  <c r="H89" i="92"/>
  <c r="G89" i="92"/>
  <c r="S88" i="92"/>
  <c r="R88" i="92"/>
  <c r="Q88" i="92"/>
  <c r="P88" i="92"/>
  <c r="O88" i="92"/>
  <c r="N88" i="92"/>
  <c r="M88" i="92"/>
  <c r="L88" i="92"/>
  <c r="K88" i="92"/>
  <c r="H88" i="92"/>
  <c r="S87" i="92"/>
  <c r="R87" i="92"/>
  <c r="Q87" i="92"/>
  <c r="P87" i="92"/>
  <c r="O87" i="92"/>
  <c r="N87" i="92"/>
  <c r="M87" i="92"/>
  <c r="L87" i="92"/>
  <c r="K87" i="92"/>
  <c r="H87" i="92"/>
  <c r="G87" i="92"/>
  <c r="S86" i="92"/>
  <c r="R86" i="92"/>
  <c r="Q86" i="92"/>
  <c r="P86" i="92"/>
  <c r="O86" i="92"/>
  <c r="N86" i="92"/>
  <c r="M86" i="92"/>
  <c r="L86" i="92"/>
  <c r="K86" i="92"/>
  <c r="S85" i="92"/>
  <c r="R85" i="92"/>
  <c r="Q85" i="92"/>
  <c r="P85" i="92"/>
  <c r="O85" i="92"/>
  <c r="N85" i="92"/>
  <c r="M85" i="92"/>
  <c r="L85" i="92"/>
  <c r="K85" i="92"/>
  <c r="H85" i="92"/>
  <c r="E85" i="92"/>
  <c r="G85" i="92"/>
  <c r="S84" i="92"/>
  <c r="R84" i="92"/>
  <c r="Q84" i="92"/>
  <c r="P84" i="92"/>
  <c r="O84" i="92"/>
  <c r="N84" i="92"/>
  <c r="M84" i="92"/>
  <c r="L84" i="92"/>
  <c r="K84" i="92"/>
  <c r="S83" i="92"/>
  <c r="R83" i="92"/>
  <c r="Q83" i="92"/>
  <c r="P83" i="92"/>
  <c r="O83" i="92"/>
  <c r="N83" i="92"/>
  <c r="M83" i="92"/>
  <c r="L83" i="92"/>
  <c r="K83" i="92"/>
  <c r="H83" i="92"/>
  <c r="G83" i="92"/>
  <c r="S82" i="92"/>
  <c r="R82" i="92"/>
  <c r="Q82" i="92"/>
  <c r="P82" i="92"/>
  <c r="O82" i="92"/>
  <c r="N82" i="92"/>
  <c r="M82" i="92"/>
  <c r="L82" i="92"/>
  <c r="K82" i="92"/>
  <c r="S81" i="92"/>
  <c r="R81" i="92"/>
  <c r="Q81" i="92"/>
  <c r="P81" i="92"/>
  <c r="O81" i="92"/>
  <c r="N81" i="92"/>
  <c r="M81" i="92"/>
  <c r="L81" i="92"/>
  <c r="K81" i="92"/>
  <c r="H81" i="92"/>
  <c r="G81" i="92"/>
  <c r="H63" i="92"/>
  <c r="AF80" i="92"/>
  <c r="AE80" i="92"/>
  <c r="AD80" i="92"/>
  <c r="AC80" i="92"/>
  <c r="AB80" i="92"/>
  <c r="AA80" i="92"/>
  <c r="Z80" i="92"/>
  <c r="Y80" i="92"/>
  <c r="V80" i="92"/>
  <c r="W80" i="92"/>
  <c r="X80" i="92"/>
  <c r="S80" i="92"/>
  <c r="R80" i="92"/>
  <c r="Q80" i="92"/>
  <c r="P80" i="92"/>
  <c r="O80" i="92"/>
  <c r="N80" i="92"/>
  <c r="M80" i="92"/>
  <c r="L80" i="92"/>
  <c r="K80" i="92"/>
  <c r="AF79" i="92"/>
  <c r="AE79" i="92"/>
  <c r="AD79" i="92"/>
  <c r="AC79" i="92"/>
  <c r="AB79" i="92"/>
  <c r="AA79" i="92"/>
  <c r="Z79" i="92"/>
  <c r="Y79" i="92"/>
  <c r="V79" i="92"/>
  <c r="W79" i="92"/>
  <c r="X79" i="92"/>
  <c r="S79" i="92"/>
  <c r="R79" i="92"/>
  <c r="Q79" i="92"/>
  <c r="P79" i="92"/>
  <c r="O79" i="92"/>
  <c r="N79" i="92"/>
  <c r="M79" i="92"/>
  <c r="L79" i="92"/>
  <c r="K79" i="92"/>
  <c r="H79" i="92"/>
  <c r="G79" i="92"/>
  <c r="AF78" i="92"/>
  <c r="AE78" i="92"/>
  <c r="AD78" i="92"/>
  <c r="AC78" i="92"/>
  <c r="AB78" i="92"/>
  <c r="AA78" i="92"/>
  <c r="Z78" i="92"/>
  <c r="Y78" i="92"/>
  <c r="V78" i="92"/>
  <c r="W78" i="92"/>
  <c r="X78" i="92"/>
  <c r="S78" i="92"/>
  <c r="R78" i="92"/>
  <c r="Q78" i="92"/>
  <c r="P78" i="92"/>
  <c r="O78" i="92"/>
  <c r="N78" i="92"/>
  <c r="M78" i="92"/>
  <c r="L78" i="92"/>
  <c r="K78" i="92"/>
  <c r="AF77" i="92"/>
  <c r="AE77" i="92"/>
  <c r="AD77" i="92"/>
  <c r="AC77" i="92"/>
  <c r="AB77" i="92"/>
  <c r="AA77" i="92"/>
  <c r="Z77" i="92"/>
  <c r="Y77" i="92"/>
  <c r="V77" i="92"/>
  <c r="W77" i="92"/>
  <c r="X77" i="92"/>
  <c r="S77" i="92"/>
  <c r="R77" i="92"/>
  <c r="Q77" i="92"/>
  <c r="P77" i="92"/>
  <c r="O77" i="92"/>
  <c r="N77" i="92"/>
  <c r="M77" i="92"/>
  <c r="L77" i="92"/>
  <c r="K77" i="92"/>
  <c r="B77" i="92"/>
  <c r="AF76" i="92"/>
  <c r="AE76" i="92"/>
  <c r="AD76" i="92"/>
  <c r="AC76" i="92"/>
  <c r="AB76" i="92"/>
  <c r="AA76" i="92"/>
  <c r="Z76" i="92"/>
  <c r="Y76" i="92"/>
  <c r="V76" i="92"/>
  <c r="W76" i="92"/>
  <c r="X76" i="92"/>
  <c r="S76" i="92"/>
  <c r="R76" i="92"/>
  <c r="Q76" i="92"/>
  <c r="P76" i="92"/>
  <c r="O76" i="92"/>
  <c r="N76" i="92"/>
  <c r="M76" i="92"/>
  <c r="L76" i="92"/>
  <c r="K76" i="92"/>
  <c r="G68" i="92"/>
  <c r="C54" i="92"/>
  <c r="C73" i="92"/>
  <c r="C55" i="92"/>
  <c r="C74" i="92"/>
  <c r="D73" i="92"/>
  <c r="H53" i="92"/>
  <c r="E72" i="92"/>
  <c r="F72" i="92"/>
  <c r="H54" i="92"/>
  <c r="E73" i="92"/>
  <c r="F73" i="92"/>
  <c r="B76" i="92"/>
  <c r="AF75" i="92"/>
  <c r="AE75" i="92"/>
  <c r="AD75" i="92"/>
  <c r="AC75" i="92"/>
  <c r="AB75" i="92"/>
  <c r="AA75" i="92"/>
  <c r="Z75" i="92"/>
  <c r="Y75" i="92"/>
  <c r="V75" i="92"/>
  <c r="W75" i="92"/>
  <c r="X75" i="92"/>
  <c r="S75" i="92"/>
  <c r="R75" i="92"/>
  <c r="Q75" i="92"/>
  <c r="P75" i="92"/>
  <c r="O75" i="92"/>
  <c r="N75" i="92"/>
  <c r="M75" i="92"/>
  <c r="L75" i="92"/>
  <c r="K75" i="92"/>
  <c r="B75" i="92"/>
  <c r="AF74" i="92"/>
  <c r="AE74" i="92"/>
  <c r="AD74" i="92"/>
  <c r="AC74" i="92"/>
  <c r="AB74" i="92"/>
  <c r="AA74" i="92"/>
  <c r="Z74" i="92"/>
  <c r="Y74" i="92"/>
  <c r="V74" i="92"/>
  <c r="W74" i="92"/>
  <c r="X74" i="92"/>
  <c r="S74" i="92"/>
  <c r="R74" i="92"/>
  <c r="Q74" i="92"/>
  <c r="P74" i="92"/>
  <c r="O74" i="92"/>
  <c r="N74" i="92"/>
  <c r="M74" i="92"/>
  <c r="L74" i="92"/>
  <c r="K74" i="92"/>
  <c r="H55" i="92"/>
  <c r="E74" i="92"/>
  <c r="B74" i="92"/>
  <c r="AF73" i="92"/>
  <c r="AE73" i="92"/>
  <c r="AD73" i="92"/>
  <c r="AC73" i="92"/>
  <c r="AB73" i="92"/>
  <c r="AA73" i="92"/>
  <c r="Z73" i="92"/>
  <c r="Y73" i="92"/>
  <c r="V73" i="92"/>
  <c r="W73" i="92"/>
  <c r="X73" i="92"/>
  <c r="S73" i="92"/>
  <c r="R73" i="92"/>
  <c r="Q73" i="92"/>
  <c r="P73" i="92"/>
  <c r="O73" i="92"/>
  <c r="N73" i="92"/>
  <c r="M73" i="92"/>
  <c r="L73" i="92"/>
  <c r="K73" i="92"/>
  <c r="B54" i="92"/>
  <c r="B73" i="92"/>
  <c r="AF72" i="92"/>
  <c r="AE72" i="92"/>
  <c r="AD72" i="92"/>
  <c r="AC72" i="92"/>
  <c r="AB72" i="92"/>
  <c r="AA72" i="92"/>
  <c r="Z72" i="92"/>
  <c r="Y72" i="92"/>
  <c r="V72" i="92"/>
  <c r="W72" i="92"/>
  <c r="X72" i="92"/>
  <c r="S72" i="92"/>
  <c r="R72" i="92"/>
  <c r="Q72" i="92"/>
  <c r="P72" i="92"/>
  <c r="O72" i="92"/>
  <c r="N72" i="92"/>
  <c r="M72" i="92"/>
  <c r="L72" i="92"/>
  <c r="K72" i="92"/>
  <c r="C53" i="92"/>
  <c r="C72" i="92"/>
  <c r="D72" i="92"/>
  <c r="B53" i="92"/>
  <c r="B72" i="92"/>
  <c r="AF71" i="92"/>
  <c r="AE71" i="92"/>
  <c r="AD71" i="92"/>
  <c r="AC71" i="92"/>
  <c r="AB71" i="92"/>
  <c r="AA71" i="92"/>
  <c r="Z71" i="92"/>
  <c r="Y71" i="92"/>
  <c r="V71" i="92"/>
  <c r="W71" i="92"/>
  <c r="X71" i="92"/>
  <c r="S71" i="92"/>
  <c r="R71" i="92"/>
  <c r="Q71" i="92"/>
  <c r="P71" i="92"/>
  <c r="O71" i="92"/>
  <c r="N71" i="92"/>
  <c r="M71" i="92"/>
  <c r="L71" i="92"/>
  <c r="K71" i="92"/>
  <c r="AF70" i="92"/>
  <c r="AE70" i="92"/>
  <c r="AD70" i="92"/>
  <c r="AC70" i="92"/>
  <c r="AB70" i="92"/>
  <c r="AA70" i="92"/>
  <c r="Z70" i="92"/>
  <c r="Y70" i="92"/>
  <c r="V70" i="92"/>
  <c r="W70" i="92"/>
  <c r="X70" i="92"/>
  <c r="S70" i="92"/>
  <c r="R70" i="92"/>
  <c r="Q70" i="92"/>
  <c r="P70" i="92"/>
  <c r="O70" i="92"/>
  <c r="N70" i="92"/>
  <c r="M70" i="92"/>
  <c r="L70" i="92"/>
  <c r="K70" i="92"/>
  <c r="G66" i="92"/>
  <c r="AF69" i="92"/>
  <c r="AE69" i="92"/>
  <c r="AD69" i="92"/>
  <c r="AC69" i="92"/>
  <c r="AB69" i="92"/>
  <c r="AA69" i="92"/>
  <c r="Z69" i="92"/>
  <c r="Y69" i="92"/>
  <c r="V69" i="92"/>
  <c r="W69" i="92"/>
  <c r="X69" i="92"/>
  <c r="S69" i="92"/>
  <c r="R69" i="92"/>
  <c r="Q69" i="92"/>
  <c r="P69" i="92"/>
  <c r="O69" i="92"/>
  <c r="N69" i="92"/>
  <c r="M69" i="92"/>
  <c r="L69" i="92"/>
  <c r="K69" i="92"/>
  <c r="AF68" i="92"/>
  <c r="AE68" i="92"/>
  <c r="AD68" i="92"/>
  <c r="AC68" i="92"/>
  <c r="AB68" i="92"/>
  <c r="AA68" i="92"/>
  <c r="Z68" i="92"/>
  <c r="Y68" i="92"/>
  <c r="V68" i="92"/>
  <c r="W68" i="92"/>
  <c r="X68" i="92"/>
  <c r="S68" i="92"/>
  <c r="R68" i="92"/>
  <c r="Q68" i="92"/>
  <c r="P68" i="92"/>
  <c r="O68" i="92"/>
  <c r="N68" i="92"/>
  <c r="M68" i="92"/>
  <c r="L68" i="92"/>
  <c r="K68" i="92"/>
  <c r="AF67" i="92"/>
  <c r="AE67" i="92"/>
  <c r="AD67" i="92"/>
  <c r="AC67" i="92"/>
  <c r="AB67" i="92"/>
  <c r="AA67" i="92"/>
  <c r="Z67" i="92"/>
  <c r="Y67" i="92"/>
  <c r="V67" i="92"/>
  <c r="W67" i="92"/>
  <c r="X67" i="92"/>
  <c r="S67" i="92"/>
  <c r="R67" i="92"/>
  <c r="Q67" i="92"/>
  <c r="P67" i="92"/>
  <c r="O67" i="92"/>
  <c r="N67" i="92"/>
  <c r="M67" i="92"/>
  <c r="L67" i="92"/>
  <c r="K67" i="92"/>
  <c r="G53" i="92"/>
  <c r="C56" i="92"/>
  <c r="B56" i="92"/>
  <c r="E57" i="92"/>
  <c r="G57" i="92"/>
  <c r="C58" i="92"/>
  <c r="B58" i="92"/>
  <c r="C60" i="92"/>
  <c r="B60" i="92"/>
  <c r="C61" i="92"/>
  <c r="B61" i="92"/>
  <c r="E56" i="92"/>
  <c r="G56" i="92"/>
  <c r="E58" i="92"/>
  <c r="G58" i="92"/>
  <c r="E59" i="92"/>
  <c r="G59" i="92"/>
  <c r="E60" i="92"/>
  <c r="G60" i="92"/>
  <c r="E61" i="92"/>
  <c r="G61" i="92"/>
  <c r="F53" i="92"/>
  <c r="B62" i="92"/>
  <c r="B63" i="92"/>
  <c r="B64" i="92"/>
  <c r="F54" i="92"/>
  <c r="F55" i="92"/>
  <c r="H66" i="92"/>
  <c r="H67" i="92"/>
  <c r="G67" i="92"/>
  <c r="B65" i="92"/>
  <c r="B66" i="92"/>
  <c r="F65" i="92"/>
  <c r="F66" i="92"/>
  <c r="F67" i="92"/>
  <c r="B67" i="92"/>
  <c r="AF66" i="92"/>
  <c r="AE66" i="92"/>
  <c r="AD66" i="92"/>
  <c r="AC66" i="92"/>
  <c r="AB66" i="92"/>
  <c r="AA66" i="92"/>
  <c r="Z66" i="92"/>
  <c r="Y66" i="92"/>
  <c r="V66" i="92"/>
  <c r="W66" i="92"/>
  <c r="X66" i="92"/>
  <c r="S66" i="92"/>
  <c r="R66" i="92"/>
  <c r="Q66" i="92"/>
  <c r="P66" i="92"/>
  <c r="O66" i="92"/>
  <c r="N66" i="92"/>
  <c r="M66" i="92"/>
  <c r="L66" i="92"/>
  <c r="K66" i="92"/>
  <c r="C66" i="92"/>
  <c r="AF65" i="92"/>
  <c r="AE65" i="92"/>
  <c r="AD65" i="92"/>
  <c r="AC65" i="92"/>
  <c r="AB65" i="92"/>
  <c r="AA65" i="92"/>
  <c r="Z65" i="92"/>
  <c r="Y65" i="92"/>
  <c r="V65" i="92"/>
  <c r="W65" i="92"/>
  <c r="X65" i="92"/>
  <c r="S65" i="92"/>
  <c r="R65" i="92"/>
  <c r="Q65" i="92"/>
  <c r="P65" i="92"/>
  <c r="O65" i="92"/>
  <c r="N65" i="92"/>
  <c r="M65" i="92"/>
  <c r="L65" i="92"/>
  <c r="K65" i="92"/>
  <c r="H65" i="92"/>
  <c r="G65" i="92"/>
  <c r="C65" i="92"/>
  <c r="AF64" i="92"/>
  <c r="AE64" i="92"/>
  <c r="AD64" i="92"/>
  <c r="AC64" i="92"/>
  <c r="AB64" i="92"/>
  <c r="AA64" i="92"/>
  <c r="Z64" i="92"/>
  <c r="Y64" i="92"/>
  <c r="V64" i="92"/>
  <c r="W64" i="92"/>
  <c r="X64" i="92"/>
  <c r="S64" i="92"/>
  <c r="R64" i="92"/>
  <c r="Q64" i="92"/>
  <c r="P64" i="92"/>
  <c r="O64" i="92"/>
  <c r="N64" i="92"/>
  <c r="M64" i="92"/>
  <c r="L64" i="92"/>
  <c r="K64" i="92"/>
  <c r="G64" i="92"/>
  <c r="E64" i="92"/>
  <c r="C64" i="92"/>
  <c r="AF63" i="92"/>
  <c r="AE63" i="92"/>
  <c r="AD63" i="92"/>
  <c r="AC63" i="92"/>
  <c r="AB63" i="92"/>
  <c r="AA63" i="92"/>
  <c r="Z63" i="92"/>
  <c r="Y63" i="92"/>
  <c r="V63" i="92"/>
  <c r="W63" i="92"/>
  <c r="X63" i="92"/>
  <c r="S63" i="92"/>
  <c r="R63" i="92"/>
  <c r="Q63" i="92"/>
  <c r="P63" i="92"/>
  <c r="O63" i="92"/>
  <c r="N63" i="92"/>
  <c r="M63" i="92"/>
  <c r="L63" i="92"/>
  <c r="K63" i="92"/>
  <c r="D53" i="92"/>
  <c r="E53" i="92"/>
  <c r="D54" i="92"/>
  <c r="E54" i="92"/>
  <c r="D55" i="92"/>
  <c r="E55" i="92"/>
  <c r="D63" i="92"/>
  <c r="C63" i="92"/>
  <c r="AF62" i="92"/>
  <c r="AE62" i="92"/>
  <c r="AD62" i="92"/>
  <c r="AC62" i="92"/>
  <c r="AB62" i="92"/>
  <c r="AA62" i="92"/>
  <c r="Z62" i="92"/>
  <c r="Y62" i="92"/>
  <c r="V62" i="92"/>
  <c r="W62" i="92"/>
  <c r="X62" i="92"/>
  <c r="S62" i="92"/>
  <c r="R62" i="92"/>
  <c r="Q62" i="92"/>
  <c r="P62" i="92"/>
  <c r="O62" i="92"/>
  <c r="N62" i="92"/>
  <c r="M62" i="92"/>
  <c r="L62" i="92"/>
  <c r="K62" i="92"/>
  <c r="AF61" i="92"/>
  <c r="AE61" i="92"/>
  <c r="AD61" i="92"/>
  <c r="AC61" i="92"/>
  <c r="AB61" i="92"/>
  <c r="AA61" i="92"/>
  <c r="Z61" i="92"/>
  <c r="Y61" i="92"/>
  <c r="V61" i="92"/>
  <c r="W61" i="92"/>
  <c r="X61" i="92"/>
  <c r="S61" i="92"/>
  <c r="R61" i="92"/>
  <c r="Q61" i="92"/>
  <c r="P61" i="92"/>
  <c r="O61" i="92"/>
  <c r="N61" i="92"/>
  <c r="M61" i="92"/>
  <c r="L61" i="92"/>
  <c r="K61" i="92"/>
  <c r="H61" i="92"/>
  <c r="AF60" i="92"/>
  <c r="AE60" i="92"/>
  <c r="AD60" i="92"/>
  <c r="AC60" i="92"/>
  <c r="AB60" i="92"/>
  <c r="AA60" i="92"/>
  <c r="Z60" i="92"/>
  <c r="Y60" i="92"/>
  <c r="V60" i="92"/>
  <c r="W60" i="92"/>
  <c r="X60" i="92"/>
  <c r="S60" i="92"/>
  <c r="R60" i="92"/>
  <c r="Q60" i="92"/>
  <c r="P60" i="92"/>
  <c r="O60" i="92"/>
  <c r="N60" i="92"/>
  <c r="M60" i="92"/>
  <c r="L60" i="92"/>
  <c r="K60" i="92"/>
  <c r="H60" i="92"/>
  <c r="AF59" i="92"/>
  <c r="AE59" i="92"/>
  <c r="AD59" i="92"/>
  <c r="AC59" i="92"/>
  <c r="AB59" i="92"/>
  <c r="AA59" i="92"/>
  <c r="Z59" i="92"/>
  <c r="Y59" i="92"/>
  <c r="V59" i="92"/>
  <c r="W59" i="92"/>
  <c r="X59" i="92"/>
  <c r="S59" i="92"/>
  <c r="R59" i="92"/>
  <c r="Q59" i="92"/>
  <c r="P59" i="92"/>
  <c r="O59" i="92"/>
  <c r="N59" i="92"/>
  <c r="M59" i="92"/>
  <c r="L59" i="92"/>
  <c r="K59" i="92"/>
  <c r="H59" i="92"/>
  <c r="AF58" i="92"/>
  <c r="AE58" i="92"/>
  <c r="AD58" i="92"/>
  <c r="AC58" i="92"/>
  <c r="AB58" i="92"/>
  <c r="AA58" i="92"/>
  <c r="Z58" i="92"/>
  <c r="Y58" i="92"/>
  <c r="V58" i="92"/>
  <c r="W58" i="92"/>
  <c r="X58" i="92"/>
  <c r="S58" i="92"/>
  <c r="R58" i="92"/>
  <c r="Q58" i="92"/>
  <c r="P58" i="92"/>
  <c r="O58" i="92"/>
  <c r="N58" i="92"/>
  <c r="M58" i="92"/>
  <c r="L58" i="92"/>
  <c r="K58" i="92"/>
  <c r="H58" i="92"/>
  <c r="AF57" i="92"/>
  <c r="AE57" i="92"/>
  <c r="AD57" i="92"/>
  <c r="AC57" i="92"/>
  <c r="AB57" i="92"/>
  <c r="AA57" i="92"/>
  <c r="Z57" i="92"/>
  <c r="Y57" i="92"/>
  <c r="V57" i="92"/>
  <c r="W57" i="92"/>
  <c r="X57" i="92"/>
  <c r="S57" i="92"/>
  <c r="R57" i="92"/>
  <c r="Q57" i="92"/>
  <c r="P57" i="92"/>
  <c r="O57" i="92"/>
  <c r="N57" i="92"/>
  <c r="M57" i="92"/>
  <c r="L57" i="92"/>
  <c r="K57" i="92"/>
  <c r="H57" i="92"/>
  <c r="AF56" i="92"/>
  <c r="AE56" i="92"/>
  <c r="AD56" i="92"/>
  <c r="AC56" i="92"/>
  <c r="AB56" i="92"/>
  <c r="AA56" i="92"/>
  <c r="Z56" i="92"/>
  <c r="Y56" i="92"/>
  <c r="V56" i="92"/>
  <c r="W56" i="92"/>
  <c r="X56" i="92"/>
  <c r="S56" i="92"/>
  <c r="R56" i="92"/>
  <c r="Q56" i="92"/>
  <c r="P56" i="92"/>
  <c r="O56" i="92"/>
  <c r="N56" i="92"/>
  <c r="M56" i="92"/>
  <c r="L56" i="92"/>
  <c r="K56" i="92"/>
  <c r="H56" i="92"/>
  <c r="AF55" i="92"/>
  <c r="AE55" i="92"/>
  <c r="AD55" i="92"/>
  <c r="AC55" i="92"/>
  <c r="AB55" i="92"/>
  <c r="AA55" i="92"/>
  <c r="Z55" i="92"/>
  <c r="Y55" i="92"/>
  <c r="V55" i="92"/>
  <c r="W55" i="92"/>
  <c r="X55" i="92"/>
  <c r="S55" i="92"/>
  <c r="R55" i="92"/>
  <c r="Q55" i="92"/>
  <c r="P55" i="92"/>
  <c r="O55" i="92"/>
  <c r="N55" i="92"/>
  <c r="M55" i="92"/>
  <c r="L55" i="92"/>
  <c r="K55" i="92"/>
  <c r="AF54" i="92"/>
  <c r="AE54" i="92"/>
  <c r="AD54" i="92"/>
  <c r="AC54" i="92"/>
  <c r="AB54" i="92"/>
  <c r="AA54" i="92"/>
  <c r="Z54" i="92"/>
  <c r="Y54" i="92"/>
  <c r="V54" i="92"/>
  <c r="W54" i="92"/>
  <c r="X54" i="92"/>
  <c r="S54" i="92"/>
  <c r="R54" i="92"/>
  <c r="Q54" i="92"/>
  <c r="P54" i="92"/>
  <c r="O54" i="92"/>
  <c r="N54" i="92"/>
  <c r="M54" i="92"/>
  <c r="L54" i="92"/>
  <c r="K54" i="92"/>
  <c r="AF53" i="92"/>
  <c r="AE53" i="92"/>
  <c r="AD53" i="92"/>
  <c r="AC53" i="92"/>
  <c r="AB53" i="92"/>
  <c r="AA53" i="92"/>
  <c r="Z53" i="92"/>
  <c r="Y53" i="92"/>
  <c r="V53" i="92"/>
  <c r="W53" i="92"/>
  <c r="X53" i="92"/>
  <c r="S53" i="92"/>
  <c r="R53" i="92"/>
  <c r="Q53" i="92"/>
  <c r="P53" i="92"/>
  <c r="O53" i="92"/>
  <c r="N53" i="92"/>
  <c r="M53" i="92"/>
  <c r="L53" i="92"/>
  <c r="K53" i="92"/>
  <c r="Y52" i="92"/>
  <c r="Z52" i="92"/>
  <c r="AA52" i="92"/>
  <c r="AB52" i="92"/>
  <c r="AC52" i="92"/>
  <c r="AD52" i="92"/>
  <c r="AE52" i="92"/>
  <c r="AF52" i="92"/>
  <c r="V52" i="92"/>
  <c r="W52" i="92"/>
  <c r="X52" i="92"/>
  <c r="AG52" i="92"/>
  <c r="S52" i="92"/>
  <c r="R52" i="92"/>
  <c r="Q52" i="92"/>
  <c r="P52" i="92"/>
  <c r="O52" i="92"/>
  <c r="N52" i="92"/>
  <c r="M52" i="92"/>
  <c r="L52" i="92"/>
  <c r="K52" i="92"/>
  <c r="B51" i="92"/>
  <c r="A51" i="91"/>
  <c r="B101" i="91"/>
  <c r="D101" i="91"/>
  <c r="E101" i="91"/>
  <c r="B94" i="91"/>
  <c r="C101" i="91"/>
  <c r="F101" i="91"/>
  <c r="B100" i="91"/>
  <c r="D100" i="91"/>
  <c r="E100" i="91"/>
  <c r="C100" i="91"/>
  <c r="F100" i="91"/>
  <c r="B99" i="91"/>
  <c r="D99" i="91"/>
  <c r="E99" i="91"/>
  <c r="C99" i="91"/>
  <c r="F99" i="91"/>
  <c r="B98" i="91"/>
  <c r="D98" i="91"/>
  <c r="E98" i="91"/>
  <c r="C98" i="91"/>
  <c r="F98" i="91"/>
  <c r="B97" i="91"/>
  <c r="D97" i="91"/>
  <c r="E97" i="91"/>
  <c r="C97" i="91"/>
  <c r="F97" i="91"/>
  <c r="B96" i="91"/>
  <c r="D96" i="91"/>
  <c r="E96" i="91"/>
  <c r="G96" i="91"/>
  <c r="C96" i="91"/>
  <c r="F96" i="91"/>
  <c r="B95" i="91"/>
  <c r="C77" i="91"/>
  <c r="E77" i="91"/>
  <c r="F77" i="91"/>
  <c r="G77" i="91"/>
  <c r="D77" i="91"/>
  <c r="B79" i="91"/>
  <c r="H77" i="91"/>
  <c r="B78" i="91"/>
  <c r="C78" i="91"/>
  <c r="C79" i="91"/>
  <c r="D79" i="91"/>
  <c r="D80" i="91"/>
  <c r="B81" i="91"/>
  <c r="B80" i="91"/>
  <c r="C80" i="91"/>
  <c r="C81" i="91"/>
  <c r="D81" i="91"/>
  <c r="B83" i="91"/>
  <c r="B82" i="91"/>
  <c r="C82" i="91"/>
  <c r="C83" i="91"/>
  <c r="D83" i="91"/>
  <c r="B85" i="91"/>
  <c r="B84" i="91"/>
  <c r="C84" i="91"/>
  <c r="C85" i="91"/>
  <c r="D85" i="91"/>
  <c r="B87" i="91"/>
  <c r="B86" i="91"/>
  <c r="C86" i="91"/>
  <c r="C87" i="91"/>
  <c r="D87" i="91"/>
  <c r="D92" i="91"/>
  <c r="B89" i="91"/>
  <c r="B88" i="91"/>
  <c r="C88" i="91"/>
  <c r="C89" i="91"/>
  <c r="D89" i="91"/>
  <c r="B91" i="91"/>
  <c r="B90" i="91"/>
  <c r="C90" i="91"/>
  <c r="C91" i="91"/>
  <c r="D91" i="91"/>
  <c r="E92" i="91"/>
  <c r="C92" i="91"/>
  <c r="F92" i="91"/>
  <c r="S91" i="91"/>
  <c r="R91" i="91"/>
  <c r="Q91" i="91"/>
  <c r="P91" i="91"/>
  <c r="O91" i="91"/>
  <c r="N91" i="91"/>
  <c r="M91" i="91"/>
  <c r="L91" i="91"/>
  <c r="K91" i="91"/>
  <c r="H91" i="91"/>
  <c r="G91" i="91"/>
  <c r="S90" i="91"/>
  <c r="R90" i="91"/>
  <c r="Q90" i="91"/>
  <c r="P90" i="91"/>
  <c r="O90" i="91"/>
  <c r="N90" i="91"/>
  <c r="M90" i="91"/>
  <c r="L90" i="91"/>
  <c r="K90" i="91"/>
  <c r="S89" i="91"/>
  <c r="R89" i="91"/>
  <c r="Q89" i="91"/>
  <c r="P89" i="91"/>
  <c r="O89" i="91"/>
  <c r="N89" i="91"/>
  <c r="M89" i="91"/>
  <c r="L89" i="91"/>
  <c r="K89" i="91"/>
  <c r="H89" i="91"/>
  <c r="G89" i="91"/>
  <c r="S88" i="91"/>
  <c r="R88" i="91"/>
  <c r="Q88" i="91"/>
  <c r="P88" i="91"/>
  <c r="O88" i="91"/>
  <c r="N88" i="91"/>
  <c r="M88" i="91"/>
  <c r="L88" i="91"/>
  <c r="K88" i="91"/>
  <c r="H88" i="91"/>
  <c r="S87" i="91"/>
  <c r="R87" i="91"/>
  <c r="Q87" i="91"/>
  <c r="P87" i="91"/>
  <c r="O87" i="91"/>
  <c r="N87" i="91"/>
  <c r="M87" i="91"/>
  <c r="L87" i="91"/>
  <c r="K87" i="91"/>
  <c r="H87" i="91"/>
  <c r="G87" i="91"/>
  <c r="S86" i="91"/>
  <c r="R86" i="91"/>
  <c r="Q86" i="91"/>
  <c r="P86" i="91"/>
  <c r="O86" i="91"/>
  <c r="N86" i="91"/>
  <c r="M86" i="91"/>
  <c r="L86" i="91"/>
  <c r="K86" i="91"/>
  <c r="S85" i="91"/>
  <c r="R85" i="91"/>
  <c r="Q85" i="91"/>
  <c r="P85" i="91"/>
  <c r="O85" i="91"/>
  <c r="N85" i="91"/>
  <c r="M85" i="91"/>
  <c r="L85" i="91"/>
  <c r="K85" i="91"/>
  <c r="H85" i="91"/>
  <c r="E85" i="91"/>
  <c r="G85" i="91"/>
  <c r="S84" i="91"/>
  <c r="R84" i="91"/>
  <c r="Q84" i="91"/>
  <c r="P84" i="91"/>
  <c r="O84" i="91"/>
  <c r="N84" i="91"/>
  <c r="M84" i="91"/>
  <c r="L84" i="91"/>
  <c r="K84" i="91"/>
  <c r="S83" i="91"/>
  <c r="R83" i="91"/>
  <c r="Q83" i="91"/>
  <c r="P83" i="91"/>
  <c r="O83" i="91"/>
  <c r="N83" i="91"/>
  <c r="M83" i="91"/>
  <c r="L83" i="91"/>
  <c r="K83" i="91"/>
  <c r="H83" i="91"/>
  <c r="G83" i="91"/>
  <c r="S82" i="91"/>
  <c r="R82" i="91"/>
  <c r="Q82" i="91"/>
  <c r="P82" i="91"/>
  <c r="O82" i="91"/>
  <c r="N82" i="91"/>
  <c r="M82" i="91"/>
  <c r="L82" i="91"/>
  <c r="K82" i="91"/>
  <c r="S81" i="91"/>
  <c r="R81" i="91"/>
  <c r="Q81" i="91"/>
  <c r="P81" i="91"/>
  <c r="O81" i="91"/>
  <c r="N81" i="91"/>
  <c r="M81" i="91"/>
  <c r="L81" i="91"/>
  <c r="K81" i="91"/>
  <c r="H81" i="91"/>
  <c r="G81" i="91"/>
  <c r="H63" i="91"/>
  <c r="AF80" i="91"/>
  <c r="AE80" i="91"/>
  <c r="AD80" i="91"/>
  <c r="AC80" i="91"/>
  <c r="AB80" i="91"/>
  <c r="AA80" i="91"/>
  <c r="Z80" i="91"/>
  <c r="Y80" i="91"/>
  <c r="V80" i="91"/>
  <c r="W80" i="91"/>
  <c r="X80" i="91"/>
  <c r="S80" i="91"/>
  <c r="R80" i="91"/>
  <c r="Q80" i="91"/>
  <c r="P80" i="91"/>
  <c r="O80" i="91"/>
  <c r="N80" i="91"/>
  <c r="M80" i="91"/>
  <c r="L80" i="91"/>
  <c r="K80" i="91"/>
  <c r="AF79" i="91"/>
  <c r="AE79" i="91"/>
  <c r="AD79" i="91"/>
  <c r="AC79" i="91"/>
  <c r="AB79" i="91"/>
  <c r="AA79" i="91"/>
  <c r="Z79" i="91"/>
  <c r="Y79" i="91"/>
  <c r="V79" i="91"/>
  <c r="W79" i="91"/>
  <c r="X79" i="91"/>
  <c r="S79" i="91"/>
  <c r="R79" i="91"/>
  <c r="Q79" i="91"/>
  <c r="P79" i="91"/>
  <c r="O79" i="91"/>
  <c r="N79" i="91"/>
  <c r="M79" i="91"/>
  <c r="L79" i="91"/>
  <c r="K79" i="91"/>
  <c r="H79" i="91"/>
  <c r="G79" i="91"/>
  <c r="AF78" i="91"/>
  <c r="AE78" i="91"/>
  <c r="AD78" i="91"/>
  <c r="AC78" i="91"/>
  <c r="AB78" i="91"/>
  <c r="AA78" i="91"/>
  <c r="Z78" i="91"/>
  <c r="Y78" i="91"/>
  <c r="V78" i="91"/>
  <c r="W78" i="91"/>
  <c r="X78" i="91"/>
  <c r="S78" i="91"/>
  <c r="R78" i="91"/>
  <c r="Q78" i="91"/>
  <c r="P78" i="91"/>
  <c r="O78" i="91"/>
  <c r="N78" i="91"/>
  <c r="M78" i="91"/>
  <c r="L78" i="91"/>
  <c r="K78" i="91"/>
  <c r="AF77" i="91"/>
  <c r="AE77" i="91"/>
  <c r="AD77" i="91"/>
  <c r="AC77" i="91"/>
  <c r="AB77" i="91"/>
  <c r="AA77" i="91"/>
  <c r="Z77" i="91"/>
  <c r="Y77" i="91"/>
  <c r="V77" i="91"/>
  <c r="W77" i="91"/>
  <c r="X77" i="91"/>
  <c r="S77" i="91"/>
  <c r="R77" i="91"/>
  <c r="Q77" i="91"/>
  <c r="P77" i="91"/>
  <c r="O77" i="91"/>
  <c r="N77" i="91"/>
  <c r="M77" i="91"/>
  <c r="L77" i="91"/>
  <c r="K77" i="91"/>
  <c r="B77" i="91"/>
  <c r="AF76" i="91"/>
  <c r="AE76" i="91"/>
  <c r="AD76" i="91"/>
  <c r="AC76" i="91"/>
  <c r="AB76" i="91"/>
  <c r="AA76" i="91"/>
  <c r="Z76" i="91"/>
  <c r="Y76" i="91"/>
  <c r="V76" i="91"/>
  <c r="W76" i="91"/>
  <c r="X76" i="91"/>
  <c r="S76" i="91"/>
  <c r="R76" i="91"/>
  <c r="Q76" i="91"/>
  <c r="P76" i="91"/>
  <c r="O76" i="91"/>
  <c r="N76" i="91"/>
  <c r="M76" i="91"/>
  <c r="L76" i="91"/>
  <c r="K76" i="91"/>
  <c r="G68" i="91"/>
  <c r="C54" i="91"/>
  <c r="C73" i="91"/>
  <c r="C55" i="91"/>
  <c r="C74" i="91"/>
  <c r="D73" i="91"/>
  <c r="H53" i="91"/>
  <c r="E72" i="91"/>
  <c r="F72" i="91"/>
  <c r="H54" i="91"/>
  <c r="E73" i="91"/>
  <c r="F73" i="91"/>
  <c r="B76" i="91"/>
  <c r="AF75" i="91"/>
  <c r="AE75" i="91"/>
  <c r="AD75" i="91"/>
  <c r="AC75" i="91"/>
  <c r="AB75" i="91"/>
  <c r="AA75" i="91"/>
  <c r="Z75" i="91"/>
  <c r="Y75" i="91"/>
  <c r="V75" i="91"/>
  <c r="W75" i="91"/>
  <c r="X75" i="91"/>
  <c r="S75" i="91"/>
  <c r="R75" i="91"/>
  <c r="Q75" i="91"/>
  <c r="P75" i="91"/>
  <c r="O75" i="91"/>
  <c r="N75" i="91"/>
  <c r="M75" i="91"/>
  <c r="L75" i="91"/>
  <c r="K75" i="91"/>
  <c r="B75" i="91"/>
  <c r="AF74" i="91"/>
  <c r="AE74" i="91"/>
  <c r="AD74" i="91"/>
  <c r="AC74" i="91"/>
  <c r="AB74" i="91"/>
  <c r="AA74" i="91"/>
  <c r="Z74" i="91"/>
  <c r="Y74" i="91"/>
  <c r="V74" i="91"/>
  <c r="W74" i="91"/>
  <c r="X74" i="91"/>
  <c r="S74" i="91"/>
  <c r="R74" i="91"/>
  <c r="Q74" i="91"/>
  <c r="P74" i="91"/>
  <c r="O74" i="91"/>
  <c r="N74" i="91"/>
  <c r="M74" i="91"/>
  <c r="L74" i="91"/>
  <c r="K74" i="91"/>
  <c r="H55" i="91"/>
  <c r="E74" i="91"/>
  <c r="B55" i="91"/>
  <c r="B74" i="91"/>
  <c r="AF73" i="91"/>
  <c r="AE73" i="91"/>
  <c r="AD73" i="91"/>
  <c r="AC73" i="91"/>
  <c r="AB73" i="91"/>
  <c r="AA73" i="91"/>
  <c r="Z73" i="91"/>
  <c r="Y73" i="91"/>
  <c r="V73" i="91"/>
  <c r="W73" i="91"/>
  <c r="X73" i="91"/>
  <c r="S73" i="91"/>
  <c r="R73" i="91"/>
  <c r="Q73" i="91"/>
  <c r="P73" i="91"/>
  <c r="O73" i="91"/>
  <c r="N73" i="91"/>
  <c r="M73" i="91"/>
  <c r="L73" i="91"/>
  <c r="K73" i="91"/>
  <c r="B54" i="91"/>
  <c r="B73" i="91"/>
  <c r="AF72" i="91"/>
  <c r="AE72" i="91"/>
  <c r="AD72" i="91"/>
  <c r="AC72" i="91"/>
  <c r="AB72" i="91"/>
  <c r="AA72" i="91"/>
  <c r="Z72" i="91"/>
  <c r="Y72" i="91"/>
  <c r="V72" i="91"/>
  <c r="W72" i="91"/>
  <c r="X72" i="91"/>
  <c r="S72" i="91"/>
  <c r="R72" i="91"/>
  <c r="Q72" i="91"/>
  <c r="P72" i="91"/>
  <c r="O72" i="91"/>
  <c r="N72" i="91"/>
  <c r="M72" i="91"/>
  <c r="L72" i="91"/>
  <c r="K72" i="91"/>
  <c r="C53" i="91"/>
  <c r="C72" i="91"/>
  <c r="D72" i="91"/>
  <c r="B53" i="91"/>
  <c r="B72" i="91"/>
  <c r="AF71" i="91"/>
  <c r="AE71" i="91"/>
  <c r="AD71" i="91"/>
  <c r="AC71" i="91"/>
  <c r="AB71" i="91"/>
  <c r="AA71" i="91"/>
  <c r="Z71" i="91"/>
  <c r="Y71" i="91"/>
  <c r="V71" i="91"/>
  <c r="W71" i="91"/>
  <c r="X71" i="91"/>
  <c r="S71" i="91"/>
  <c r="R71" i="91"/>
  <c r="Q71" i="91"/>
  <c r="P71" i="91"/>
  <c r="O71" i="91"/>
  <c r="N71" i="91"/>
  <c r="M71" i="91"/>
  <c r="L71" i="91"/>
  <c r="K71" i="91"/>
  <c r="AF70" i="91"/>
  <c r="AE70" i="91"/>
  <c r="AD70" i="91"/>
  <c r="AC70" i="91"/>
  <c r="AB70" i="91"/>
  <c r="AA70" i="91"/>
  <c r="Z70" i="91"/>
  <c r="Y70" i="91"/>
  <c r="V70" i="91"/>
  <c r="W70" i="91"/>
  <c r="X70" i="91"/>
  <c r="S70" i="91"/>
  <c r="R70" i="91"/>
  <c r="Q70" i="91"/>
  <c r="P70" i="91"/>
  <c r="O70" i="91"/>
  <c r="N70" i="91"/>
  <c r="M70" i="91"/>
  <c r="L70" i="91"/>
  <c r="K70" i="91"/>
  <c r="G66" i="91"/>
  <c r="AF69" i="91"/>
  <c r="AE69" i="91"/>
  <c r="AD69" i="91"/>
  <c r="AC69" i="91"/>
  <c r="AB69" i="91"/>
  <c r="AA69" i="91"/>
  <c r="Z69" i="91"/>
  <c r="Y69" i="91"/>
  <c r="V69" i="91"/>
  <c r="W69" i="91"/>
  <c r="X69" i="91"/>
  <c r="S69" i="91"/>
  <c r="R69" i="91"/>
  <c r="Q69" i="91"/>
  <c r="P69" i="91"/>
  <c r="O69" i="91"/>
  <c r="N69" i="91"/>
  <c r="M69" i="91"/>
  <c r="L69" i="91"/>
  <c r="K69" i="91"/>
  <c r="AF68" i="91"/>
  <c r="AE68" i="91"/>
  <c r="AD68" i="91"/>
  <c r="AC68" i="91"/>
  <c r="AB68" i="91"/>
  <c r="AA68" i="91"/>
  <c r="Z68" i="91"/>
  <c r="Y68" i="91"/>
  <c r="V68" i="91"/>
  <c r="W68" i="91"/>
  <c r="X68" i="91"/>
  <c r="S68" i="91"/>
  <c r="R68" i="91"/>
  <c r="Q68" i="91"/>
  <c r="P68" i="91"/>
  <c r="O68" i="91"/>
  <c r="N68" i="91"/>
  <c r="M68" i="91"/>
  <c r="L68" i="91"/>
  <c r="K68" i="91"/>
  <c r="AF67" i="91"/>
  <c r="AE67" i="91"/>
  <c r="AD67" i="91"/>
  <c r="AC67" i="91"/>
  <c r="AB67" i="91"/>
  <c r="AA67" i="91"/>
  <c r="Z67" i="91"/>
  <c r="Y67" i="91"/>
  <c r="V67" i="91"/>
  <c r="W67" i="91"/>
  <c r="X67" i="91"/>
  <c r="S67" i="91"/>
  <c r="R67" i="91"/>
  <c r="Q67" i="91"/>
  <c r="P67" i="91"/>
  <c r="O67" i="91"/>
  <c r="N67" i="91"/>
  <c r="M67" i="91"/>
  <c r="L67" i="91"/>
  <c r="K67" i="91"/>
  <c r="G53" i="91"/>
  <c r="C56" i="91"/>
  <c r="B56" i="91"/>
  <c r="E56" i="91"/>
  <c r="G56" i="91"/>
  <c r="C57" i="91"/>
  <c r="B57" i="91"/>
  <c r="C58" i="91"/>
  <c r="B58" i="91"/>
  <c r="C59" i="91"/>
  <c r="B59" i="91"/>
  <c r="C60" i="91"/>
  <c r="B60" i="91"/>
  <c r="C61" i="91"/>
  <c r="B61" i="91"/>
  <c r="E57" i="91"/>
  <c r="G57" i="91"/>
  <c r="E58" i="91"/>
  <c r="G58" i="91"/>
  <c r="E59" i="91"/>
  <c r="G59" i="91"/>
  <c r="E60" i="91"/>
  <c r="G60" i="91"/>
  <c r="E61" i="91"/>
  <c r="G61" i="91"/>
  <c r="F53" i="91"/>
  <c r="B62" i="91"/>
  <c r="B63" i="91"/>
  <c r="B64" i="91"/>
  <c r="F54" i="91"/>
  <c r="F55" i="91"/>
  <c r="H66" i="91"/>
  <c r="H67" i="91"/>
  <c r="G67" i="91"/>
  <c r="B65" i="91"/>
  <c r="B66" i="91"/>
  <c r="F65" i="91"/>
  <c r="F66" i="91"/>
  <c r="F67" i="91"/>
  <c r="B67" i="91"/>
  <c r="AF66" i="91"/>
  <c r="AE66" i="91"/>
  <c r="AD66" i="91"/>
  <c r="AC66" i="91"/>
  <c r="AB66" i="91"/>
  <c r="AA66" i="91"/>
  <c r="Z66" i="91"/>
  <c r="Y66" i="91"/>
  <c r="V66" i="91"/>
  <c r="W66" i="91"/>
  <c r="X66" i="91"/>
  <c r="S66" i="91"/>
  <c r="R66" i="91"/>
  <c r="Q66" i="91"/>
  <c r="P66" i="91"/>
  <c r="O66" i="91"/>
  <c r="N66" i="91"/>
  <c r="M66" i="91"/>
  <c r="L66" i="91"/>
  <c r="K66" i="91"/>
  <c r="C66" i="91"/>
  <c r="AF65" i="91"/>
  <c r="AE65" i="91"/>
  <c r="AD65" i="91"/>
  <c r="AC65" i="91"/>
  <c r="AB65" i="91"/>
  <c r="AA65" i="91"/>
  <c r="Z65" i="91"/>
  <c r="Y65" i="91"/>
  <c r="V65" i="91"/>
  <c r="W65" i="91"/>
  <c r="X65" i="91"/>
  <c r="S65" i="91"/>
  <c r="R65" i="91"/>
  <c r="Q65" i="91"/>
  <c r="P65" i="91"/>
  <c r="O65" i="91"/>
  <c r="N65" i="91"/>
  <c r="M65" i="91"/>
  <c r="L65" i="91"/>
  <c r="K65" i="91"/>
  <c r="H65" i="91"/>
  <c r="G65" i="91"/>
  <c r="C65" i="91"/>
  <c r="AF64" i="91"/>
  <c r="AE64" i="91"/>
  <c r="AD64" i="91"/>
  <c r="AC64" i="91"/>
  <c r="AB64" i="91"/>
  <c r="AA64" i="91"/>
  <c r="Z64" i="91"/>
  <c r="Y64" i="91"/>
  <c r="V64" i="91"/>
  <c r="W64" i="91"/>
  <c r="X64" i="91"/>
  <c r="S64" i="91"/>
  <c r="R64" i="91"/>
  <c r="Q64" i="91"/>
  <c r="P64" i="91"/>
  <c r="O64" i="91"/>
  <c r="N64" i="91"/>
  <c r="M64" i="91"/>
  <c r="L64" i="91"/>
  <c r="K64" i="91"/>
  <c r="G64" i="91"/>
  <c r="E64" i="91"/>
  <c r="C64" i="91"/>
  <c r="AF63" i="91"/>
  <c r="AE63" i="91"/>
  <c r="AD63" i="91"/>
  <c r="AC63" i="91"/>
  <c r="AB63" i="91"/>
  <c r="AA63" i="91"/>
  <c r="Z63" i="91"/>
  <c r="Y63" i="91"/>
  <c r="V63" i="91"/>
  <c r="W63" i="91"/>
  <c r="X63" i="91"/>
  <c r="S63" i="91"/>
  <c r="R63" i="91"/>
  <c r="Q63" i="91"/>
  <c r="P63" i="91"/>
  <c r="O63" i="91"/>
  <c r="N63" i="91"/>
  <c r="M63" i="91"/>
  <c r="L63" i="91"/>
  <c r="K63" i="91"/>
  <c r="D63" i="91"/>
  <c r="C63" i="91"/>
  <c r="AF62" i="91"/>
  <c r="AE62" i="91"/>
  <c r="AD62" i="91"/>
  <c r="AC62" i="91"/>
  <c r="AB62" i="91"/>
  <c r="AA62" i="91"/>
  <c r="Z62" i="91"/>
  <c r="Y62" i="91"/>
  <c r="V62" i="91"/>
  <c r="W62" i="91"/>
  <c r="X62" i="91"/>
  <c r="S62" i="91"/>
  <c r="R62" i="91"/>
  <c r="Q62" i="91"/>
  <c r="P62" i="91"/>
  <c r="O62" i="91"/>
  <c r="N62" i="91"/>
  <c r="M62" i="91"/>
  <c r="L62" i="91"/>
  <c r="K62" i="91"/>
  <c r="AF61" i="91"/>
  <c r="AE61" i="91"/>
  <c r="AD61" i="91"/>
  <c r="AC61" i="91"/>
  <c r="AB61" i="91"/>
  <c r="AA61" i="91"/>
  <c r="Z61" i="91"/>
  <c r="Y61" i="91"/>
  <c r="V61" i="91"/>
  <c r="W61" i="91"/>
  <c r="X61" i="91"/>
  <c r="S61" i="91"/>
  <c r="R61" i="91"/>
  <c r="Q61" i="91"/>
  <c r="P61" i="91"/>
  <c r="O61" i="91"/>
  <c r="N61" i="91"/>
  <c r="M61" i="91"/>
  <c r="L61" i="91"/>
  <c r="K61" i="91"/>
  <c r="H61" i="91"/>
  <c r="AF60" i="91"/>
  <c r="AE60" i="91"/>
  <c r="AD60" i="91"/>
  <c r="AC60" i="91"/>
  <c r="AB60" i="91"/>
  <c r="AA60" i="91"/>
  <c r="Z60" i="91"/>
  <c r="Y60" i="91"/>
  <c r="V60" i="91"/>
  <c r="W60" i="91"/>
  <c r="X60" i="91"/>
  <c r="S60" i="91"/>
  <c r="R60" i="91"/>
  <c r="Q60" i="91"/>
  <c r="P60" i="91"/>
  <c r="O60" i="91"/>
  <c r="N60" i="91"/>
  <c r="M60" i="91"/>
  <c r="L60" i="91"/>
  <c r="K60" i="91"/>
  <c r="H60" i="91"/>
  <c r="AF59" i="91"/>
  <c r="AE59" i="91"/>
  <c r="AD59" i="91"/>
  <c r="AC59" i="91"/>
  <c r="AB59" i="91"/>
  <c r="AA59" i="91"/>
  <c r="Z59" i="91"/>
  <c r="Y59" i="91"/>
  <c r="V59" i="91"/>
  <c r="W59" i="91"/>
  <c r="X59" i="91"/>
  <c r="S59" i="91"/>
  <c r="R59" i="91"/>
  <c r="Q59" i="91"/>
  <c r="P59" i="91"/>
  <c r="O59" i="91"/>
  <c r="N59" i="91"/>
  <c r="M59" i="91"/>
  <c r="L59" i="91"/>
  <c r="K59" i="91"/>
  <c r="H59" i="91"/>
  <c r="AF58" i="91"/>
  <c r="AE58" i="91"/>
  <c r="AD58" i="91"/>
  <c r="AC58" i="91"/>
  <c r="AB58" i="91"/>
  <c r="AA58" i="91"/>
  <c r="Z58" i="91"/>
  <c r="Y58" i="91"/>
  <c r="V58" i="91"/>
  <c r="W58" i="91"/>
  <c r="X58" i="91"/>
  <c r="S58" i="91"/>
  <c r="R58" i="91"/>
  <c r="Q58" i="91"/>
  <c r="P58" i="91"/>
  <c r="O58" i="91"/>
  <c r="N58" i="91"/>
  <c r="M58" i="91"/>
  <c r="L58" i="91"/>
  <c r="K58" i="91"/>
  <c r="H58" i="91"/>
  <c r="AF57" i="91"/>
  <c r="AE57" i="91"/>
  <c r="AD57" i="91"/>
  <c r="AC57" i="91"/>
  <c r="AB57" i="91"/>
  <c r="AA57" i="91"/>
  <c r="Z57" i="91"/>
  <c r="Y57" i="91"/>
  <c r="V57" i="91"/>
  <c r="W57" i="91"/>
  <c r="X57" i="91"/>
  <c r="S57" i="91"/>
  <c r="R57" i="91"/>
  <c r="Q57" i="91"/>
  <c r="P57" i="91"/>
  <c r="O57" i="91"/>
  <c r="N57" i="91"/>
  <c r="M57" i="91"/>
  <c r="L57" i="91"/>
  <c r="K57" i="91"/>
  <c r="H57" i="91"/>
  <c r="AF56" i="91"/>
  <c r="AE56" i="91"/>
  <c r="AD56" i="91"/>
  <c r="AC56" i="91"/>
  <c r="AB56" i="91"/>
  <c r="AA56" i="91"/>
  <c r="Z56" i="91"/>
  <c r="Y56" i="91"/>
  <c r="V56" i="91"/>
  <c r="W56" i="91"/>
  <c r="X56" i="91"/>
  <c r="S56" i="91"/>
  <c r="R56" i="91"/>
  <c r="Q56" i="91"/>
  <c r="P56" i="91"/>
  <c r="O56" i="91"/>
  <c r="N56" i="91"/>
  <c r="M56" i="91"/>
  <c r="L56" i="91"/>
  <c r="K56" i="91"/>
  <c r="H56" i="91"/>
  <c r="AF55" i="91"/>
  <c r="AE55" i="91"/>
  <c r="AD55" i="91"/>
  <c r="AC55" i="91"/>
  <c r="AB55" i="91"/>
  <c r="AA55" i="91"/>
  <c r="Z55" i="91"/>
  <c r="Y55" i="91"/>
  <c r="V55" i="91"/>
  <c r="W55" i="91"/>
  <c r="X55" i="91"/>
  <c r="S55" i="91"/>
  <c r="R55" i="91"/>
  <c r="Q55" i="91"/>
  <c r="P55" i="91"/>
  <c r="O55" i="91"/>
  <c r="N55" i="91"/>
  <c r="M55" i="91"/>
  <c r="L55" i="91"/>
  <c r="K55" i="91"/>
  <c r="D55" i="91"/>
  <c r="E55" i="91"/>
  <c r="AF54" i="91"/>
  <c r="AE54" i="91"/>
  <c r="AD54" i="91"/>
  <c r="AC54" i="91"/>
  <c r="AB54" i="91"/>
  <c r="AA54" i="91"/>
  <c r="Z54" i="91"/>
  <c r="Y54" i="91"/>
  <c r="V54" i="91"/>
  <c r="W54" i="91"/>
  <c r="X54" i="91"/>
  <c r="S54" i="91"/>
  <c r="R54" i="91"/>
  <c r="Q54" i="91"/>
  <c r="P54" i="91"/>
  <c r="O54" i="91"/>
  <c r="N54" i="91"/>
  <c r="M54" i="91"/>
  <c r="L54" i="91"/>
  <c r="K54" i="91"/>
  <c r="D54" i="91"/>
  <c r="E54" i="91"/>
  <c r="AF53" i="91"/>
  <c r="AE53" i="91"/>
  <c r="AD53" i="91"/>
  <c r="AC53" i="91"/>
  <c r="AB53" i="91"/>
  <c r="AA53" i="91"/>
  <c r="Z53" i="91"/>
  <c r="Y53" i="91"/>
  <c r="V53" i="91"/>
  <c r="W53" i="91"/>
  <c r="X53" i="91"/>
  <c r="S53" i="91"/>
  <c r="R53" i="91"/>
  <c r="Q53" i="91"/>
  <c r="P53" i="91"/>
  <c r="O53" i="91"/>
  <c r="N53" i="91"/>
  <c r="M53" i="91"/>
  <c r="L53" i="91"/>
  <c r="K53" i="91"/>
  <c r="D53" i="91"/>
  <c r="E53" i="91"/>
  <c r="Y52" i="91"/>
  <c r="Z52" i="91"/>
  <c r="AA52" i="91"/>
  <c r="AB52" i="91"/>
  <c r="AC52" i="91"/>
  <c r="AD52" i="91"/>
  <c r="AE52" i="91"/>
  <c r="AF52" i="91"/>
  <c r="V52" i="91"/>
  <c r="W52" i="91"/>
  <c r="X52" i="91"/>
  <c r="AG52" i="91"/>
  <c r="S52" i="91"/>
  <c r="R52" i="91"/>
  <c r="Q52" i="91"/>
  <c r="P52" i="91"/>
  <c r="O52" i="91"/>
  <c r="N52" i="91"/>
  <c r="M52" i="91"/>
  <c r="L52" i="91"/>
  <c r="K52" i="91"/>
  <c r="B51" i="91"/>
  <c r="A51" i="90"/>
  <c r="B101" i="90"/>
  <c r="B96" i="90"/>
  <c r="B97" i="90"/>
  <c r="B98" i="90"/>
  <c r="B99" i="90"/>
  <c r="B100" i="90"/>
  <c r="D101" i="90"/>
  <c r="E101" i="90"/>
  <c r="B94" i="90"/>
  <c r="C101" i="90"/>
  <c r="F101" i="90"/>
  <c r="D100" i="90"/>
  <c r="E100" i="90"/>
  <c r="C100" i="90"/>
  <c r="F100" i="90"/>
  <c r="D99" i="90"/>
  <c r="E99" i="90"/>
  <c r="C59" i="90"/>
  <c r="B59" i="90"/>
  <c r="C99" i="90"/>
  <c r="F99" i="90"/>
  <c r="D98" i="90"/>
  <c r="E98" i="90"/>
  <c r="C57" i="90"/>
  <c r="B57" i="90"/>
  <c r="C98" i="90"/>
  <c r="F98" i="90"/>
  <c r="D97" i="90"/>
  <c r="E97" i="90"/>
  <c r="C97" i="90"/>
  <c r="F97" i="90"/>
  <c r="D96" i="90"/>
  <c r="E96" i="90"/>
  <c r="G96" i="90"/>
  <c r="B55" i="90"/>
  <c r="C96" i="90"/>
  <c r="F96" i="90"/>
  <c r="B95" i="90"/>
  <c r="C77" i="90"/>
  <c r="E77" i="90"/>
  <c r="F77" i="90"/>
  <c r="G77" i="90"/>
  <c r="D77" i="90"/>
  <c r="B79" i="90"/>
  <c r="H77" i="90"/>
  <c r="B78" i="90"/>
  <c r="C78" i="90"/>
  <c r="C79" i="90"/>
  <c r="D79" i="90"/>
  <c r="D80" i="90"/>
  <c r="B81" i="90"/>
  <c r="B80" i="90"/>
  <c r="C80" i="90"/>
  <c r="C81" i="90"/>
  <c r="D81" i="90"/>
  <c r="B83" i="90"/>
  <c r="B82" i="90"/>
  <c r="C82" i="90"/>
  <c r="C83" i="90"/>
  <c r="D83" i="90"/>
  <c r="B85" i="90"/>
  <c r="B84" i="90"/>
  <c r="C84" i="90"/>
  <c r="C85" i="90"/>
  <c r="D85" i="90"/>
  <c r="B87" i="90"/>
  <c r="B86" i="90"/>
  <c r="C86" i="90"/>
  <c r="C87" i="90"/>
  <c r="D87" i="90"/>
  <c r="D92" i="90"/>
  <c r="B89" i="90"/>
  <c r="B88" i="90"/>
  <c r="C88" i="90"/>
  <c r="C89" i="90"/>
  <c r="D89" i="90"/>
  <c r="B91" i="90"/>
  <c r="B90" i="90"/>
  <c r="C90" i="90"/>
  <c r="C91" i="90"/>
  <c r="D91" i="90"/>
  <c r="E92" i="90"/>
  <c r="C92" i="90"/>
  <c r="F92" i="90"/>
  <c r="S91" i="90"/>
  <c r="R91" i="90"/>
  <c r="Q91" i="90"/>
  <c r="P91" i="90"/>
  <c r="O91" i="90"/>
  <c r="N91" i="90"/>
  <c r="M91" i="90"/>
  <c r="L91" i="90"/>
  <c r="K91" i="90"/>
  <c r="H91" i="90"/>
  <c r="G91" i="90"/>
  <c r="S90" i="90"/>
  <c r="R90" i="90"/>
  <c r="Q90" i="90"/>
  <c r="P90" i="90"/>
  <c r="O90" i="90"/>
  <c r="N90" i="90"/>
  <c r="M90" i="90"/>
  <c r="L90" i="90"/>
  <c r="K90" i="90"/>
  <c r="S89" i="90"/>
  <c r="R89" i="90"/>
  <c r="Q89" i="90"/>
  <c r="P89" i="90"/>
  <c r="O89" i="90"/>
  <c r="N89" i="90"/>
  <c r="M89" i="90"/>
  <c r="L89" i="90"/>
  <c r="K89" i="90"/>
  <c r="H89" i="90"/>
  <c r="G89" i="90"/>
  <c r="S88" i="90"/>
  <c r="R88" i="90"/>
  <c r="Q88" i="90"/>
  <c r="P88" i="90"/>
  <c r="O88" i="90"/>
  <c r="N88" i="90"/>
  <c r="M88" i="90"/>
  <c r="L88" i="90"/>
  <c r="K88" i="90"/>
  <c r="H88" i="90"/>
  <c r="S87" i="90"/>
  <c r="R87" i="90"/>
  <c r="Q87" i="90"/>
  <c r="P87" i="90"/>
  <c r="O87" i="90"/>
  <c r="N87" i="90"/>
  <c r="M87" i="90"/>
  <c r="L87" i="90"/>
  <c r="K87" i="90"/>
  <c r="H87" i="90"/>
  <c r="G87" i="90"/>
  <c r="S86" i="90"/>
  <c r="R86" i="90"/>
  <c r="Q86" i="90"/>
  <c r="P86" i="90"/>
  <c r="O86" i="90"/>
  <c r="N86" i="90"/>
  <c r="M86" i="90"/>
  <c r="L86" i="90"/>
  <c r="K86" i="90"/>
  <c r="S85" i="90"/>
  <c r="R85" i="90"/>
  <c r="Q85" i="90"/>
  <c r="P85" i="90"/>
  <c r="O85" i="90"/>
  <c r="N85" i="90"/>
  <c r="M85" i="90"/>
  <c r="L85" i="90"/>
  <c r="K85" i="90"/>
  <c r="H85" i="90"/>
  <c r="E85" i="90"/>
  <c r="G85" i="90"/>
  <c r="S84" i="90"/>
  <c r="R84" i="90"/>
  <c r="Q84" i="90"/>
  <c r="P84" i="90"/>
  <c r="O84" i="90"/>
  <c r="N84" i="90"/>
  <c r="M84" i="90"/>
  <c r="L84" i="90"/>
  <c r="K84" i="90"/>
  <c r="S83" i="90"/>
  <c r="R83" i="90"/>
  <c r="Q83" i="90"/>
  <c r="P83" i="90"/>
  <c r="O83" i="90"/>
  <c r="N83" i="90"/>
  <c r="M83" i="90"/>
  <c r="L83" i="90"/>
  <c r="K83" i="90"/>
  <c r="H83" i="90"/>
  <c r="G83" i="90"/>
  <c r="S82" i="90"/>
  <c r="R82" i="90"/>
  <c r="Q82" i="90"/>
  <c r="P82" i="90"/>
  <c r="O82" i="90"/>
  <c r="N82" i="90"/>
  <c r="M82" i="90"/>
  <c r="L82" i="90"/>
  <c r="K82" i="90"/>
  <c r="S81" i="90"/>
  <c r="R81" i="90"/>
  <c r="Q81" i="90"/>
  <c r="P81" i="90"/>
  <c r="O81" i="90"/>
  <c r="N81" i="90"/>
  <c r="M81" i="90"/>
  <c r="L81" i="90"/>
  <c r="K81" i="90"/>
  <c r="H81" i="90"/>
  <c r="G81" i="90"/>
  <c r="H63" i="90"/>
  <c r="AF80" i="90"/>
  <c r="AE80" i="90"/>
  <c r="AD80" i="90"/>
  <c r="AC80" i="90"/>
  <c r="AB80" i="90"/>
  <c r="AA80" i="90"/>
  <c r="Z80" i="90"/>
  <c r="Y80" i="90"/>
  <c r="V80" i="90"/>
  <c r="W80" i="90"/>
  <c r="X80" i="90"/>
  <c r="S80" i="90"/>
  <c r="R80" i="90"/>
  <c r="Q80" i="90"/>
  <c r="P80" i="90"/>
  <c r="O80" i="90"/>
  <c r="N80" i="90"/>
  <c r="M80" i="90"/>
  <c r="L80" i="90"/>
  <c r="K80" i="90"/>
  <c r="AF79" i="90"/>
  <c r="AE79" i="90"/>
  <c r="AD79" i="90"/>
  <c r="AC79" i="90"/>
  <c r="AB79" i="90"/>
  <c r="AA79" i="90"/>
  <c r="Z79" i="90"/>
  <c r="Y79" i="90"/>
  <c r="V79" i="90"/>
  <c r="W79" i="90"/>
  <c r="X79" i="90"/>
  <c r="S79" i="90"/>
  <c r="R79" i="90"/>
  <c r="Q79" i="90"/>
  <c r="P79" i="90"/>
  <c r="O79" i="90"/>
  <c r="N79" i="90"/>
  <c r="M79" i="90"/>
  <c r="L79" i="90"/>
  <c r="K79" i="90"/>
  <c r="H79" i="90"/>
  <c r="G79" i="90"/>
  <c r="AF78" i="90"/>
  <c r="AE78" i="90"/>
  <c r="AD78" i="90"/>
  <c r="AC78" i="90"/>
  <c r="AB78" i="90"/>
  <c r="AA78" i="90"/>
  <c r="Z78" i="90"/>
  <c r="Y78" i="90"/>
  <c r="V78" i="90"/>
  <c r="W78" i="90"/>
  <c r="X78" i="90"/>
  <c r="S78" i="90"/>
  <c r="R78" i="90"/>
  <c r="Q78" i="90"/>
  <c r="P78" i="90"/>
  <c r="O78" i="90"/>
  <c r="N78" i="90"/>
  <c r="M78" i="90"/>
  <c r="L78" i="90"/>
  <c r="K78" i="90"/>
  <c r="AF77" i="90"/>
  <c r="AE77" i="90"/>
  <c r="AD77" i="90"/>
  <c r="AC77" i="90"/>
  <c r="AB77" i="90"/>
  <c r="AA77" i="90"/>
  <c r="Z77" i="90"/>
  <c r="Y77" i="90"/>
  <c r="V77" i="90"/>
  <c r="W77" i="90"/>
  <c r="X77" i="90"/>
  <c r="S77" i="90"/>
  <c r="R77" i="90"/>
  <c r="Q77" i="90"/>
  <c r="P77" i="90"/>
  <c r="O77" i="90"/>
  <c r="N77" i="90"/>
  <c r="M77" i="90"/>
  <c r="L77" i="90"/>
  <c r="K77" i="90"/>
  <c r="B77" i="90"/>
  <c r="AF76" i="90"/>
  <c r="AE76" i="90"/>
  <c r="AD76" i="90"/>
  <c r="AC76" i="90"/>
  <c r="AB76" i="90"/>
  <c r="AA76" i="90"/>
  <c r="Z76" i="90"/>
  <c r="Y76" i="90"/>
  <c r="V76" i="90"/>
  <c r="W76" i="90"/>
  <c r="X76" i="90"/>
  <c r="S76" i="90"/>
  <c r="R76" i="90"/>
  <c r="Q76" i="90"/>
  <c r="P76" i="90"/>
  <c r="O76" i="90"/>
  <c r="N76" i="90"/>
  <c r="M76" i="90"/>
  <c r="L76" i="90"/>
  <c r="K76" i="90"/>
  <c r="G68" i="90"/>
  <c r="C54" i="90"/>
  <c r="C73" i="90"/>
  <c r="C55" i="90"/>
  <c r="C74" i="90"/>
  <c r="D73" i="90"/>
  <c r="H53" i="90"/>
  <c r="E72" i="90"/>
  <c r="F72" i="90"/>
  <c r="H54" i="90"/>
  <c r="E73" i="90"/>
  <c r="F73" i="90"/>
  <c r="B76" i="90"/>
  <c r="AF75" i="90"/>
  <c r="AE75" i="90"/>
  <c r="AD75" i="90"/>
  <c r="AC75" i="90"/>
  <c r="AB75" i="90"/>
  <c r="AA75" i="90"/>
  <c r="Z75" i="90"/>
  <c r="Y75" i="90"/>
  <c r="V75" i="90"/>
  <c r="W75" i="90"/>
  <c r="X75" i="90"/>
  <c r="S75" i="90"/>
  <c r="R75" i="90"/>
  <c r="Q75" i="90"/>
  <c r="P75" i="90"/>
  <c r="O75" i="90"/>
  <c r="N75" i="90"/>
  <c r="M75" i="90"/>
  <c r="L75" i="90"/>
  <c r="K75" i="90"/>
  <c r="B75" i="90"/>
  <c r="AF74" i="90"/>
  <c r="AE74" i="90"/>
  <c r="AD74" i="90"/>
  <c r="AC74" i="90"/>
  <c r="AB74" i="90"/>
  <c r="AA74" i="90"/>
  <c r="Z74" i="90"/>
  <c r="Y74" i="90"/>
  <c r="V74" i="90"/>
  <c r="W74" i="90"/>
  <c r="X74" i="90"/>
  <c r="S74" i="90"/>
  <c r="R74" i="90"/>
  <c r="Q74" i="90"/>
  <c r="P74" i="90"/>
  <c r="O74" i="90"/>
  <c r="N74" i="90"/>
  <c r="M74" i="90"/>
  <c r="L74" i="90"/>
  <c r="K74" i="90"/>
  <c r="H55" i="90"/>
  <c r="E74" i="90"/>
  <c r="B74" i="90"/>
  <c r="AF73" i="90"/>
  <c r="AE73" i="90"/>
  <c r="AD73" i="90"/>
  <c r="AC73" i="90"/>
  <c r="AB73" i="90"/>
  <c r="AA73" i="90"/>
  <c r="Z73" i="90"/>
  <c r="Y73" i="90"/>
  <c r="V73" i="90"/>
  <c r="W73" i="90"/>
  <c r="X73" i="90"/>
  <c r="S73" i="90"/>
  <c r="R73" i="90"/>
  <c r="Q73" i="90"/>
  <c r="P73" i="90"/>
  <c r="O73" i="90"/>
  <c r="N73" i="90"/>
  <c r="M73" i="90"/>
  <c r="L73" i="90"/>
  <c r="K73" i="90"/>
  <c r="B54" i="90"/>
  <c r="B73" i="90"/>
  <c r="AF72" i="90"/>
  <c r="AE72" i="90"/>
  <c r="AD72" i="90"/>
  <c r="AC72" i="90"/>
  <c r="AB72" i="90"/>
  <c r="AA72" i="90"/>
  <c r="Z72" i="90"/>
  <c r="Y72" i="90"/>
  <c r="V72" i="90"/>
  <c r="W72" i="90"/>
  <c r="X72" i="90"/>
  <c r="S72" i="90"/>
  <c r="R72" i="90"/>
  <c r="Q72" i="90"/>
  <c r="P72" i="90"/>
  <c r="O72" i="90"/>
  <c r="N72" i="90"/>
  <c r="M72" i="90"/>
  <c r="L72" i="90"/>
  <c r="K72" i="90"/>
  <c r="C53" i="90"/>
  <c r="C72" i="90"/>
  <c r="D72" i="90"/>
  <c r="B53" i="90"/>
  <c r="B72" i="90"/>
  <c r="AF71" i="90"/>
  <c r="AE71" i="90"/>
  <c r="AD71" i="90"/>
  <c r="AC71" i="90"/>
  <c r="AB71" i="90"/>
  <c r="AA71" i="90"/>
  <c r="Z71" i="90"/>
  <c r="Y71" i="90"/>
  <c r="V71" i="90"/>
  <c r="W71" i="90"/>
  <c r="X71" i="90"/>
  <c r="S71" i="90"/>
  <c r="R71" i="90"/>
  <c r="Q71" i="90"/>
  <c r="P71" i="90"/>
  <c r="O71" i="90"/>
  <c r="N71" i="90"/>
  <c r="M71" i="90"/>
  <c r="L71" i="90"/>
  <c r="K71" i="90"/>
  <c r="AF70" i="90"/>
  <c r="AE70" i="90"/>
  <c r="AD70" i="90"/>
  <c r="AC70" i="90"/>
  <c r="AB70" i="90"/>
  <c r="AA70" i="90"/>
  <c r="Z70" i="90"/>
  <c r="Y70" i="90"/>
  <c r="V70" i="90"/>
  <c r="W70" i="90"/>
  <c r="X70" i="90"/>
  <c r="S70" i="90"/>
  <c r="R70" i="90"/>
  <c r="Q70" i="90"/>
  <c r="P70" i="90"/>
  <c r="O70" i="90"/>
  <c r="N70" i="90"/>
  <c r="M70" i="90"/>
  <c r="L70" i="90"/>
  <c r="K70" i="90"/>
  <c r="G66" i="90"/>
  <c r="AF69" i="90"/>
  <c r="AE69" i="90"/>
  <c r="AD69" i="90"/>
  <c r="AC69" i="90"/>
  <c r="AB69" i="90"/>
  <c r="AA69" i="90"/>
  <c r="Z69" i="90"/>
  <c r="Y69" i="90"/>
  <c r="V69" i="90"/>
  <c r="W69" i="90"/>
  <c r="X69" i="90"/>
  <c r="S69" i="90"/>
  <c r="R69" i="90"/>
  <c r="Q69" i="90"/>
  <c r="P69" i="90"/>
  <c r="O69" i="90"/>
  <c r="N69" i="90"/>
  <c r="M69" i="90"/>
  <c r="L69" i="90"/>
  <c r="K69" i="90"/>
  <c r="AF68" i="90"/>
  <c r="AE68" i="90"/>
  <c r="AD68" i="90"/>
  <c r="AC68" i="90"/>
  <c r="AB68" i="90"/>
  <c r="AA68" i="90"/>
  <c r="Z68" i="90"/>
  <c r="Y68" i="90"/>
  <c r="V68" i="90"/>
  <c r="W68" i="90"/>
  <c r="X68" i="90"/>
  <c r="S68" i="90"/>
  <c r="R68" i="90"/>
  <c r="Q68" i="90"/>
  <c r="P68" i="90"/>
  <c r="O68" i="90"/>
  <c r="N68" i="90"/>
  <c r="M68" i="90"/>
  <c r="L68" i="90"/>
  <c r="K68" i="90"/>
  <c r="AF67" i="90"/>
  <c r="AE67" i="90"/>
  <c r="AD67" i="90"/>
  <c r="AC67" i="90"/>
  <c r="AB67" i="90"/>
  <c r="AA67" i="90"/>
  <c r="Z67" i="90"/>
  <c r="Y67" i="90"/>
  <c r="V67" i="90"/>
  <c r="W67" i="90"/>
  <c r="X67" i="90"/>
  <c r="S67" i="90"/>
  <c r="R67" i="90"/>
  <c r="Q67" i="90"/>
  <c r="P67" i="90"/>
  <c r="O67" i="90"/>
  <c r="N67" i="90"/>
  <c r="M67" i="90"/>
  <c r="L67" i="90"/>
  <c r="K67" i="90"/>
  <c r="G53" i="90"/>
  <c r="C56" i="90"/>
  <c r="B56" i="90"/>
  <c r="E56" i="90"/>
  <c r="G56" i="90"/>
  <c r="C58" i="90"/>
  <c r="B58" i="90"/>
  <c r="C60" i="90"/>
  <c r="B60" i="90"/>
  <c r="C61" i="90"/>
  <c r="B61" i="90"/>
  <c r="E57" i="90"/>
  <c r="G57" i="90"/>
  <c r="E58" i="90"/>
  <c r="G58" i="90"/>
  <c r="E59" i="90"/>
  <c r="G59" i="90"/>
  <c r="E60" i="90"/>
  <c r="G60" i="90"/>
  <c r="E61" i="90"/>
  <c r="G61" i="90"/>
  <c r="F53" i="90"/>
  <c r="B62" i="90"/>
  <c r="B63" i="90"/>
  <c r="B64" i="90"/>
  <c r="F54" i="90"/>
  <c r="F55" i="90"/>
  <c r="H66" i="90"/>
  <c r="H67" i="90"/>
  <c r="G67" i="90"/>
  <c r="B65" i="90"/>
  <c r="B66" i="90"/>
  <c r="F65" i="90"/>
  <c r="F66" i="90"/>
  <c r="F67" i="90"/>
  <c r="B67" i="90"/>
  <c r="AF66" i="90"/>
  <c r="AE66" i="90"/>
  <c r="AD66" i="90"/>
  <c r="AC66" i="90"/>
  <c r="AB66" i="90"/>
  <c r="AA66" i="90"/>
  <c r="Z66" i="90"/>
  <c r="Y66" i="90"/>
  <c r="V66" i="90"/>
  <c r="W66" i="90"/>
  <c r="X66" i="90"/>
  <c r="S66" i="90"/>
  <c r="R66" i="90"/>
  <c r="Q66" i="90"/>
  <c r="P66" i="90"/>
  <c r="O66" i="90"/>
  <c r="N66" i="90"/>
  <c r="M66" i="90"/>
  <c r="L66" i="90"/>
  <c r="K66" i="90"/>
  <c r="C66" i="90"/>
  <c r="AF65" i="90"/>
  <c r="AE65" i="90"/>
  <c r="AD65" i="90"/>
  <c r="AC65" i="90"/>
  <c r="AB65" i="90"/>
  <c r="AA65" i="90"/>
  <c r="Z65" i="90"/>
  <c r="Y65" i="90"/>
  <c r="V65" i="90"/>
  <c r="W65" i="90"/>
  <c r="X65" i="90"/>
  <c r="S65" i="90"/>
  <c r="R65" i="90"/>
  <c r="Q65" i="90"/>
  <c r="P65" i="90"/>
  <c r="O65" i="90"/>
  <c r="N65" i="90"/>
  <c r="M65" i="90"/>
  <c r="L65" i="90"/>
  <c r="K65" i="90"/>
  <c r="H65" i="90"/>
  <c r="G65" i="90"/>
  <c r="C65" i="90"/>
  <c r="AF64" i="90"/>
  <c r="AE64" i="90"/>
  <c r="AD64" i="90"/>
  <c r="AC64" i="90"/>
  <c r="AB64" i="90"/>
  <c r="AA64" i="90"/>
  <c r="Z64" i="90"/>
  <c r="Y64" i="90"/>
  <c r="V64" i="90"/>
  <c r="W64" i="90"/>
  <c r="X64" i="90"/>
  <c r="S64" i="90"/>
  <c r="R64" i="90"/>
  <c r="Q64" i="90"/>
  <c r="P64" i="90"/>
  <c r="O64" i="90"/>
  <c r="N64" i="90"/>
  <c r="M64" i="90"/>
  <c r="L64" i="90"/>
  <c r="K64" i="90"/>
  <c r="G64" i="90"/>
  <c r="E64" i="90"/>
  <c r="C64" i="90"/>
  <c r="AF63" i="90"/>
  <c r="AE63" i="90"/>
  <c r="AD63" i="90"/>
  <c r="AC63" i="90"/>
  <c r="AB63" i="90"/>
  <c r="AA63" i="90"/>
  <c r="Z63" i="90"/>
  <c r="Y63" i="90"/>
  <c r="V63" i="90"/>
  <c r="W63" i="90"/>
  <c r="X63" i="90"/>
  <c r="S63" i="90"/>
  <c r="R63" i="90"/>
  <c r="Q63" i="90"/>
  <c r="P63" i="90"/>
  <c r="O63" i="90"/>
  <c r="N63" i="90"/>
  <c r="M63" i="90"/>
  <c r="L63" i="90"/>
  <c r="K63" i="90"/>
  <c r="D53" i="90"/>
  <c r="E53" i="90"/>
  <c r="D54" i="90"/>
  <c r="E54" i="90"/>
  <c r="D55" i="90"/>
  <c r="E55" i="90"/>
  <c r="D63" i="90"/>
  <c r="C63" i="90"/>
  <c r="AF62" i="90"/>
  <c r="AE62" i="90"/>
  <c r="AD62" i="90"/>
  <c r="AC62" i="90"/>
  <c r="AB62" i="90"/>
  <c r="AA62" i="90"/>
  <c r="Z62" i="90"/>
  <c r="Y62" i="90"/>
  <c r="V62" i="90"/>
  <c r="W62" i="90"/>
  <c r="X62" i="90"/>
  <c r="S62" i="90"/>
  <c r="R62" i="90"/>
  <c r="Q62" i="90"/>
  <c r="P62" i="90"/>
  <c r="O62" i="90"/>
  <c r="N62" i="90"/>
  <c r="M62" i="90"/>
  <c r="L62" i="90"/>
  <c r="K62" i="90"/>
  <c r="AF61" i="90"/>
  <c r="AE61" i="90"/>
  <c r="AD61" i="90"/>
  <c r="AC61" i="90"/>
  <c r="AB61" i="90"/>
  <c r="AA61" i="90"/>
  <c r="Z61" i="90"/>
  <c r="Y61" i="90"/>
  <c r="V61" i="90"/>
  <c r="W61" i="90"/>
  <c r="X61" i="90"/>
  <c r="S61" i="90"/>
  <c r="R61" i="90"/>
  <c r="Q61" i="90"/>
  <c r="P61" i="90"/>
  <c r="O61" i="90"/>
  <c r="N61" i="90"/>
  <c r="M61" i="90"/>
  <c r="L61" i="90"/>
  <c r="K61" i="90"/>
  <c r="H61" i="90"/>
  <c r="AF60" i="90"/>
  <c r="AE60" i="90"/>
  <c r="AD60" i="90"/>
  <c r="AC60" i="90"/>
  <c r="AB60" i="90"/>
  <c r="AA60" i="90"/>
  <c r="Z60" i="90"/>
  <c r="Y60" i="90"/>
  <c r="V60" i="90"/>
  <c r="W60" i="90"/>
  <c r="X60" i="90"/>
  <c r="S60" i="90"/>
  <c r="R60" i="90"/>
  <c r="Q60" i="90"/>
  <c r="P60" i="90"/>
  <c r="O60" i="90"/>
  <c r="N60" i="90"/>
  <c r="M60" i="90"/>
  <c r="L60" i="90"/>
  <c r="K60" i="90"/>
  <c r="H60" i="90"/>
  <c r="AF59" i="90"/>
  <c r="AE59" i="90"/>
  <c r="AD59" i="90"/>
  <c r="AC59" i="90"/>
  <c r="AB59" i="90"/>
  <c r="AA59" i="90"/>
  <c r="Z59" i="90"/>
  <c r="Y59" i="90"/>
  <c r="V59" i="90"/>
  <c r="W59" i="90"/>
  <c r="X59" i="90"/>
  <c r="S59" i="90"/>
  <c r="R59" i="90"/>
  <c r="Q59" i="90"/>
  <c r="P59" i="90"/>
  <c r="O59" i="90"/>
  <c r="N59" i="90"/>
  <c r="M59" i="90"/>
  <c r="L59" i="90"/>
  <c r="K59" i="90"/>
  <c r="H59" i="90"/>
  <c r="AF58" i="90"/>
  <c r="AE58" i="90"/>
  <c r="AD58" i="90"/>
  <c r="AC58" i="90"/>
  <c r="AB58" i="90"/>
  <c r="AA58" i="90"/>
  <c r="Z58" i="90"/>
  <c r="Y58" i="90"/>
  <c r="V58" i="90"/>
  <c r="W58" i="90"/>
  <c r="X58" i="90"/>
  <c r="S58" i="90"/>
  <c r="R58" i="90"/>
  <c r="Q58" i="90"/>
  <c r="P58" i="90"/>
  <c r="O58" i="90"/>
  <c r="N58" i="90"/>
  <c r="M58" i="90"/>
  <c r="L58" i="90"/>
  <c r="K58" i="90"/>
  <c r="H58" i="90"/>
  <c r="AF57" i="90"/>
  <c r="AE57" i="90"/>
  <c r="AD57" i="90"/>
  <c r="AC57" i="90"/>
  <c r="AB57" i="90"/>
  <c r="AA57" i="90"/>
  <c r="Z57" i="90"/>
  <c r="Y57" i="90"/>
  <c r="V57" i="90"/>
  <c r="W57" i="90"/>
  <c r="X57" i="90"/>
  <c r="S57" i="90"/>
  <c r="R57" i="90"/>
  <c r="Q57" i="90"/>
  <c r="P57" i="90"/>
  <c r="O57" i="90"/>
  <c r="N57" i="90"/>
  <c r="M57" i="90"/>
  <c r="L57" i="90"/>
  <c r="K57" i="90"/>
  <c r="H57" i="90"/>
  <c r="AF56" i="90"/>
  <c r="AE56" i="90"/>
  <c r="AD56" i="90"/>
  <c r="AC56" i="90"/>
  <c r="AB56" i="90"/>
  <c r="AA56" i="90"/>
  <c r="Z56" i="90"/>
  <c r="Y56" i="90"/>
  <c r="V56" i="90"/>
  <c r="W56" i="90"/>
  <c r="X56" i="90"/>
  <c r="S56" i="90"/>
  <c r="R56" i="90"/>
  <c r="Q56" i="90"/>
  <c r="P56" i="90"/>
  <c r="O56" i="90"/>
  <c r="N56" i="90"/>
  <c r="M56" i="90"/>
  <c r="L56" i="90"/>
  <c r="K56" i="90"/>
  <c r="H56" i="90"/>
  <c r="AF55" i="90"/>
  <c r="AE55" i="90"/>
  <c r="AD55" i="90"/>
  <c r="AC55" i="90"/>
  <c r="AB55" i="90"/>
  <c r="AA55" i="90"/>
  <c r="Z55" i="90"/>
  <c r="Y55" i="90"/>
  <c r="V55" i="90"/>
  <c r="W55" i="90"/>
  <c r="X55" i="90"/>
  <c r="S55" i="90"/>
  <c r="R55" i="90"/>
  <c r="Q55" i="90"/>
  <c r="P55" i="90"/>
  <c r="O55" i="90"/>
  <c r="N55" i="90"/>
  <c r="M55" i="90"/>
  <c r="L55" i="90"/>
  <c r="K55" i="90"/>
  <c r="AF54" i="90"/>
  <c r="AE54" i="90"/>
  <c r="AD54" i="90"/>
  <c r="AC54" i="90"/>
  <c r="AB54" i="90"/>
  <c r="AA54" i="90"/>
  <c r="Z54" i="90"/>
  <c r="Y54" i="90"/>
  <c r="V54" i="90"/>
  <c r="W54" i="90"/>
  <c r="X54" i="90"/>
  <c r="S54" i="90"/>
  <c r="R54" i="90"/>
  <c r="Q54" i="90"/>
  <c r="P54" i="90"/>
  <c r="O54" i="90"/>
  <c r="N54" i="90"/>
  <c r="M54" i="90"/>
  <c r="L54" i="90"/>
  <c r="K54" i="90"/>
  <c r="AF53" i="90"/>
  <c r="AE53" i="90"/>
  <c r="AD53" i="90"/>
  <c r="AC53" i="90"/>
  <c r="AB53" i="90"/>
  <c r="AA53" i="90"/>
  <c r="Z53" i="90"/>
  <c r="Y53" i="90"/>
  <c r="V53" i="90"/>
  <c r="W53" i="90"/>
  <c r="X53" i="90"/>
  <c r="S53" i="90"/>
  <c r="R53" i="90"/>
  <c r="Q53" i="90"/>
  <c r="P53" i="90"/>
  <c r="O53" i="90"/>
  <c r="N53" i="90"/>
  <c r="M53" i="90"/>
  <c r="L53" i="90"/>
  <c r="K53" i="90"/>
  <c r="Y52" i="90"/>
  <c r="Z52" i="90"/>
  <c r="AA52" i="90"/>
  <c r="AB52" i="90"/>
  <c r="AC52" i="90"/>
  <c r="AD52" i="90"/>
  <c r="AE52" i="90"/>
  <c r="AF52" i="90"/>
  <c r="V52" i="90"/>
  <c r="W52" i="90"/>
  <c r="X52" i="90"/>
  <c r="AG52" i="90"/>
  <c r="S52" i="90"/>
  <c r="R52" i="90"/>
  <c r="Q52" i="90"/>
  <c r="P52" i="90"/>
  <c r="O52" i="90"/>
  <c r="N52" i="90"/>
  <c r="M52" i="90"/>
  <c r="L52" i="90"/>
  <c r="K52" i="90"/>
  <c r="B51" i="90"/>
  <c r="A51" i="89"/>
  <c r="B101" i="89"/>
  <c r="D101" i="89"/>
  <c r="E101" i="89"/>
  <c r="B94" i="89"/>
  <c r="C101" i="89"/>
  <c r="F101" i="89"/>
  <c r="B100" i="89"/>
  <c r="D100" i="89"/>
  <c r="E100" i="89"/>
  <c r="C100" i="89"/>
  <c r="F100" i="89"/>
  <c r="B99" i="89"/>
  <c r="D99" i="89"/>
  <c r="E99" i="89"/>
  <c r="C99" i="89"/>
  <c r="F99" i="89"/>
  <c r="B98" i="89"/>
  <c r="D98" i="89"/>
  <c r="E98" i="89"/>
  <c r="C98" i="89"/>
  <c r="F98" i="89"/>
  <c r="B97" i="89"/>
  <c r="D97" i="89"/>
  <c r="E97" i="89"/>
  <c r="C97" i="89"/>
  <c r="F97" i="89"/>
  <c r="B96" i="89"/>
  <c r="D96" i="89"/>
  <c r="E96" i="89"/>
  <c r="G96" i="89"/>
  <c r="C96" i="89"/>
  <c r="F96" i="89"/>
  <c r="B95" i="89"/>
  <c r="C77" i="89"/>
  <c r="E77" i="89"/>
  <c r="F77" i="89"/>
  <c r="G77" i="89"/>
  <c r="D77" i="89"/>
  <c r="B79" i="89"/>
  <c r="H77" i="89"/>
  <c r="B78" i="89"/>
  <c r="C78" i="89"/>
  <c r="C79" i="89"/>
  <c r="D79" i="89"/>
  <c r="D80" i="89"/>
  <c r="B81" i="89"/>
  <c r="B80" i="89"/>
  <c r="C80" i="89"/>
  <c r="C81" i="89"/>
  <c r="D81" i="89"/>
  <c r="B83" i="89"/>
  <c r="B82" i="89"/>
  <c r="C82" i="89"/>
  <c r="C83" i="89"/>
  <c r="D83" i="89"/>
  <c r="B85" i="89"/>
  <c r="B84" i="89"/>
  <c r="C84" i="89"/>
  <c r="C85" i="89"/>
  <c r="D85" i="89"/>
  <c r="B87" i="89"/>
  <c r="B86" i="89"/>
  <c r="C86" i="89"/>
  <c r="C87" i="89"/>
  <c r="D87" i="89"/>
  <c r="D92" i="89"/>
  <c r="B89" i="89"/>
  <c r="B88" i="89"/>
  <c r="C88" i="89"/>
  <c r="C89" i="89"/>
  <c r="D89" i="89"/>
  <c r="B91" i="89"/>
  <c r="B90" i="89"/>
  <c r="C90" i="89"/>
  <c r="C91" i="89"/>
  <c r="D91" i="89"/>
  <c r="E92" i="89"/>
  <c r="C92" i="89"/>
  <c r="F92" i="89"/>
  <c r="S91" i="89"/>
  <c r="R91" i="89"/>
  <c r="Q91" i="89"/>
  <c r="P91" i="89"/>
  <c r="O91" i="89"/>
  <c r="N91" i="89"/>
  <c r="M91" i="89"/>
  <c r="L91" i="89"/>
  <c r="K91" i="89"/>
  <c r="H91" i="89"/>
  <c r="G91" i="89"/>
  <c r="S90" i="89"/>
  <c r="R90" i="89"/>
  <c r="Q90" i="89"/>
  <c r="P90" i="89"/>
  <c r="O90" i="89"/>
  <c r="N90" i="89"/>
  <c r="M90" i="89"/>
  <c r="L90" i="89"/>
  <c r="K90" i="89"/>
  <c r="S89" i="89"/>
  <c r="R89" i="89"/>
  <c r="Q89" i="89"/>
  <c r="P89" i="89"/>
  <c r="O89" i="89"/>
  <c r="N89" i="89"/>
  <c r="M89" i="89"/>
  <c r="L89" i="89"/>
  <c r="K89" i="89"/>
  <c r="H89" i="89"/>
  <c r="G89" i="89"/>
  <c r="S88" i="89"/>
  <c r="R88" i="89"/>
  <c r="Q88" i="89"/>
  <c r="P88" i="89"/>
  <c r="O88" i="89"/>
  <c r="N88" i="89"/>
  <c r="M88" i="89"/>
  <c r="L88" i="89"/>
  <c r="K88" i="89"/>
  <c r="H88" i="89"/>
  <c r="S87" i="89"/>
  <c r="R87" i="89"/>
  <c r="Q87" i="89"/>
  <c r="P87" i="89"/>
  <c r="O87" i="89"/>
  <c r="N87" i="89"/>
  <c r="M87" i="89"/>
  <c r="L87" i="89"/>
  <c r="K87" i="89"/>
  <c r="H87" i="89"/>
  <c r="G87" i="89"/>
  <c r="S86" i="89"/>
  <c r="R86" i="89"/>
  <c r="Q86" i="89"/>
  <c r="P86" i="89"/>
  <c r="O86" i="89"/>
  <c r="N86" i="89"/>
  <c r="M86" i="89"/>
  <c r="L86" i="89"/>
  <c r="K86" i="89"/>
  <c r="S85" i="89"/>
  <c r="R85" i="89"/>
  <c r="Q85" i="89"/>
  <c r="P85" i="89"/>
  <c r="O85" i="89"/>
  <c r="N85" i="89"/>
  <c r="M85" i="89"/>
  <c r="L85" i="89"/>
  <c r="K85" i="89"/>
  <c r="H85" i="89"/>
  <c r="E85" i="89"/>
  <c r="G85" i="89"/>
  <c r="S84" i="89"/>
  <c r="R84" i="89"/>
  <c r="Q84" i="89"/>
  <c r="P84" i="89"/>
  <c r="O84" i="89"/>
  <c r="N84" i="89"/>
  <c r="M84" i="89"/>
  <c r="L84" i="89"/>
  <c r="K84" i="89"/>
  <c r="S83" i="89"/>
  <c r="R83" i="89"/>
  <c r="Q83" i="89"/>
  <c r="P83" i="89"/>
  <c r="O83" i="89"/>
  <c r="N83" i="89"/>
  <c r="M83" i="89"/>
  <c r="L83" i="89"/>
  <c r="K83" i="89"/>
  <c r="H83" i="89"/>
  <c r="G83" i="89"/>
  <c r="S82" i="89"/>
  <c r="R82" i="89"/>
  <c r="Q82" i="89"/>
  <c r="P82" i="89"/>
  <c r="O82" i="89"/>
  <c r="N82" i="89"/>
  <c r="M82" i="89"/>
  <c r="L82" i="89"/>
  <c r="K82" i="89"/>
  <c r="S81" i="89"/>
  <c r="R81" i="89"/>
  <c r="Q81" i="89"/>
  <c r="P81" i="89"/>
  <c r="O81" i="89"/>
  <c r="N81" i="89"/>
  <c r="M81" i="89"/>
  <c r="L81" i="89"/>
  <c r="K81" i="89"/>
  <c r="H81" i="89"/>
  <c r="G81" i="89"/>
  <c r="H63" i="89"/>
  <c r="AF80" i="89"/>
  <c r="AE80" i="89"/>
  <c r="AD80" i="89"/>
  <c r="AC80" i="89"/>
  <c r="AB80" i="89"/>
  <c r="AA80" i="89"/>
  <c r="Z80" i="89"/>
  <c r="Y80" i="89"/>
  <c r="V80" i="89"/>
  <c r="W80" i="89"/>
  <c r="X80" i="89"/>
  <c r="S80" i="89"/>
  <c r="R80" i="89"/>
  <c r="Q80" i="89"/>
  <c r="P80" i="89"/>
  <c r="O80" i="89"/>
  <c r="N80" i="89"/>
  <c r="M80" i="89"/>
  <c r="L80" i="89"/>
  <c r="K80" i="89"/>
  <c r="AF79" i="89"/>
  <c r="AE79" i="89"/>
  <c r="AD79" i="89"/>
  <c r="AC79" i="89"/>
  <c r="AB79" i="89"/>
  <c r="AA79" i="89"/>
  <c r="Z79" i="89"/>
  <c r="Y79" i="89"/>
  <c r="V79" i="89"/>
  <c r="W79" i="89"/>
  <c r="X79" i="89"/>
  <c r="S79" i="89"/>
  <c r="R79" i="89"/>
  <c r="Q79" i="89"/>
  <c r="P79" i="89"/>
  <c r="O79" i="89"/>
  <c r="N79" i="89"/>
  <c r="M79" i="89"/>
  <c r="L79" i="89"/>
  <c r="K79" i="89"/>
  <c r="H79" i="89"/>
  <c r="G79" i="89"/>
  <c r="AF78" i="89"/>
  <c r="AE78" i="89"/>
  <c r="AD78" i="89"/>
  <c r="AC78" i="89"/>
  <c r="AB78" i="89"/>
  <c r="AA78" i="89"/>
  <c r="Z78" i="89"/>
  <c r="Y78" i="89"/>
  <c r="V78" i="89"/>
  <c r="W78" i="89"/>
  <c r="X78" i="89"/>
  <c r="S78" i="89"/>
  <c r="R78" i="89"/>
  <c r="Q78" i="89"/>
  <c r="P78" i="89"/>
  <c r="O78" i="89"/>
  <c r="N78" i="89"/>
  <c r="M78" i="89"/>
  <c r="L78" i="89"/>
  <c r="K78" i="89"/>
  <c r="AF77" i="89"/>
  <c r="AE77" i="89"/>
  <c r="AD77" i="89"/>
  <c r="AC77" i="89"/>
  <c r="AB77" i="89"/>
  <c r="AA77" i="89"/>
  <c r="Z77" i="89"/>
  <c r="Y77" i="89"/>
  <c r="V77" i="89"/>
  <c r="W77" i="89"/>
  <c r="X77" i="89"/>
  <c r="S77" i="89"/>
  <c r="R77" i="89"/>
  <c r="Q77" i="89"/>
  <c r="P77" i="89"/>
  <c r="O77" i="89"/>
  <c r="N77" i="89"/>
  <c r="M77" i="89"/>
  <c r="L77" i="89"/>
  <c r="K77" i="89"/>
  <c r="B77" i="89"/>
  <c r="AF76" i="89"/>
  <c r="AE76" i="89"/>
  <c r="AD76" i="89"/>
  <c r="AC76" i="89"/>
  <c r="AB76" i="89"/>
  <c r="AA76" i="89"/>
  <c r="Z76" i="89"/>
  <c r="Y76" i="89"/>
  <c r="V76" i="89"/>
  <c r="W76" i="89"/>
  <c r="X76" i="89"/>
  <c r="S76" i="89"/>
  <c r="R76" i="89"/>
  <c r="Q76" i="89"/>
  <c r="P76" i="89"/>
  <c r="O76" i="89"/>
  <c r="N76" i="89"/>
  <c r="M76" i="89"/>
  <c r="L76" i="89"/>
  <c r="K76" i="89"/>
  <c r="G68" i="89"/>
  <c r="C54" i="89"/>
  <c r="C73" i="89"/>
  <c r="C55" i="89"/>
  <c r="C74" i="89"/>
  <c r="D73" i="89"/>
  <c r="H53" i="89"/>
  <c r="E72" i="89"/>
  <c r="F72" i="89"/>
  <c r="H54" i="89"/>
  <c r="E73" i="89"/>
  <c r="F73" i="89"/>
  <c r="B76" i="89"/>
  <c r="AF75" i="89"/>
  <c r="AE75" i="89"/>
  <c r="AD75" i="89"/>
  <c r="AC75" i="89"/>
  <c r="AB75" i="89"/>
  <c r="AA75" i="89"/>
  <c r="Z75" i="89"/>
  <c r="Y75" i="89"/>
  <c r="V75" i="89"/>
  <c r="W75" i="89"/>
  <c r="X75" i="89"/>
  <c r="S75" i="89"/>
  <c r="R75" i="89"/>
  <c r="Q75" i="89"/>
  <c r="P75" i="89"/>
  <c r="O75" i="89"/>
  <c r="N75" i="89"/>
  <c r="M75" i="89"/>
  <c r="L75" i="89"/>
  <c r="K75" i="89"/>
  <c r="B75" i="89"/>
  <c r="AF74" i="89"/>
  <c r="AE74" i="89"/>
  <c r="AD74" i="89"/>
  <c r="AC74" i="89"/>
  <c r="AB74" i="89"/>
  <c r="AA74" i="89"/>
  <c r="Z74" i="89"/>
  <c r="Y74" i="89"/>
  <c r="V74" i="89"/>
  <c r="W74" i="89"/>
  <c r="X74" i="89"/>
  <c r="S74" i="89"/>
  <c r="R74" i="89"/>
  <c r="Q74" i="89"/>
  <c r="P74" i="89"/>
  <c r="O74" i="89"/>
  <c r="N74" i="89"/>
  <c r="M74" i="89"/>
  <c r="L74" i="89"/>
  <c r="K74" i="89"/>
  <c r="H55" i="89"/>
  <c r="E74" i="89"/>
  <c r="B55" i="89"/>
  <c r="B74" i="89"/>
  <c r="AF73" i="89"/>
  <c r="AE73" i="89"/>
  <c r="AD73" i="89"/>
  <c r="AC73" i="89"/>
  <c r="AB73" i="89"/>
  <c r="AA73" i="89"/>
  <c r="Z73" i="89"/>
  <c r="Y73" i="89"/>
  <c r="V73" i="89"/>
  <c r="W73" i="89"/>
  <c r="X73" i="89"/>
  <c r="S73" i="89"/>
  <c r="R73" i="89"/>
  <c r="Q73" i="89"/>
  <c r="P73" i="89"/>
  <c r="O73" i="89"/>
  <c r="N73" i="89"/>
  <c r="M73" i="89"/>
  <c r="L73" i="89"/>
  <c r="K73" i="89"/>
  <c r="B54" i="89"/>
  <c r="B73" i="89"/>
  <c r="AF72" i="89"/>
  <c r="AE72" i="89"/>
  <c r="AD72" i="89"/>
  <c r="AC72" i="89"/>
  <c r="AB72" i="89"/>
  <c r="AA72" i="89"/>
  <c r="Z72" i="89"/>
  <c r="Y72" i="89"/>
  <c r="V72" i="89"/>
  <c r="W72" i="89"/>
  <c r="X72" i="89"/>
  <c r="S72" i="89"/>
  <c r="R72" i="89"/>
  <c r="Q72" i="89"/>
  <c r="P72" i="89"/>
  <c r="O72" i="89"/>
  <c r="N72" i="89"/>
  <c r="M72" i="89"/>
  <c r="L72" i="89"/>
  <c r="K72" i="89"/>
  <c r="C53" i="89"/>
  <c r="C72" i="89"/>
  <c r="D72" i="89"/>
  <c r="B53" i="89"/>
  <c r="B72" i="89"/>
  <c r="AF71" i="89"/>
  <c r="AE71" i="89"/>
  <c r="AD71" i="89"/>
  <c r="AC71" i="89"/>
  <c r="AB71" i="89"/>
  <c r="AA71" i="89"/>
  <c r="Z71" i="89"/>
  <c r="Y71" i="89"/>
  <c r="V71" i="89"/>
  <c r="W71" i="89"/>
  <c r="X71" i="89"/>
  <c r="S71" i="89"/>
  <c r="R71" i="89"/>
  <c r="Q71" i="89"/>
  <c r="P71" i="89"/>
  <c r="O71" i="89"/>
  <c r="N71" i="89"/>
  <c r="M71" i="89"/>
  <c r="L71" i="89"/>
  <c r="K71" i="89"/>
  <c r="AF70" i="89"/>
  <c r="AE70" i="89"/>
  <c r="AD70" i="89"/>
  <c r="AC70" i="89"/>
  <c r="AB70" i="89"/>
  <c r="AA70" i="89"/>
  <c r="Z70" i="89"/>
  <c r="Y70" i="89"/>
  <c r="V70" i="89"/>
  <c r="W70" i="89"/>
  <c r="X70" i="89"/>
  <c r="S70" i="89"/>
  <c r="R70" i="89"/>
  <c r="Q70" i="89"/>
  <c r="P70" i="89"/>
  <c r="O70" i="89"/>
  <c r="N70" i="89"/>
  <c r="M70" i="89"/>
  <c r="L70" i="89"/>
  <c r="K70" i="89"/>
  <c r="G66" i="89"/>
  <c r="AF69" i="89"/>
  <c r="AE69" i="89"/>
  <c r="AD69" i="89"/>
  <c r="AC69" i="89"/>
  <c r="AB69" i="89"/>
  <c r="AA69" i="89"/>
  <c r="Z69" i="89"/>
  <c r="Y69" i="89"/>
  <c r="V69" i="89"/>
  <c r="W69" i="89"/>
  <c r="X69" i="89"/>
  <c r="S69" i="89"/>
  <c r="R69" i="89"/>
  <c r="Q69" i="89"/>
  <c r="P69" i="89"/>
  <c r="O69" i="89"/>
  <c r="N69" i="89"/>
  <c r="M69" i="89"/>
  <c r="L69" i="89"/>
  <c r="K69" i="89"/>
  <c r="AF68" i="89"/>
  <c r="AE68" i="89"/>
  <c r="AD68" i="89"/>
  <c r="AC68" i="89"/>
  <c r="AB68" i="89"/>
  <c r="AA68" i="89"/>
  <c r="Z68" i="89"/>
  <c r="Y68" i="89"/>
  <c r="V68" i="89"/>
  <c r="W68" i="89"/>
  <c r="X68" i="89"/>
  <c r="S68" i="89"/>
  <c r="R68" i="89"/>
  <c r="Q68" i="89"/>
  <c r="P68" i="89"/>
  <c r="O68" i="89"/>
  <c r="N68" i="89"/>
  <c r="M68" i="89"/>
  <c r="L68" i="89"/>
  <c r="K68" i="89"/>
  <c r="AF67" i="89"/>
  <c r="AE67" i="89"/>
  <c r="AD67" i="89"/>
  <c r="AC67" i="89"/>
  <c r="AB67" i="89"/>
  <c r="AA67" i="89"/>
  <c r="Z67" i="89"/>
  <c r="Y67" i="89"/>
  <c r="V67" i="89"/>
  <c r="W67" i="89"/>
  <c r="X67" i="89"/>
  <c r="S67" i="89"/>
  <c r="R67" i="89"/>
  <c r="Q67" i="89"/>
  <c r="P67" i="89"/>
  <c r="O67" i="89"/>
  <c r="N67" i="89"/>
  <c r="M67" i="89"/>
  <c r="L67" i="89"/>
  <c r="K67" i="89"/>
  <c r="G53" i="89"/>
  <c r="C56" i="89"/>
  <c r="B56" i="89"/>
  <c r="C57" i="89"/>
  <c r="B57" i="89"/>
  <c r="C58" i="89"/>
  <c r="B58" i="89"/>
  <c r="C59" i="89"/>
  <c r="B59" i="89"/>
  <c r="C60" i="89"/>
  <c r="B60" i="89"/>
  <c r="C61" i="89"/>
  <c r="B61" i="89"/>
  <c r="E56" i="89"/>
  <c r="G56" i="89"/>
  <c r="E57" i="89"/>
  <c r="G57" i="89"/>
  <c r="E58" i="89"/>
  <c r="G58" i="89"/>
  <c r="E59" i="89"/>
  <c r="G59" i="89"/>
  <c r="E60" i="89"/>
  <c r="G60" i="89"/>
  <c r="E61" i="89"/>
  <c r="G61" i="89"/>
  <c r="F53" i="89"/>
  <c r="B62" i="89"/>
  <c r="B63" i="89"/>
  <c r="B64" i="89"/>
  <c r="F54" i="89"/>
  <c r="F55" i="89"/>
  <c r="H66" i="89"/>
  <c r="H67" i="89"/>
  <c r="G67" i="89"/>
  <c r="B65" i="89"/>
  <c r="B66" i="89"/>
  <c r="F65" i="89"/>
  <c r="F66" i="89"/>
  <c r="F67" i="89"/>
  <c r="B67" i="89"/>
  <c r="AF66" i="89"/>
  <c r="AE66" i="89"/>
  <c r="AD66" i="89"/>
  <c r="AC66" i="89"/>
  <c r="AB66" i="89"/>
  <c r="AA66" i="89"/>
  <c r="Z66" i="89"/>
  <c r="Y66" i="89"/>
  <c r="V66" i="89"/>
  <c r="W66" i="89"/>
  <c r="X66" i="89"/>
  <c r="S66" i="89"/>
  <c r="R66" i="89"/>
  <c r="Q66" i="89"/>
  <c r="P66" i="89"/>
  <c r="O66" i="89"/>
  <c r="N66" i="89"/>
  <c r="M66" i="89"/>
  <c r="L66" i="89"/>
  <c r="K66" i="89"/>
  <c r="C66" i="89"/>
  <c r="AF65" i="89"/>
  <c r="AE65" i="89"/>
  <c r="AD65" i="89"/>
  <c r="AC65" i="89"/>
  <c r="AB65" i="89"/>
  <c r="AA65" i="89"/>
  <c r="Z65" i="89"/>
  <c r="Y65" i="89"/>
  <c r="V65" i="89"/>
  <c r="W65" i="89"/>
  <c r="X65" i="89"/>
  <c r="S65" i="89"/>
  <c r="R65" i="89"/>
  <c r="Q65" i="89"/>
  <c r="P65" i="89"/>
  <c r="O65" i="89"/>
  <c r="N65" i="89"/>
  <c r="M65" i="89"/>
  <c r="L65" i="89"/>
  <c r="K65" i="89"/>
  <c r="H65" i="89"/>
  <c r="G65" i="89"/>
  <c r="C65" i="89"/>
  <c r="AF64" i="89"/>
  <c r="AE64" i="89"/>
  <c r="AD64" i="89"/>
  <c r="AC64" i="89"/>
  <c r="AB64" i="89"/>
  <c r="AA64" i="89"/>
  <c r="Z64" i="89"/>
  <c r="Y64" i="89"/>
  <c r="V64" i="89"/>
  <c r="W64" i="89"/>
  <c r="X64" i="89"/>
  <c r="S64" i="89"/>
  <c r="R64" i="89"/>
  <c r="Q64" i="89"/>
  <c r="P64" i="89"/>
  <c r="O64" i="89"/>
  <c r="N64" i="89"/>
  <c r="M64" i="89"/>
  <c r="L64" i="89"/>
  <c r="K64" i="89"/>
  <c r="G64" i="89"/>
  <c r="E64" i="89"/>
  <c r="C64" i="89"/>
  <c r="AF63" i="89"/>
  <c r="AE63" i="89"/>
  <c r="AD63" i="89"/>
  <c r="AC63" i="89"/>
  <c r="AB63" i="89"/>
  <c r="AA63" i="89"/>
  <c r="Z63" i="89"/>
  <c r="Y63" i="89"/>
  <c r="V63" i="89"/>
  <c r="W63" i="89"/>
  <c r="X63" i="89"/>
  <c r="S63" i="89"/>
  <c r="R63" i="89"/>
  <c r="Q63" i="89"/>
  <c r="P63" i="89"/>
  <c r="O63" i="89"/>
  <c r="N63" i="89"/>
  <c r="M63" i="89"/>
  <c r="L63" i="89"/>
  <c r="K63" i="89"/>
  <c r="D53" i="89"/>
  <c r="E53" i="89"/>
  <c r="D54" i="89"/>
  <c r="E54" i="89"/>
  <c r="D55" i="89"/>
  <c r="E55" i="89"/>
  <c r="D63" i="89"/>
  <c r="C63" i="89"/>
  <c r="AF62" i="89"/>
  <c r="AE62" i="89"/>
  <c r="AD62" i="89"/>
  <c r="AC62" i="89"/>
  <c r="AB62" i="89"/>
  <c r="AA62" i="89"/>
  <c r="Z62" i="89"/>
  <c r="Y62" i="89"/>
  <c r="V62" i="89"/>
  <c r="W62" i="89"/>
  <c r="X62" i="89"/>
  <c r="S62" i="89"/>
  <c r="R62" i="89"/>
  <c r="Q62" i="89"/>
  <c r="P62" i="89"/>
  <c r="O62" i="89"/>
  <c r="N62" i="89"/>
  <c r="M62" i="89"/>
  <c r="L62" i="89"/>
  <c r="K62" i="89"/>
  <c r="AF61" i="89"/>
  <c r="AE61" i="89"/>
  <c r="AD61" i="89"/>
  <c r="AC61" i="89"/>
  <c r="AB61" i="89"/>
  <c r="AA61" i="89"/>
  <c r="Z61" i="89"/>
  <c r="Y61" i="89"/>
  <c r="V61" i="89"/>
  <c r="W61" i="89"/>
  <c r="X61" i="89"/>
  <c r="S61" i="89"/>
  <c r="R61" i="89"/>
  <c r="Q61" i="89"/>
  <c r="P61" i="89"/>
  <c r="O61" i="89"/>
  <c r="N61" i="89"/>
  <c r="M61" i="89"/>
  <c r="L61" i="89"/>
  <c r="K61" i="89"/>
  <c r="H61" i="89"/>
  <c r="AF60" i="89"/>
  <c r="AE60" i="89"/>
  <c r="AD60" i="89"/>
  <c r="AC60" i="89"/>
  <c r="AB60" i="89"/>
  <c r="AA60" i="89"/>
  <c r="Z60" i="89"/>
  <c r="Y60" i="89"/>
  <c r="V60" i="89"/>
  <c r="W60" i="89"/>
  <c r="X60" i="89"/>
  <c r="S60" i="89"/>
  <c r="R60" i="89"/>
  <c r="Q60" i="89"/>
  <c r="P60" i="89"/>
  <c r="O60" i="89"/>
  <c r="N60" i="89"/>
  <c r="M60" i="89"/>
  <c r="L60" i="89"/>
  <c r="K60" i="89"/>
  <c r="H60" i="89"/>
  <c r="AF59" i="89"/>
  <c r="AE59" i="89"/>
  <c r="AD59" i="89"/>
  <c r="AC59" i="89"/>
  <c r="AB59" i="89"/>
  <c r="AA59" i="89"/>
  <c r="Z59" i="89"/>
  <c r="Y59" i="89"/>
  <c r="V59" i="89"/>
  <c r="W59" i="89"/>
  <c r="X59" i="89"/>
  <c r="S59" i="89"/>
  <c r="R59" i="89"/>
  <c r="Q59" i="89"/>
  <c r="P59" i="89"/>
  <c r="O59" i="89"/>
  <c r="N59" i="89"/>
  <c r="M59" i="89"/>
  <c r="L59" i="89"/>
  <c r="K59" i="89"/>
  <c r="H59" i="89"/>
  <c r="AF58" i="89"/>
  <c r="AE58" i="89"/>
  <c r="AD58" i="89"/>
  <c r="AC58" i="89"/>
  <c r="AB58" i="89"/>
  <c r="AA58" i="89"/>
  <c r="Z58" i="89"/>
  <c r="Y58" i="89"/>
  <c r="V58" i="89"/>
  <c r="W58" i="89"/>
  <c r="X58" i="89"/>
  <c r="S58" i="89"/>
  <c r="R58" i="89"/>
  <c r="Q58" i="89"/>
  <c r="P58" i="89"/>
  <c r="O58" i="89"/>
  <c r="N58" i="89"/>
  <c r="M58" i="89"/>
  <c r="L58" i="89"/>
  <c r="K58" i="89"/>
  <c r="H58" i="89"/>
  <c r="AF57" i="89"/>
  <c r="AE57" i="89"/>
  <c r="AD57" i="89"/>
  <c r="AC57" i="89"/>
  <c r="AB57" i="89"/>
  <c r="AA57" i="89"/>
  <c r="Z57" i="89"/>
  <c r="Y57" i="89"/>
  <c r="V57" i="89"/>
  <c r="W57" i="89"/>
  <c r="X57" i="89"/>
  <c r="S57" i="89"/>
  <c r="R57" i="89"/>
  <c r="Q57" i="89"/>
  <c r="P57" i="89"/>
  <c r="O57" i="89"/>
  <c r="N57" i="89"/>
  <c r="M57" i="89"/>
  <c r="L57" i="89"/>
  <c r="K57" i="89"/>
  <c r="H57" i="89"/>
  <c r="AF56" i="89"/>
  <c r="AE56" i="89"/>
  <c r="AD56" i="89"/>
  <c r="AC56" i="89"/>
  <c r="AB56" i="89"/>
  <c r="AA56" i="89"/>
  <c r="Z56" i="89"/>
  <c r="Y56" i="89"/>
  <c r="V56" i="89"/>
  <c r="W56" i="89"/>
  <c r="X56" i="89"/>
  <c r="S56" i="89"/>
  <c r="R56" i="89"/>
  <c r="Q56" i="89"/>
  <c r="P56" i="89"/>
  <c r="O56" i="89"/>
  <c r="N56" i="89"/>
  <c r="M56" i="89"/>
  <c r="L56" i="89"/>
  <c r="K56" i="89"/>
  <c r="H56" i="89"/>
  <c r="AF55" i="89"/>
  <c r="AE55" i="89"/>
  <c r="AD55" i="89"/>
  <c r="AC55" i="89"/>
  <c r="AB55" i="89"/>
  <c r="AA55" i="89"/>
  <c r="Z55" i="89"/>
  <c r="Y55" i="89"/>
  <c r="V55" i="89"/>
  <c r="W55" i="89"/>
  <c r="X55" i="89"/>
  <c r="S55" i="89"/>
  <c r="R55" i="89"/>
  <c r="Q55" i="89"/>
  <c r="P55" i="89"/>
  <c r="O55" i="89"/>
  <c r="N55" i="89"/>
  <c r="M55" i="89"/>
  <c r="L55" i="89"/>
  <c r="K55" i="89"/>
  <c r="AF54" i="89"/>
  <c r="AE54" i="89"/>
  <c r="AD54" i="89"/>
  <c r="AC54" i="89"/>
  <c r="AB54" i="89"/>
  <c r="AA54" i="89"/>
  <c r="Z54" i="89"/>
  <c r="Y54" i="89"/>
  <c r="V54" i="89"/>
  <c r="W54" i="89"/>
  <c r="X54" i="89"/>
  <c r="S54" i="89"/>
  <c r="R54" i="89"/>
  <c r="Q54" i="89"/>
  <c r="P54" i="89"/>
  <c r="O54" i="89"/>
  <c r="N54" i="89"/>
  <c r="M54" i="89"/>
  <c r="L54" i="89"/>
  <c r="K54" i="89"/>
  <c r="AF53" i="89"/>
  <c r="AE53" i="89"/>
  <c r="AD53" i="89"/>
  <c r="AC53" i="89"/>
  <c r="AB53" i="89"/>
  <c r="AA53" i="89"/>
  <c r="Z53" i="89"/>
  <c r="Y53" i="89"/>
  <c r="V53" i="89"/>
  <c r="W53" i="89"/>
  <c r="X53" i="89"/>
  <c r="S53" i="89"/>
  <c r="R53" i="89"/>
  <c r="Q53" i="89"/>
  <c r="P53" i="89"/>
  <c r="O53" i="89"/>
  <c r="N53" i="89"/>
  <c r="M53" i="89"/>
  <c r="L53" i="89"/>
  <c r="K53" i="89"/>
  <c r="Y52" i="89"/>
  <c r="Z52" i="89"/>
  <c r="AA52" i="89"/>
  <c r="AB52" i="89"/>
  <c r="AC52" i="89"/>
  <c r="AD52" i="89"/>
  <c r="AE52" i="89"/>
  <c r="AF52" i="89"/>
  <c r="V52" i="89"/>
  <c r="W52" i="89"/>
  <c r="X52" i="89"/>
  <c r="S52" i="89"/>
  <c r="AG52" i="89"/>
  <c r="R52" i="89"/>
  <c r="Q52" i="89"/>
  <c r="P52" i="89"/>
  <c r="O52" i="89"/>
  <c r="N52" i="89"/>
  <c r="M52" i="89"/>
  <c r="L52" i="89"/>
  <c r="K52" i="89"/>
  <c r="B51" i="89"/>
  <c r="A51" i="88"/>
  <c r="B101" i="88"/>
  <c r="B96" i="88"/>
  <c r="B97" i="88"/>
  <c r="B98" i="88"/>
  <c r="B99" i="88"/>
  <c r="B100" i="88"/>
  <c r="D101" i="88"/>
  <c r="E101" i="88"/>
  <c r="B94" i="88"/>
  <c r="C101" i="88"/>
  <c r="F101" i="88"/>
  <c r="D100" i="88"/>
  <c r="E100" i="88"/>
  <c r="C100" i="88"/>
  <c r="F100" i="88"/>
  <c r="D99" i="88"/>
  <c r="E99" i="88"/>
  <c r="C59" i="88"/>
  <c r="B59" i="88"/>
  <c r="C99" i="88"/>
  <c r="F99" i="88"/>
  <c r="D98" i="88"/>
  <c r="E98" i="88"/>
  <c r="C57" i="88"/>
  <c r="B57" i="88"/>
  <c r="C98" i="88"/>
  <c r="F98" i="88"/>
  <c r="D97" i="88"/>
  <c r="E97" i="88"/>
  <c r="C97" i="88"/>
  <c r="F97" i="88"/>
  <c r="D96" i="88"/>
  <c r="E96" i="88"/>
  <c r="G96" i="88"/>
  <c r="B55" i="88"/>
  <c r="C96" i="88"/>
  <c r="F96" i="88"/>
  <c r="B95" i="88"/>
  <c r="C77" i="88"/>
  <c r="E77" i="88"/>
  <c r="F77" i="88"/>
  <c r="G77" i="88"/>
  <c r="D77" i="88"/>
  <c r="B79" i="88"/>
  <c r="H77" i="88"/>
  <c r="B78" i="88"/>
  <c r="C78" i="88"/>
  <c r="C79" i="88"/>
  <c r="D79" i="88"/>
  <c r="D80" i="88"/>
  <c r="B81" i="88"/>
  <c r="B80" i="88"/>
  <c r="C80" i="88"/>
  <c r="C81" i="88"/>
  <c r="D81" i="88"/>
  <c r="B83" i="88"/>
  <c r="B82" i="88"/>
  <c r="C82" i="88"/>
  <c r="C83" i="88"/>
  <c r="D83" i="88"/>
  <c r="B85" i="88"/>
  <c r="B84" i="88"/>
  <c r="C84" i="88"/>
  <c r="C85" i="88"/>
  <c r="D85" i="88"/>
  <c r="B87" i="88"/>
  <c r="B86" i="88"/>
  <c r="C86" i="88"/>
  <c r="C87" i="88"/>
  <c r="D87" i="88"/>
  <c r="D92" i="88"/>
  <c r="B89" i="88"/>
  <c r="B88" i="88"/>
  <c r="C88" i="88"/>
  <c r="C89" i="88"/>
  <c r="D89" i="88"/>
  <c r="B91" i="88"/>
  <c r="B90" i="88"/>
  <c r="C90" i="88"/>
  <c r="C91" i="88"/>
  <c r="D91" i="88"/>
  <c r="E92" i="88"/>
  <c r="C92" i="88"/>
  <c r="F92" i="88"/>
  <c r="S91" i="88"/>
  <c r="R91" i="88"/>
  <c r="Q91" i="88"/>
  <c r="P91" i="88"/>
  <c r="O91" i="88"/>
  <c r="N91" i="88"/>
  <c r="M91" i="88"/>
  <c r="L91" i="88"/>
  <c r="K91" i="88"/>
  <c r="H91" i="88"/>
  <c r="G91" i="88"/>
  <c r="S90" i="88"/>
  <c r="R90" i="88"/>
  <c r="Q90" i="88"/>
  <c r="P90" i="88"/>
  <c r="O90" i="88"/>
  <c r="N90" i="88"/>
  <c r="M90" i="88"/>
  <c r="L90" i="88"/>
  <c r="K90" i="88"/>
  <c r="S89" i="88"/>
  <c r="R89" i="88"/>
  <c r="Q89" i="88"/>
  <c r="P89" i="88"/>
  <c r="O89" i="88"/>
  <c r="N89" i="88"/>
  <c r="M89" i="88"/>
  <c r="L89" i="88"/>
  <c r="K89" i="88"/>
  <c r="H89" i="88"/>
  <c r="G89" i="88"/>
  <c r="S88" i="88"/>
  <c r="R88" i="88"/>
  <c r="Q88" i="88"/>
  <c r="P88" i="88"/>
  <c r="O88" i="88"/>
  <c r="N88" i="88"/>
  <c r="M88" i="88"/>
  <c r="L88" i="88"/>
  <c r="K88" i="88"/>
  <c r="H88" i="88"/>
  <c r="S87" i="88"/>
  <c r="R87" i="88"/>
  <c r="Q87" i="88"/>
  <c r="P87" i="88"/>
  <c r="O87" i="88"/>
  <c r="N87" i="88"/>
  <c r="M87" i="88"/>
  <c r="L87" i="88"/>
  <c r="K87" i="88"/>
  <c r="H87" i="88"/>
  <c r="G87" i="88"/>
  <c r="S86" i="88"/>
  <c r="R86" i="88"/>
  <c r="Q86" i="88"/>
  <c r="P86" i="88"/>
  <c r="O86" i="88"/>
  <c r="N86" i="88"/>
  <c r="M86" i="88"/>
  <c r="L86" i="88"/>
  <c r="K86" i="88"/>
  <c r="S85" i="88"/>
  <c r="R85" i="88"/>
  <c r="Q85" i="88"/>
  <c r="P85" i="88"/>
  <c r="O85" i="88"/>
  <c r="N85" i="88"/>
  <c r="M85" i="88"/>
  <c r="L85" i="88"/>
  <c r="K85" i="88"/>
  <c r="H85" i="88"/>
  <c r="E85" i="88"/>
  <c r="G85" i="88"/>
  <c r="S84" i="88"/>
  <c r="R84" i="88"/>
  <c r="Q84" i="88"/>
  <c r="P84" i="88"/>
  <c r="O84" i="88"/>
  <c r="N84" i="88"/>
  <c r="M84" i="88"/>
  <c r="L84" i="88"/>
  <c r="K84" i="88"/>
  <c r="S83" i="88"/>
  <c r="R83" i="88"/>
  <c r="Q83" i="88"/>
  <c r="P83" i="88"/>
  <c r="O83" i="88"/>
  <c r="N83" i="88"/>
  <c r="M83" i="88"/>
  <c r="L83" i="88"/>
  <c r="K83" i="88"/>
  <c r="H83" i="88"/>
  <c r="G83" i="88"/>
  <c r="S82" i="88"/>
  <c r="R82" i="88"/>
  <c r="Q82" i="88"/>
  <c r="P82" i="88"/>
  <c r="O82" i="88"/>
  <c r="N82" i="88"/>
  <c r="M82" i="88"/>
  <c r="L82" i="88"/>
  <c r="K82" i="88"/>
  <c r="S81" i="88"/>
  <c r="R81" i="88"/>
  <c r="Q81" i="88"/>
  <c r="P81" i="88"/>
  <c r="O81" i="88"/>
  <c r="N81" i="88"/>
  <c r="M81" i="88"/>
  <c r="L81" i="88"/>
  <c r="K81" i="88"/>
  <c r="H81" i="88"/>
  <c r="G81" i="88"/>
  <c r="H63" i="88"/>
  <c r="AF80" i="88"/>
  <c r="AE80" i="88"/>
  <c r="AD80" i="88"/>
  <c r="AC80" i="88"/>
  <c r="AB80" i="88"/>
  <c r="AA80" i="88"/>
  <c r="Z80" i="88"/>
  <c r="Y80" i="88"/>
  <c r="V80" i="88"/>
  <c r="W80" i="88"/>
  <c r="X80" i="88"/>
  <c r="S80" i="88"/>
  <c r="R80" i="88"/>
  <c r="Q80" i="88"/>
  <c r="P80" i="88"/>
  <c r="O80" i="88"/>
  <c r="N80" i="88"/>
  <c r="M80" i="88"/>
  <c r="L80" i="88"/>
  <c r="K80" i="88"/>
  <c r="AF79" i="88"/>
  <c r="AE79" i="88"/>
  <c r="AD79" i="88"/>
  <c r="AC79" i="88"/>
  <c r="AB79" i="88"/>
  <c r="AA79" i="88"/>
  <c r="Z79" i="88"/>
  <c r="Y79" i="88"/>
  <c r="V79" i="88"/>
  <c r="W79" i="88"/>
  <c r="X79" i="88"/>
  <c r="S79" i="88"/>
  <c r="R79" i="88"/>
  <c r="Q79" i="88"/>
  <c r="P79" i="88"/>
  <c r="O79" i="88"/>
  <c r="N79" i="88"/>
  <c r="M79" i="88"/>
  <c r="L79" i="88"/>
  <c r="K79" i="88"/>
  <c r="H79" i="88"/>
  <c r="G79" i="88"/>
  <c r="AF78" i="88"/>
  <c r="AE78" i="88"/>
  <c r="AD78" i="88"/>
  <c r="AC78" i="88"/>
  <c r="AB78" i="88"/>
  <c r="AA78" i="88"/>
  <c r="Z78" i="88"/>
  <c r="Y78" i="88"/>
  <c r="V78" i="88"/>
  <c r="W78" i="88"/>
  <c r="X78" i="88"/>
  <c r="S78" i="88"/>
  <c r="R78" i="88"/>
  <c r="Q78" i="88"/>
  <c r="P78" i="88"/>
  <c r="O78" i="88"/>
  <c r="N78" i="88"/>
  <c r="M78" i="88"/>
  <c r="L78" i="88"/>
  <c r="K78" i="88"/>
  <c r="AF77" i="88"/>
  <c r="AE77" i="88"/>
  <c r="AD77" i="88"/>
  <c r="AC77" i="88"/>
  <c r="AB77" i="88"/>
  <c r="AA77" i="88"/>
  <c r="Z77" i="88"/>
  <c r="Y77" i="88"/>
  <c r="V77" i="88"/>
  <c r="W77" i="88"/>
  <c r="X77" i="88"/>
  <c r="S77" i="88"/>
  <c r="R77" i="88"/>
  <c r="Q77" i="88"/>
  <c r="P77" i="88"/>
  <c r="O77" i="88"/>
  <c r="N77" i="88"/>
  <c r="M77" i="88"/>
  <c r="L77" i="88"/>
  <c r="K77" i="88"/>
  <c r="B77" i="88"/>
  <c r="AF76" i="88"/>
  <c r="AE76" i="88"/>
  <c r="AD76" i="88"/>
  <c r="AC76" i="88"/>
  <c r="AB76" i="88"/>
  <c r="AA76" i="88"/>
  <c r="Z76" i="88"/>
  <c r="Y76" i="88"/>
  <c r="V76" i="88"/>
  <c r="W76" i="88"/>
  <c r="X76" i="88"/>
  <c r="S76" i="88"/>
  <c r="R76" i="88"/>
  <c r="Q76" i="88"/>
  <c r="P76" i="88"/>
  <c r="O76" i="88"/>
  <c r="N76" i="88"/>
  <c r="M76" i="88"/>
  <c r="L76" i="88"/>
  <c r="K76" i="88"/>
  <c r="G68" i="88"/>
  <c r="C54" i="88"/>
  <c r="C73" i="88"/>
  <c r="C55" i="88"/>
  <c r="C74" i="88"/>
  <c r="D73" i="88"/>
  <c r="H53" i="88"/>
  <c r="E72" i="88"/>
  <c r="F72" i="88"/>
  <c r="H54" i="88"/>
  <c r="E73" i="88"/>
  <c r="F73" i="88"/>
  <c r="B76" i="88"/>
  <c r="AF75" i="88"/>
  <c r="AE75" i="88"/>
  <c r="AD75" i="88"/>
  <c r="AC75" i="88"/>
  <c r="AB75" i="88"/>
  <c r="AA75" i="88"/>
  <c r="Z75" i="88"/>
  <c r="Y75" i="88"/>
  <c r="V75" i="88"/>
  <c r="W75" i="88"/>
  <c r="X75" i="88"/>
  <c r="S75" i="88"/>
  <c r="R75" i="88"/>
  <c r="Q75" i="88"/>
  <c r="P75" i="88"/>
  <c r="O75" i="88"/>
  <c r="N75" i="88"/>
  <c r="M75" i="88"/>
  <c r="L75" i="88"/>
  <c r="K75" i="88"/>
  <c r="B75" i="88"/>
  <c r="AF74" i="88"/>
  <c r="AE74" i="88"/>
  <c r="AD74" i="88"/>
  <c r="AC74" i="88"/>
  <c r="AB74" i="88"/>
  <c r="AA74" i="88"/>
  <c r="Z74" i="88"/>
  <c r="Y74" i="88"/>
  <c r="V74" i="88"/>
  <c r="W74" i="88"/>
  <c r="X74" i="88"/>
  <c r="S74" i="88"/>
  <c r="R74" i="88"/>
  <c r="Q74" i="88"/>
  <c r="P74" i="88"/>
  <c r="O74" i="88"/>
  <c r="N74" i="88"/>
  <c r="M74" i="88"/>
  <c r="L74" i="88"/>
  <c r="K74" i="88"/>
  <c r="H55" i="88"/>
  <c r="E74" i="88"/>
  <c r="B74" i="88"/>
  <c r="AF73" i="88"/>
  <c r="AE73" i="88"/>
  <c r="AD73" i="88"/>
  <c r="AC73" i="88"/>
  <c r="AB73" i="88"/>
  <c r="AA73" i="88"/>
  <c r="Z73" i="88"/>
  <c r="Y73" i="88"/>
  <c r="V73" i="88"/>
  <c r="W73" i="88"/>
  <c r="X73" i="88"/>
  <c r="S73" i="88"/>
  <c r="R73" i="88"/>
  <c r="Q73" i="88"/>
  <c r="P73" i="88"/>
  <c r="O73" i="88"/>
  <c r="N73" i="88"/>
  <c r="M73" i="88"/>
  <c r="L73" i="88"/>
  <c r="K73" i="88"/>
  <c r="B54" i="88"/>
  <c r="B73" i="88"/>
  <c r="AF72" i="88"/>
  <c r="AE72" i="88"/>
  <c r="AD72" i="88"/>
  <c r="AC72" i="88"/>
  <c r="AB72" i="88"/>
  <c r="AA72" i="88"/>
  <c r="Z72" i="88"/>
  <c r="Y72" i="88"/>
  <c r="V72" i="88"/>
  <c r="W72" i="88"/>
  <c r="X72" i="88"/>
  <c r="S72" i="88"/>
  <c r="R72" i="88"/>
  <c r="Q72" i="88"/>
  <c r="P72" i="88"/>
  <c r="O72" i="88"/>
  <c r="N72" i="88"/>
  <c r="M72" i="88"/>
  <c r="L72" i="88"/>
  <c r="K72" i="88"/>
  <c r="C53" i="88"/>
  <c r="C72" i="88"/>
  <c r="D72" i="88"/>
  <c r="B53" i="88"/>
  <c r="B72" i="88"/>
  <c r="AF71" i="88"/>
  <c r="AE71" i="88"/>
  <c r="AD71" i="88"/>
  <c r="AC71" i="88"/>
  <c r="AB71" i="88"/>
  <c r="AA71" i="88"/>
  <c r="Z71" i="88"/>
  <c r="Y71" i="88"/>
  <c r="V71" i="88"/>
  <c r="W71" i="88"/>
  <c r="X71" i="88"/>
  <c r="S71" i="88"/>
  <c r="R71" i="88"/>
  <c r="Q71" i="88"/>
  <c r="P71" i="88"/>
  <c r="O71" i="88"/>
  <c r="N71" i="88"/>
  <c r="M71" i="88"/>
  <c r="L71" i="88"/>
  <c r="K71" i="88"/>
  <c r="AF70" i="88"/>
  <c r="AE70" i="88"/>
  <c r="AD70" i="88"/>
  <c r="AC70" i="88"/>
  <c r="AB70" i="88"/>
  <c r="AA70" i="88"/>
  <c r="Z70" i="88"/>
  <c r="Y70" i="88"/>
  <c r="V70" i="88"/>
  <c r="W70" i="88"/>
  <c r="X70" i="88"/>
  <c r="S70" i="88"/>
  <c r="R70" i="88"/>
  <c r="Q70" i="88"/>
  <c r="P70" i="88"/>
  <c r="O70" i="88"/>
  <c r="N70" i="88"/>
  <c r="M70" i="88"/>
  <c r="L70" i="88"/>
  <c r="K70" i="88"/>
  <c r="G66" i="88"/>
  <c r="AF69" i="88"/>
  <c r="AE69" i="88"/>
  <c r="AD69" i="88"/>
  <c r="AC69" i="88"/>
  <c r="AB69" i="88"/>
  <c r="AA69" i="88"/>
  <c r="Z69" i="88"/>
  <c r="Y69" i="88"/>
  <c r="V69" i="88"/>
  <c r="W69" i="88"/>
  <c r="X69" i="88"/>
  <c r="S69" i="88"/>
  <c r="R69" i="88"/>
  <c r="Q69" i="88"/>
  <c r="P69" i="88"/>
  <c r="O69" i="88"/>
  <c r="N69" i="88"/>
  <c r="M69" i="88"/>
  <c r="L69" i="88"/>
  <c r="K69" i="88"/>
  <c r="AF68" i="88"/>
  <c r="AE68" i="88"/>
  <c r="AD68" i="88"/>
  <c r="AC68" i="88"/>
  <c r="AB68" i="88"/>
  <c r="AA68" i="88"/>
  <c r="Z68" i="88"/>
  <c r="Y68" i="88"/>
  <c r="V68" i="88"/>
  <c r="W68" i="88"/>
  <c r="X68" i="88"/>
  <c r="S68" i="88"/>
  <c r="R68" i="88"/>
  <c r="Q68" i="88"/>
  <c r="P68" i="88"/>
  <c r="O68" i="88"/>
  <c r="N68" i="88"/>
  <c r="M68" i="88"/>
  <c r="L68" i="88"/>
  <c r="K68" i="88"/>
  <c r="AF67" i="88"/>
  <c r="AE67" i="88"/>
  <c r="AD67" i="88"/>
  <c r="AC67" i="88"/>
  <c r="AB67" i="88"/>
  <c r="AA67" i="88"/>
  <c r="Z67" i="88"/>
  <c r="Y67" i="88"/>
  <c r="V67" i="88"/>
  <c r="W67" i="88"/>
  <c r="X67" i="88"/>
  <c r="S67" i="88"/>
  <c r="R67" i="88"/>
  <c r="Q67" i="88"/>
  <c r="P67" i="88"/>
  <c r="O67" i="88"/>
  <c r="N67" i="88"/>
  <c r="M67" i="88"/>
  <c r="L67" i="88"/>
  <c r="K67" i="88"/>
  <c r="G53" i="88"/>
  <c r="C56" i="88"/>
  <c r="B56" i="88"/>
  <c r="E56" i="88"/>
  <c r="G56" i="88"/>
  <c r="C58" i="88"/>
  <c r="B58" i="88"/>
  <c r="C60" i="88"/>
  <c r="B60" i="88"/>
  <c r="C61" i="88"/>
  <c r="B61" i="88"/>
  <c r="E57" i="88"/>
  <c r="G57" i="88"/>
  <c r="E58" i="88"/>
  <c r="G58" i="88"/>
  <c r="E59" i="88"/>
  <c r="G59" i="88"/>
  <c r="E60" i="88"/>
  <c r="G60" i="88"/>
  <c r="E61" i="88"/>
  <c r="G61" i="88"/>
  <c r="F53" i="88"/>
  <c r="B62" i="88"/>
  <c r="B63" i="88"/>
  <c r="B64" i="88"/>
  <c r="F54" i="88"/>
  <c r="F55" i="88"/>
  <c r="H66" i="88"/>
  <c r="H67" i="88"/>
  <c r="G67" i="88"/>
  <c r="B65" i="88"/>
  <c r="B66" i="88"/>
  <c r="F65" i="88"/>
  <c r="F66" i="88"/>
  <c r="F67" i="88"/>
  <c r="B67" i="88"/>
  <c r="AF66" i="88"/>
  <c r="AE66" i="88"/>
  <c r="AD66" i="88"/>
  <c r="AC66" i="88"/>
  <c r="AB66" i="88"/>
  <c r="AA66" i="88"/>
  <c r="Z66" i="88"/>
  <c r="Y66" i="88"/>
  <c r="V66" i="88"/>
  <c r="W66" i="88"/>
  <c r="X66" i="88"/>
  <c r="S66" i="88"/>
  <c r="R66" i="88"/>
  <c r="Q66" i="88"/>
  <c r="P66" i="88"/>
  <c r="O66" i="88"/>
  <c r="N66" i="88"/>
  <c r="M66" i="88"/>
  <c r="L66" i="88"/>
  <c r="K66" i="88"/>
  <c r="C66" i="88"/>
  <c r="AF65" i="88"/>
  <c r="AE65" i="88"/>
  <c r="AD65" i="88"/>
  <c r="AC65" i="88"/>
  <c r="AB65" i="88"/>
  <c r="AA65" i="88"/>
  <c r="Z65" i="88"/>
  <c r="Y65" i="88"/>
  <c r="V65" i="88"/>
  <c r="W65" i="88"/>
  <c r="X65" i="88"/>
  <c r="S65" i="88"/>
  <c r="R65" i="88"/>
  <c r="Q65" i="88"/>
  <c r="P65" i="88"/>
  <c r="O65" i="88"/>
  <c r="N65" i="88"/>
  <c r="M65" i="88"/>
  <c r="L65" i="88"/>
  <c r="K65" i="88"/>
  <c r="H65" i="88"/>
  <c r="G65" i="88"/>
  <c r="C65" i="88"/>
  <c r="AF64" i="88"/>
  <c r="AE64" i="88"/>
  <c r="AD64" i="88"/>
  <c r="AC64" i="88"/>
  <c r="AB64" i="88"/>
  <c r="AA64" i="88"/>
  <c r="Z64" i="88"/>
  <c r="Y64" i="88"/>
  <c r="V64" i="88"/>
  <c r="W64" i="88"/>
  <c r="X64" i="88"/>
  <c r="S64" i="88"/>
  <c r="R64" i="88"/>
  <c r="Q64" i="88"/>
  <c r="P64" i="88"/>
  <c r="O64" i="88"/>
  <c r="N64" i="88"/>
  <c r="M64" i="88"/>
  <c r="L64" i="88"/>
  <c r="K64" i="88"/>
  <c r="G64" i="88"/>
  <c r="E64" i="88"/>
  <c r="C64" i="88"/>
  <c r="AF63" i="88"/>
  <c r="AE63" i="88"/>
  <c r="AD63" i="88"/>
  <c r="AC63" i="88"/>
  <c r="AB63" i="88"/>
  <c r="AA63" i="88"/>
  <c r="Z63" i="88"/>
  <c r="Y63" i="88"/>
  <c r="V63" i="88"/>
  <c r="W63" i="88"/>
  <c r="X63" i="88"/>
  <c r="S63" i="88"/>
  <c r="R63" i="88"/>
  <c r="Q63" i="88"/>
  <c r="P63" i="88"/>
  <c r="O63" i="88"/>
  <c r="N63" i="88"/>
  <c r="M63" i="88"/>
  <c r="L63" i="88"/>
  <c r="K63" i="88"/>
  <c r="D53" i="88"/>
  <c r="E53" i="88"/>
  <c r="D54" i="88"/>
  <c r="E54" i="88"/>
  <c r="D55" i="88"/>
  <c r="E55" i="88"/>
  <c r="D63" i="88"/>
  <c r="C63" i="88"/>
  <c r="AF62" i="88"/>
  <c r="AE62" i="88"/>
  <c r="AD62" i="88"/>
  <c r="AC62" i="88"/>
  <c r="AB62" i="88"/>
  <c r="AA62" i="88"/>
  <c r="Z62" i="88"/>
  <c r="Y62" i="88"/>
  <c r="V62" i="88"/>
  <c r="W62" i="88"/>
  <c r="X62" i="88"/>
  <c r="S62" i="88"/>
  <c r="R62" i="88"/>
  <c r="Q62" i="88"/>
  <c r="P62" i="88"/>
  <c r="O62" i="88"/>
  <c r="N62" i="88"/>
  <c r="M62" i="88"/>
  <c r="L62" i="88"/>
  <c r="K62" i="88"/>
  <c r="AF61" i="88"/>
  <c r="AE61" i="88"/>
  <c r="AD61" i="88"/>
  <c r="AC61" i="88"/>
  <c r="AB61" i="88"/>
  <c r="AA61" i="88"/>
  <c r="Z61" i="88"/>
  <c r="Y61" i="88"/>
  <c r="V61" i="88"/>
  <c r="W61" i="88"/>
  <c r="X61" i="88"/>
  <c r="S61" i="88"/>
  <c r="R61" i="88"/>
  <c r="Q61" i="88"/>
  <c r="P61" i="88"/>
  <c r="O61" i="88"/>
  <c r="N61" i="88"/>
  <c r="M61" i="88"/>
  <c r="L61" i="88"/>
  <c r="K61" i="88"/>
  <c r="H61" i="88"/>
  <c r="AF60" i="88"/>
  <c r="AE60" i="88"/>
  <c r="AD60" i="88"/>
  <c r="AC60" i="88"/>
  <c r="AB60" i="88"/>
  <c r="AA60" i="88"/>
  <c r="Z60" i="88"/>
  <c r="Y60" i="88"/>
  <c r="V60" i="88"/>
  <c r="W60" i="88"/>
  <c r="X60" i="88"/>
  <c r="S60" i="88"/>
  <c r="R60" i="88"/>
  <c r="Q60" i="88"/>
  <c r="P60" i="88"/>
  <c r="O60" i="88"/>
  <c r="N60" i="88"/>
  <c r="M60" i="88"/>
  <c r="L60" i="88"/>
  <c r="K60" i="88"/>
  <c r="H60" i="88"/>
  <c r="AF59" i="88"/>
  <c r="AE59" i="88"/>
  <c r="AD59" i="88"/>
  <c r="AC59" i="88"/>
  <c r="AB59" i="88"/>
  <c r="AA59" i="88"/>
  <c r="Z59" i="88"/>
  <c r="Y59" i="88"/>
  <c r="V59" i="88"/>
  <c r="W59" i="88"/>
  <c r="X59" i="88"/>
  <c r="S59" i="88"/>
  <c r="R59" i="88"/>
  <c r="Q59" i="88"/>
  <c r="P59" i="88"/>
  <c r="O59" i="88"/>
  <c r="N59" i="88"/>
  <c r="M59" i="88"/>
  <c r="L59" i="88"/>
  <c r="K59" i="88"/>
  <c r="H59" i="88"/>
  <c r="AF58" i="88"/>
  <c r="AE58" i="88"/>
  <c r="AD58" i="88"/>
  <c r="AC58" i="88"/>
  <c r="AB58" i="88"/>
  <c r="AA58" i="88"/>
  <c r="Z58" i="88"/>
  <c r="Y58" i="88"/>
  <c r="V58" i="88"/>
  <c r="W58" i="88"/>
  <c r="X58" i="88"/>
  <c r="S58" i="88"/>
  <c r="R58" i="88"/>
  <c r="Q58" i="88"/>
  <c r="P58" i="88"/>
  <c r="O58" i="88"/>
  <c r="N58" i="88"/>
  <c r="M58" i="88"/>
  <c r="L58" i="88"/>
  <c r="K58" i="88"/>
  <c r="H58" i="88"/>
  <c r="AF57" i="88"/>
  <c r="AE57" i="88"/>
  <c r="AD57" i="88"/>
  <c r="AC57" i="88"/>
  <c r="AB57" i="88"/>
  <c r="AA57" i="88"/>
  <c r="Z57" i="88"/>
  <c r="Y57" i="88"/>
  <c r="V57" i="88"/>
  <c r="W57" i="88"/>
  <c r="X57" i="88"/>
  <c r="S57" i="88"/>
  <c r="R57" i="88"/>
  <c r="Q57" i="88"/>
  <c r="P57" i="88"/>
  <c r="O57" i="88"/>
  <c r="N57" i="88"/>
  <c r="M57" i="88"/>
  <c r="L57" i="88"/>
  <c r="K57" i="88"/>
  <c r="H57" i="88"/>
  <c r="AF56" i="88"/>
  <c r="AE56" i="88"/>
  <c r="AD56" i="88"/>
  <c r="AC56" i="88"/>
  <c r="AB56" i="88"/>
  <c r="AA56" i="88"/>
  <c r="Z56" i="88"/>
  <c r="Y56" i="88"/>
  <c r="V56" i="88"/>
  <c r="W56" i="88"/>
  <c r="X56" i="88"/>
  <c r="S56" i="88"/>
  <c r="R56" i="88"/>
  <c r="Q56" i="88"/>
  <c r="P56" i="88"/>
  <c r="O56" i="88"/>
  <c r="N56" i="88"/>
  <c r="M56" i="88"/>
  <c r="L56" i="88"/>
  <c r="K56" i="88"/>
  <c r="H56" i="88"/>
  <c r="AF55" i="88"/>
  <c r="AE55" i="88"/>
  <c r="AD55" i="88"/>
  <c r="AC55" i="88"/>
  <c r="AB55" i="88"/>
  <c r="AA55" i="88"/>
  <c r="Z55" i="88"/>
  <c r="Y55" i="88"/>
  <c r="V55" i="88"/>
  <c r="W55" i="88"/>
  <c r="X55" i="88"/>
  <c r="S55" i="88"/>
  <c r="R55" i="88"/>
  <c r="Q55" i="88"/>
  <c r="P55" i="88"/>
  <c r="O55" i="88"/>
  <c r="N55" i="88"/>
  <c r="M55" i="88"/>
  <c r="L55" i="88"/>
  <c r="K55" i="88"/>
  <c r="AF54" i="88"/>
  <c r="AE54" i="88"/>
  <c r="AD54" i="88"/>
  <c r="AC54" i="88"/>
  <c r="AB54" i="88"/>
  <c r="AA54" i="88"/>
  <c r="Z54" i="88"/>
  <c r="Y54" i="88"/>
  <c r="V54" i="88"/>
  <c r="W54" i="88"/>
  <c r="X54" i="88"/>
  <c r="S54" i="88"/>
  <c r="R54" i="88"/>
  <c r="Q54" i="88"/>
  <c r="P54" i="88"/>
  <c r="O54" i="88"/>
  <c r="N54" i="88"/>
  <c r="M54" i="88"/>
  <c r="L54" i="88"/>
  <c r="K54" i="88"/>
  <c r="AF53" i="88"/>
  <c r="AE53" i="88"/>
  <c r="AD53" i="88"/>
  <c r="AC53" i="88"/>
  <c r="AB53" i="88"/>
  <c r="AA53" i="88"/>
  <c r="Z53" i="88"/>
  <c r="Y53" i="88"/>
  <c r="V53" i="88"/>
  <c r="W53" i="88"/>
  <c r="X53" i="88"/>
  <c r="S53" i="88"/>
  <c r="R53" i="88"/>
  <c r="Q53" i="88"/>
  <c r="P53" i="88"/>
  <c r="O53" i="88"/>
  <c r="N53" i="88"/>
  <c r="M53" i="88"/>
  <c r="L53" i="88"/>
  <c r="K53" i="88"/>
  <c r="Y52" i="88"/>
  <c r="Z52" i="88"/>
  <c r="AA52" i="88"/>
  <c r="AB52" i="88"/>
  <c r="AC52" i="88"/>
  <c r="AD52" i="88"/>
  <c r="AE52" i="88"/>
  <c r="AF52" i="88"/>
  <c r="V52" i="88"/>
  <c r="W52" i="88"/>
  <c r="X52" i="88"/>
  <c r="AG52" i="88"/>
  <c r="S52" i="88"/>
  <c r="R52" i="88"/>
  <c r="Q52" i="88"/>
  <c r="P52" i="88"/>
  <c r="O52" i="88"/>
  <c r="N52" i="88"/>
  <c r="M52" i="88"/>
  <c r="L52" i="88"/>
  <c r="K52" i="88"/>
  <c r="B51" i="88"/>
  <c r="A51" i="87"/>
  <c r="B101" i="87"/>
  <c r="D101" i="87"/>
  <c r="E101" i="87"/>
  <c r="B94" i="87"/>
  <c r="C101" i="87"/>
  <c r="F101" i="87"/>
  <c r="B100" i="87"/>
  <c r="D100" i="87"/>
  <c r="E100" i="87"/>
  <c r="C100" i="87"/>
  <c r="F100" i="87"/>
  <c r="B99" i="87"/>
  <c r="D99" i="87"/>
  <c r="E99" i="87"/>
  <c r="C99" i="87"/>
  <c r="F99" i="87"/>
  <c r="B98" i="87"/>
  <c r="D98" i="87"/>
  <c r="E98" i="87"/>
  <c r="C98" i="87"/>
  <c r="F98" i="87"/>
  <c r="B97" i="87"/>
  <c r="D97" i="87"/>
  <c r="E97" i="87"/>
  <c r="C97" i="87"/>
  <c r="F97" i="87"/>
  <c r="B96" i="87"/>
  <c r="D96" i="87"/>
  <c r="E96" i="87"/>
  <c r="G96" i="87"/>
  <c r="C96" i="87"/>
  <c r="F96" i="87"/>
  <c r="B95" i="87"/>
  <c r="C77" i="87"/>
  <c r="E77" i="87"/>
  <c r="F77" i="87"/>
  <c r="G77" i="87"/>
  <c r="D77" i="87"/>
  <c r="B79" i="87"/>
  <c r="H77" i="87"/>
  <c r="B78" i="87"/>
  <c r="C78" i="87"/>
  <c r="C79" i="87"/>
  <c r="D79" i="87"/>
  <c r="D80" i="87"/>
  <c r="B81" i="87"/>
  <c r="B80" i="87"/>
  <c r="C80" i="87"/>
  <c r="C81" i="87"/>
  <c r="D81" i="87"/>
  <c r="B83" i="87"/>
  <c r="B82" i="87"/>
  <c r="C82" i="87"/>
  <c r="C83" i="87"/>
  <c r="D83" i="87"/>
  <c r="B85" i="87"/>
  <c r="B84" i="87"/>
  <c r="C84" i="87"/>
  <c r="C85" i="87"/>
  <c r="D85" i="87"/>
  <c r="B87" i="87"/>
  <c r="B86" i="87"/>
  <c r="C86" i="87"/>
  <c r="C87" i="87"/>
  <c r="D87" i="87"/>
  <c r="D92" i="87"/>
  <c r="B89" i="87"/>
  <c r="B88" i="87"/>
  <c r="C88" i="87"/>
  <c r="C89" i="87"/>
  <c r="D89" i="87"/>
  <c r="B91" i="87"/>
  <c r="B90" i="87"/>
  <c r="C90" i="87"/>
  <c r="C91" i="87"/>
  <c r="D91" i="87"/>
  <c r="E92" i="87"/>
  <c r="C92" i="87"/>
  <c r="F92" i="87"/>
  <c r="S91" i="87"/>
  <c r="R91" i="87"/>
  <c r="Q91" i="87"/>
  <c r="P91" i="87"/>
  <c r="O91" i="87"/>
  <c r="N91" i="87"/>
  <c r="M91" i="87"/>
  <c r="L91" i="87"/>
  <c r="K91" i="87"/>
  <c r="H91" i="87"/>
  <c r="G91" i="87"/>
  <c r="S90" i="87"/>
  <c r="R90" i="87"/>
  <c r="Q90" i="87"/>
  <c r="P90" i="87"/>
  <c r="O90" i="87"/>
  <c r="N90" i="87"/>
  <c r="M90" i="87"/>
  <c r="L90" i="87"/>
  <c r="K90" i="87"/>
  <c r="S89" i="87"/>
  <c r="R89" i="87"/>
  <c r="Q89" i="87"/>
  <c r="P89" i="87"/>
  <c r="O89" i="87"/>
  <c r="N89" i="87"/>
  <c r="M89" i="87"/>
  <c r="L89" i="87"/>
  <c r="K89" i="87"/>
  <c r="H89" i="87"/>
  <c r="H88" i="87"/>
  <c r="G89" i="87"/>
  <c r="S88" i="87"/>
  <c r="R88" i="87"/>
  <c r="Q88" i="87"/>
  <c r="P88" i="87"/>
  <c r="O88" i="87"/>
  <c r="N88" i="87"/>
  <c r="M88" i="87"/>
  <c r="L88" i="87"/>
  <c r="K88" i="87"/>
  <c r="S87" i="87"/>
  <c r="R87" i="87"/>
  <c r="Q87" i="87"/>
  <c r="P87" i="87"/>
  <c r="O87" i="87"/>
  <c r="N87" i="87"/>
  <c r="M87" i="87"/>
  <c r="L87" i="87"/>
  <c r="K87" i="87"/>
  <c r="H87" i="87"/>
  <c r="G87" i="87"/>
  <c r="S86" i="87"/>
  <c r="R86" i="87"/>
  <c r="Q86" i="87"/>
  <c r="P86" i="87"/>
  <c r="O86" i="87"/>
  <c r="N86" i="87"/>
  <c r="M86" i="87"/>
  <c r="L86" i="87"/>
  <c r="K86" i="87"/>
  <c r="S85" i="87"/>
  <c r="R85" i="87"/>
  <c r="Q85" i="87"/>
  <c r="P85" i="87"/>
  <c r="O85" i="87"/>
  <c r="N85" i="87"/>
  <c r="M85" i="87"/>
  <c r="L85" i="87"/>
  <c r="K85" i="87"/>
  <c r="H85" i="87"/>
  <c r="E85" i="87"/>
  <c r="G85" i="87"/>
  <c r="S84" i="87"/>
  <c r="R84" i="87"/>
  <c r="Q84" i="87"/>
  <c r="P84" i="87"/>
  <c r="O84" i="87"/>
  <c r="N84" i="87"/>
  <c r="M84" i="87"/>
  <c r="L84" i="87"/>
  <c r="K84" i="87"/>
  <c r="S83" i="87"/>
  <c r="R83" i="87"/>
  <c r="Q83" i="87"/>
  <c r="P83" i="87"/>
  <c r="O83" i="87"/>
  <c r="N83" i="87"/>
  <c r="M83" i="87"/>
  <c r="L83" i="87"/>
  <c r="K83" i="87"/>
  <c r="H83" i="87"/>
  <c r="G83" i="87"/>
  <c r="S82" i="87"/>
  <c r="R82" i="87"/>
  <c r="Q82" i="87"/>
  <c r="P82" i="87"/>
  <c r="O82" i="87"/>
  <c r="N82" i="87"/>
  <c r="M82" i="87"/>
  <c r="L82" i="87"/>
  <c r="K82" i="87"/>
  <c r="S81" i="87"/>
  <c r="R81" i="87"/>
  <c r="Q81" i="87"/>
  <c r="P81" i="87"/>
  <c r="O81" i="87"/>
  <c r="N81" i="87"/>
  <c r="M81" i="87"/>
  <c r="L81" i="87"/>
  <c r="K81" i="87"/>
  <c r="H81" i="87"/>
  <c r="G81" i="87"/>
  <c r="H63" i="87"/>
  <c r="AF80" i="87"/>
  <c r="AE80" i="87"/>
  <c r="AD80" i="87"/>
  <c r="AC80" i="87"/>
  <c r="AB80" i="87"/>
  <c r="AA80" i="87"/>
  <c r="Z80" i="87"/>
  <c r="Y80" i="87"/>
  <c r="V80" i="87"/>
  <c r="W80" i="87"/>
  <c r="X80" i="87"/>
  <c r="S80" i="87"/>
  <c r="R80" i="87"/>
  <c r="Q80" i="87"/>
  <c r="P80" i="87"/>
  <c r="O80" i="87"/>
  <c r="N80" i="87"/>
  <c r="M80" i="87"/>
  <c r="L80" i="87"/>
  <c r="K80" i="87"/>
  <c r="AF79" i="87"/>
  <c r="AE79" i="87"/>
  <c r="AD79" i="87"/>
  <c r="AC79" i="87"/>
  <c r="AB79" i="87"/>
  <c r="AA79" i="87"/>
  <c r="Z79" i="87"/>
  <c r="Y79" i="87"/>
  <c r="V79" i="87"/>
  <c r="W79" i="87"/>
  <c r="X79" i="87"/>
  <c r="S79" i="87"/>
  <c r="R79" i="87"/>
  <c r="Q79" i="87"/>
  <c r="P79" i="87"/>
  <c r="O79" i="87"/>
  <c r="N79" i="87"/>
  <c r="M79" i="87"/>
  <c r="L79" i="87"/>
  <c r="K79" i="87"/>
  <c r="H79" i="87"/>
  <c r="G79" i="87"/>
  <c r="AF78" i="87"/>
  <c r="AE78" i="87"/>
  <c r="AD78" i="87"/>
  <c r="AC78" i="87"/>
  <c r="AB78" i="87"/>
  <c r="AA78" i="87"/>
  <c r="Z78" i="87"/>
  <c r="Y78" i="87"/>
  <c r="V78" i="87"/>
  <c r="W78" i="87"/>
  <c r="X78" i="87"/>
  <c r="S78" i="87"/>
  <c r="R78" i="87"/>
  <c r="Q78" i="87"/>
  <c r="P78" i="87"/>
  <c r="O78" i="87"/>
  <c r="N78" i="87"/>
  <c r="M78" i="87"/>
  <c r="L78" i="87"/>
  <c r="K78" i="87"/>
  <c r="AF77" i="87"/>
  <c r="AE77" i="87"/>
  <c r="AD77" i="87"/>
  <c r="AC77" i="87"/>
  <c r="AB77" i="87"/>
  <c r="AA77" i="87"/>
  <c r="Z77" i="87"/>
  <c r="Y77" i="87"/>
  <c r="V77" i="87"/>
  <c r="W77" i="87"/>
  <c r="X77" i="87"/>
  <c r="S77" i="87"/>
  <c r="R77" i="87"/>
  <c r="Q77" i="87"/>
  <c r="P77" i="87"/>
  <c r="O77" i="87"/>
  <c r="N77" i="87"/>
  <c r="M77" i="87"/>
  <c r="L77" i="87"/>
  <c r="K77" i="87"/>
  <c r="B77" i="87"/>
  <c r="AF76" i="87"/>
  <c r="AE76" i="87"/>
  <c r="AD76" i="87"/>
  <c r="AC76" i="87"/>
  <c r="AB76" i="87"/>
  <c r="AA76" i="87"/>
  <c r="Z76" i="87"/>
  <c r="Y76" i="87"/>
  <c r="V76" i="87"/>
  <c r="W76" i="87"/>
  <c r="X76" i="87"/>
  <c r="S76" i="87"/>
  <c r="R76" i="87"/>
  <c r="Q76" i="87"/>
  <c r="P76" i="87"/>
  <c r="O76" i="87"/>
  <c r="N76" i="87"/>
  <c r="M76" i="87"/>
  <c r="L76" i="87"/>
  <c r="K76" i="87"/>
  <c r="G68" i="87"/>
  <c r="C54" i="87"/>
  <c r="C73" i="87"/>
  <c r="C55" i="87"/>
  <c r="C74" i="87"/>
  <c r="D73" i="87"/>
  <c r="H53" i="87"/>
  <c r="E72" i="87"/>
  <c r="F72" i="87"/>
  <c r="H54" i="87"/>
  <c r="E73" i="87"/>
  <c r="F73" i="87"/>
  <c r="B76" i="87"/>
  <c r="AF75" i="87"/>
  <c r="AE75" i="87"/>
  <c r="AD75" i="87"/>
  <c r="AC75" i="87"/>
  <c r="AB75" i="87"/>
  <c r="AA75" i="87"/>
  <c r="Z75" i="87"/>
  <c r="Y75" i="87"/>
  <c r="V75" i="87"/>
  <c r="W75" i="87"/>
  <c r="X75" i="87"/>
  <c r="S75" i="87"/>
  <c r="R75" i="87"/>
  <c r="Q75" i="87"/>
  <c r="P75" i="87"/>
  <c r="O75" i="87"/>
  <c r="N75" i="87"/>
  <c r="M75" i="87"/>
  <c r="L75" i="87"/>
  <c r="K75" i="87"/>
  <c r="B75" i="87"/>
  <c r="AF74" i="87"/>
  <c r="AE74" i="87"/>
  <c r="AD74" i="87"/>
  <c r="AC74" i="87"/>
  <c r="AB74" i="87"/>
  <c r="AA74" i="87"/>
  <c r="Z74" i="87"/>
  <c r="Y74" i="87"/>
  <c r="V74" i="87"/>
  <c r="W74" i="87"/>
  <c r="X74" i="87"/>
  <c r="S74" i="87"/>
  <c r="R74" i="87"/>
  <c r="Q74" i="87"/>
  <c r="P74" i="87"/>
  <c r="O74" i="87"/>
  <c r="N74" i="87"/>
  <c r="M74" i="87"/>
  <c r="L74" i="87"/>
  <c r="K74" i="87"/>
  <c r="H55" i="87"/>
  <c r="E74" i="87"/>
  <c r="B55" i="87"/>
  <c r="B74" i="87"/>
  <c r="AF73" i="87"/>
  <c r="AE73" i="87"/>
  <c r="AD73" i="87"/>
  <c r="AC73" i="87"/>
  <c r="AB73" i="87"/>
  <c r="AA73" i="87"/>
  <c r="Z73" i="87"/>
  <c r="Y73" i="87"/>
  <c r="V73" i="87"/>
  <c r="W73" i="87"/>
  <c r="X73" i="87"/>
  <c r="S73" i="87"/>
  <c r="R73" i="87"/>
  <c r="Q73" i="87"/>
  <c r="P73" i="87"/>
  <c r="O73" i="87"/>
  <c r="N73" i="87"/>
  <c r="M73" i="87"/>
  <c r="L73" i="87"/>
  <c r="K73" i="87"/>
  <c r="B54" i="87"/>
  <c r="B73" i="87"/>
  <c r="AF72" i="87"/>
  <c r="AE72" i="87"/>
  <c r="AD72" i="87"/>
  <c r="AC72" i="87"/>
  <c r="AB72" i="87"/>
  <c r="AA72" i="87"/>
  <c r="Z72" i="87"/>
  <c r="Y72" i="87"/>
  <c r="V72" i="87"/>
  <c r="W72" i="87"/>
  <c r="X72" i="87"/>
  <c r="S72" i="87"/>
  <c r="R72" i="87"/>
  <c r="Q72" i="87"/>
  <c r="P72" i="87"/>
  <c r="O72" i="87"/>
  <c r="N72" i="87"/>
  <c r="M72" i="87"/>
  <c r="L72" i="87"/>
  <c r="K72" i="87"/>
  <c r="C53" i="87"/>
  <c r="C72" i="87"/>
  <c r="D72" i="87"/>
  <c r="B53" i="87"/>
  <c r="B72" i="87"/>
  <c r="AF71" i="87"/>
  <c r="AE71" i="87"/>
  <c r="AD71" i="87"/>
  <c r="AC71" i="87"/>
  <c r="AB71" i="87"/>
  <c r="AA71" i="87"/>
  <c r="Z71" i="87"/>
  <c r="Y71" i="87"/>
  <c r="V71" i="87"/>
  <c r="W71" i="87"/>
  <c r="X71" i="87"/>
  <c r="S71" i="87"/>
  <c r="R71" i="87"/>
  <c r="Q71" i="87"/>
  <c r="P71" i="87"/>
  <c r="O71" i="87"/>
  <c r="N71" i="87"/>
  <c r="M71" i="87"/>
  <c r="L71" i="87"/>
  <c r="K71" i="87"/>
  <c r="AF70" i="87"/>
  <c r="AE70" i="87"/>
  <c r="AD70" i="87"/>
  <c r="AC70" i="87"/>
  <c r="AB70" i="87"/>
  <c r="AA70" i="87"/>
  <c r="Z70" i="87"/>
  <c r="Y70" i="87"/>
  <c r="V70" i="87"/>
  <c r="W70" i="87"/>
  <c r="X70" i="87"/>
  <c r="S70" i="87"/>
  <c r="R70" i="87"/>
  <c r="Q70" i="87"/>
  <c r="P70" i="87"/>
  <c r="O70" i="87"/>
  <c r="N70" i="87"/>
  <c r="M70" i="87"/>
  <c r="L70" i="87"/>
  <c r="K70" i="87"/>
  <c r="G66" i="87"/>
  <c r="AF69" i="87"/>
  <c r="AE69" i="87"/>
  <c r="AD69" i="87"/>
  <c r="AC69" i="87"/>
  <c r="AB69" i="87"/>
  <c r="AA69" i="87"/>
  <c r="Z69" i="87"/>
  <c r="Y69" i="87"/>
  <c r="V69" i="87"/>
  <c r="W69" i="87"/>
  <c r="X69" i="87"/>
  <c r="S69" i="87"/>
  <c r="R69" i="87"/>
  <c r="Q69" i="87"/>
  <c r="P69" i="87"/>
  <c r="O69" i="87"/>
  <c r="N69" i="87"/>
  <c r="M69" i="87"/>
  <c r="L69" i="87"/>
  <c r="K69" i="87"/>
  <c r="AF68" i="87"/>
  <c r="AE68" i="87"/>
  <c r="AD68" i="87"/>
  <c r="AC68" i="87"/>
  <c r="AB68" i="87"/>
  <c r="AA68" i="87"/>
  <c r="Z68" i="87"/>
  <c r="Y68" i="87"/>
  <c r="V68" i="87"/>
  <c r="W68" i="87"/>
  <c r="X68" i="87"/>
  <c r="S68" i="87"/>
  <c r="R68" i="87"/>
  <c r="Q68" i="87"/>
  <c r="P68" i="87"/>
  <c r="O68" i="87"/>
  <c r="N68" i="87"/>
  <c r="M68" i="87"/>
  <c r="L68" i="87"/>
  <c r="K68" i="87"/>
  <c r="AF67" i="87"/>
  <c r="AE67" i="87"/>
  <c r="AD67" i="87"/>
  <c r="AC67" i="87"/>
  <c r="AB67" i="87"/>
  <c r="AA67" i="87"/>
  <c r="Z67" i="87"/>
  <c r="Y67" i="87"/>
  <c r="V67" i="87"/>
  <c r="W67" i="87"/>
  <c r="X67" i="87"/>
  <c r="S67" i="87"/>
  <c r="R67" i="87"/>
  <c r="Q67" i="87"/>
  <c r="P67" i="87"/>
  <c r="O67" i="87"/>
  <c r="N67" i="87"/>
  <c r="M67" i="87"/>
  <c r="L67" i="87"/>
  <c r="K67" i="87"/>
  <c r="G53" i="87"/>
  <c r="C56" i="87"/>
  <c r="B56" i="87"/>
  <c r="E56" i="87"/>
  <c r="G56" i="87"/>
  <c r="C57" i="87"/>
  <c r="B57" i="87"/>
  <c r="C58" i="87"/>
  <c r="B58" i="87"/>
  <c r="C59" i="87"/>
  <c r="B59" i="87"/>
  <c r="C60" i="87"/>
  <c r="B60" i="87"/>
  <c r="C61" i="87"/>
  <c r="B61" i="87"/>
  <c r="E57" i="87"/>
  <c r="G57" i="87"/>
  <c r="E58" i="87"/>
  <c r="G58" i="87"/>
  <c r="E59" i="87"/>
  <c r="G59" i="87"/>
  <c r="E60" i="87"/>
  <c r="G60" i="87"/>
  <c r="E61" i="87"/>
  <c r="G61" i="87"/>
  <c r="F53" i="87"/>
  <c r="B62" i="87"/>
  <c r="B63" i="87"/>
  <c r="B64" i="87"/>
  <c r="F54" i="87"/>
  <c r="F55" i="87"/>
  <c r="H66" i="87"/>
  <c r="H67" i="87"/>
  <c r="G67" i="87"/>
  <c r="B65" i="87"/>
  <c r="B66" i="87"/>
  <c r="F65" i="87"/>
  <c r="F66" i="87"/>
  <c r="F67" i="87"/>
  <c r="B67" i="87"/>
  <c r="AF66" i="87"/>
  <c r="AE66" i="87"/>
  <c r="AD66" i="87"/>
  <c r="AC66" i="87"/>
  <c r="AB66" i="87"/>
  <c r="AA66" i="87"/>
  <c r="Z66" i="87"/>
  <c r="Y66" i="87"/>
  <c r="V66" i="87"/>
  <c r="W66" i="87"/>
  <c r="X66" i="87"/>
  <c r="S66" i="87"/>
  <c r="R66" i="87"/>
  <c r="Q66" i="87"/>
  <c r="P66" i="87"/>
  <c r="O66" i="87"/>
  <c r="N66" i="87"/>
  <c r="M66" i="87"/>
  <c r="L66" i="87"/>
  <c r="K66" i="87"/>
  <c r="C66" i="87"/>
  <c r="AF65" i="87"/>
  <c r="AE65" i="87"/>
  <c r="AD65" i="87"/>
  <c r="AC65" i="87"/>
  <c r="AB65" i="87"/>
  <c r="AA65" i="87"/>
  <c r="Z65" i="87"/>
  <c r="Y65" i="87"/>
  <c r="V65" i="87"/>
  <c r="W65" i="87"/>
  <c r="X65" i="87"/>
  <c r="S65" i="87"/>
  <c r="R65" i="87"/>
  <c r="Q65" i="87"/>
  <c r="P65" i="87"/>
  <c r="O65" i="87"/>
  <c r="N65" i="87"/>
  <c r="M65" i="87"/>
  <c r="L65" i="87"/>
  <c r="K65" i="87"/>
  <c r="H65" i="87"/>
  <c r="G65" i="87"/>
  <c r="C65" i="87"/>
  <c r="AF64" i="87"/>
  <c r="AE64" i="87"/>
  <c r="AD64" i="87"/>
  <c r="AC64" i="87"/>
  <c r="AB64" i="87"/>
  <c r="AA64" i="87"/>
  <c r="Z64" i="87"/>
  <c r="Y64" i="87"/>
  <c r="V64" i="87"/>
  <c r="W64" i="87"/>
  <c r="X64" i="87"/>
  <c r="S64" i="87"/>
  <c r="R64" i="87"/>
  <c r="Q64" i="87"/>
  <c r="P64" i="87"/>
  <c r="O64" i="87"/>
  <c r="N64" i="87"/>
  <c r="M64" i="87"/>
  <c r="L64" i="87"/>
  <c r="K64" i="87"/>
  <c r="G64" i="87"/>
  <c r="E64" i="87"/>
  <c r="C64" i="87"/>
  <c r="AF63" i="87"/>
  <c r="AE63" i="87"/>
  <c r="AD63" i="87"/>
  <c r="AC63" i="87"/>
  <c r="AB63" i="87"/>
  <c r="AA63" i="87"/>
  <c r="Z63" i="87"/>
  <c r="Y63" i="87"/>
  <c r="V63" i="87"/>
  <c r="W63" i="87"/>
  <c r="X63" i="87"/>
  <c r="S63" i="87"/>
  <c r="R63" i="87"/>
  <c r="Q63" i="87"/>
  <c r="P63" i="87"/>
  <c r="O63" i="87"/>
  <c r="N63" i="87"/>
  <c r="M63" i="87"/>
  <c r="L63" i="87"/>
  <c r="K63" i="87"/>
  <c r="D53" i="87"/>
  <c r="E53" i="87"/>
  <c r="D54" i="87"/>
  <c r="E54" i="87"/>
  <c r="D55" i="87"/>
  <c r="E55" i="87"/>
  <c r="D63" i="87"/>
  <c r="C63" i="87"/>
  <c r="AF62" i="87"/>
  <c r="AE62" i="87"/>
  <c r="AD62" i="87"/>
  <c r="AC62" i="87"/>
  <c r="AB62" i="87"/>
  <c r="AA62" i="87"/>
  <c r="Z62" i="87"/>
  <c r="Y62" i="87"/>
  <c r="V62" i="87"/>
  <c r="W62" i="87"/>
  <c r="X62" i="87"/>
  <c r="S62" i="87"/>
  <c r="R62" i="87"/>
  <c r="Q62" i="87"/>
  <c r="P62" i="87"/>
  <c r="O62" i="87"/>
  <c r="N62" i="87"/>
  <c r="M62" i="87"/>
  <c r="L62" i="87"/>
  <c r="K62" i="87"/>
  <c r="AF61" i="87"/>
  <c r="AE61" i="87"/>
  <c r="AD61" i="87"/>
  <c r="AC61" i="87"/>
  <c r="AB61" i="87"/>
  <c r="AA61" i="87"/>
  <c r="Z61" i="87"/>
  <c r="Y61" i="87"/>
  <c r="V61" i="87"/>
  <c r="W61" i="87"/>
  <c r="X61" i="87"/>
  <c r="S61" i="87"/>
  <c r="R61" i="87"/>
  <c r="Q61" i="87"/>
  <c r="P61" i="87"/>
  <c r="O61" i="87"/>
  <c r="N61" i="87"/>
  <c r="M61" i="87"/>
  <c r="L61" i="87"/>
  <c r="K61" i="87"/>
  <c r="H61" i="87"/>
  <c r="AF60" i="87"/>
  <c r="AE60" i="87"/>
  <c r="AD60" i="87"/>
  <c r="AC60" i="87"/>
  <c r="AB60" i="87"/>
  <c r="AA60" i="87"/>
  <c r="Z60" i="87"/>
  <c r="Y60" i="87"/>
  <c r="V60" i="87"/>
  <c r="W60" i="87"/>
  <c r="X60" i="87"/>
  <c r="S60" i="87"/>
  <c r="R60" i="87"/>
  <c r="Q60" i="87"/>
  <c r="P60" i="87"/>
  <c r="O60" i="87"/>
  <c r="N60" i="87"/>
  <c r="M60" i="87"/>
  <c r="L60" i="87"/>
  <c r="K60" i="87"/>
  <c r="H60" i="87"/>
  <c r="AF59" i="87"/>
  <c r="AE59" i="87"/>
  <c r="AD59" i="87"/>
  <c r="AC59" i="87"/>
  <c r="AB59" i="87"/>
  <c r="AA59" i="87"/>
  <c r="Z59" i="87"/>
  <c r="Y59" i="87"/>
  <c r="V59" i="87"/>
  <c r="W59" i="87"/>
  <c r="X59" i="87"/>
  <c r="S59" i="87"/>
  <c r="R59" i="87"/>
  <c r="Q59" i="87"/>
  <c r="P59" i="87"/>
  <c r="O59" i="87"/>
  <c r="N59" i="87"/>
  <c r="M59" i="87"/>
  <c r="L59" i="87"/>
  <c r="K59" i="87"/>
  <c r="H59" i="87"/>
  <c r="AF58" i="87"/>
  <c r="AE58" i="87"/>
  <c r="AD58" i="87"/>
  <c r="AC58" i="87"/>
  <c r="AB58" i="87"/>
  <c r="AA58" i="87"/>
  <c r="Z58" i="87"/>
  <c r="Y58" i="87"/>
  <c r="V58" i="87"/>
  <c r="W58" i="87"/>
  <c r="X58" i="87"/>
  <c r="S58" i="87"/>
  <c r="R58" i="87"/>
  <c r="Q58" i="87"/>
  <c r="P58" i="87"/>
  <c r="O58" i="87"/>
  <c r="N58" i="87"/>
  <c r="M58" i="87"/>
  <c r="L58" i="87"/>
  <c r="K58" i="87"/>
  <c r="H58" i="87"/>
  <c r="AF57" i="87"/>
  <c r="AE57" i="87"/>
  <c r="AD57" i="87"/>
  <c r="AC57" i="87"/>
  <c r="AB57" i="87"/>
  <c r="AA57" i="87"/>
  <c r="Z57" i="87"/>
  <c r="Y57" i="87"/>
  <c r="V57" i="87"/>
  <c r="W57" i="87"/>
  <c r="X57" i="87"/>
  <c r="S57" i="87"/>
  <c r="R57" i="87"/>
  <c r="Q57" i="87"/>
  <c r="P57" i="87"/>
  <c r="O57" i="87"/>
  <c r="N57" i="87"/>
  <c r="M57" i="87"/>
  <c r="L57" i="87"/>
  <c r="K57" i="87"/>
  <c r="H57" i="87"/>
  <c r="AF56" i="87"/>
  <c r="AE56" i="87"/>
  <c r="AD56" i="87"/>
  <c r="AC56" i="87"/>
  <c r="AB56" i="87"/>
  <c r="AA56" i="87"/>
  <c r="Z56" i="87"/>
  <c r="Y56" i="87"/>
  <c r="V56" i="87"/>
  <c r="W56" i="87"/>
  <c r="X56" i="87"/>
  <c r="S56" i="87"/>
  <c r="R56" i="87"/>
  <c r="Q56" i="87"/>
  <c r="P56" i="87"/>
  <c r="O56" i="87"/>
  <c r="N56" i="87"/>
  <c r="M56" i="87"/>
  <c r="L56" i="87"/>
  <c r="K56" i="87"/>
  <c r="H56" i="87"/>
  <c r="AF55" i="87"/>
  <c r="AE55" i="87"/>
  <c r="AD55" i="87"/>
  <c r="AC55" i="87"/>
  <c r="AB55" i="87"/>
  <c r="AA55" i="87"/>
  <c r="Z55" i="87"/>
  <c r="Y55" i="87"/>
  <c r="V55" i="87"/>
  <c r="W55" i="87"/>
  <c r="X55" i="87"/>
  <c r="S55" i="87"/>
  <c r="R55" i="87"/>
  <c r="Q55" i="87"/>
  <c r="P55" i="87"/>
  <c r="O55" i="87"/>
  <c r="N55" i="87"/>
  <c r="M55" i="87"/>
  <c r="L55" i="87"/>
  <c r="K55" i="87"/>
  <c r="AF54" i="87"/>
  <c r="AE54" i="87"/>
  <c r="AD54" i="87"/>
  <c r="AC54" i="87"/>
  <c r="AB54" i="87"/>
  <c r="AA54" i="87"/>
  <c r="Z54" i="87"/>
  <c r="Y54" i="87"/>
  <c r="V54" i="87"/>
  <c r="W54" i="87"/>
  <c r="X54" i="87"/>
  <c r="S54" i="87"/>
  <c r="R54" i="87"/>
  <c r="Q54" i="87"/>
  <c r="P54" i="87"/>
  <c r="O54" i="87"/>
  <c r="N54" i="87"/>
  <c r="M54" i="87"/>
  <c r="L54" i="87"/>
  <c r="K54" i="87"/>
  <c r="AF53" i="87"/>
  <c r="AE53" i="87"/>
  <c r="AD53" i="87"/>
  <c r="AC53" i="87"/>
  <c r="AB53" i="87"/>
  <c r="AA53" i="87"/>
  <c r="Z53" i="87"/>
  <c r="Y53" i="87"/>
  <c r="V53" i="87"/>
  <c r="W53" i="87"/>
  <c r="X53" i="87"/>
  <c r="S53" i="87"/>
  <c r="R53" i="87"/>
  <c r="Q53" i="87"/>
  <c r="P53" i="87"/>
  <c r="O53" i="87"/>
  <c r="N53" i="87"/>
  <c r="M53" i="87"/>
  <c r="L53" i="87"/>
  <c r="K53" i="87"/>
  <c r="Y52" i="87"/>
  <c r="Z52" i="87"/>
  <c r="AA52" i="87"/>
  <c r="AB52" i="87"/>
  <c r="AC52" i="87"/>
  <c r="AD52" i="87"/>
  <c r="AE52" i="87"/>
  <c r="AF52" i="87"/>
  <c r="V52" i="87"/>
  <c r="W52" i="87"/>
  <c r="X52" i="87"/>
  <c r="AG52" i="87"/>
  <c r="S52" i="87"/>
  <c r="R52" i="87"/>
  <c r="Q52" i="87"/>
  <c r="P52" i="87"/>
  <c r="O52" i="87"/>
  <c r="N52" i="87"/>
  <c r="M52" i="87"/>
  <c r="L52" i="87"/>
  <c r="K52" i="87"/>
  <c r="B51" i="87"/>
  <c r="A51" i="86"/>
  <c r="B101" i="86"/>
  <c r="B96" i="86"/>
  <c r="B97" i="86"/>
  <c r="B98" i="86"/>
  <c r="B99" i="86"/>
  <c r="B100" i="86"/>
  <c r="D101" i="86"/>
  <c r="E101" i="86"/>
  <c r="B94" i="86"/>
  <c r="C101" i="86"/>
  <c r="F101" i="86"/>
  <c r="D100" i="86"/>
  <c r="E100" i="86"/>
  <c r="C100" i="86"/>
  <c r="F100" i="86"/>
  <c r="D99" i="86"/>
  <c r="E99" i="86"/>
  <c r="C59" i="86"/>
  <c r="B59" i="86"/>
  <c r="C99" i="86"/>
  <c r="F99" i="86"/>
  <c r="D98" i="86"/>
  <c r="E98" i="86"/>
  <c r="C57" i="86"/>
  <c r="B57" i="86"/>
  <c r="C98" i="86"/>
  <c r="F98" i="86"/>
  <c r="D97" i="86"/>
  <c r="E97" i="86"/>
  <c r="C97" i="86"/>
  <c r="F97" i="86"/>
  <c r="D96" i="86"/>
  <c r="E96" i="86"/>
  <c r="G96" i="86"/>
  <c r="B55" i="86"/>
  <c r="C96" i="86"/>
  <c r="F96" i="86"/>
  <c r="B95" i="86"/>
  <c r="C77" i="86"/>
  <c r="E77" i="86"/>
  <c r="F77" i="86"/>
  <c r="G77" i="86"/>
  <c r="D77" i="86"/>
  <c r="B79" i="86"/>
  <c r="H77" i="86"/>
  <c r="B78" i="86"/>
  <c r="C78" i="86"/>
  <c r="C79" i="86"/>
  <c r="D79" i="86"/>
  <c r="D80" i="86"/>
  <c r="B81" i="86"/>
  <c r="B80" i="86"/>
  <c r="C80" i="86"/>
  <c r="C81" i="86"/>
  <c r="D81" i="86"/>
  <c r="B83" i="86"/>
  <c r="B82" i="86"/>
  <c r="C82" i="86"/>
  <c r="C83" i="86"/>
  <c r="D83" i="86"/>
  <c r="B85" i="86"/>
  <c r="B84" i="86"/>
  <c r="C84" i="86"/>
  <c r="C85" i="86"/>
  <c r="D85" i="86"/>
  <c r="B87" i="86"/>
  <c r="B86" i="86"/>
  <c r="C86" i="86"/>
  <c r="C87" i="86"/>
  <c r="D87" i="86"/>
  <c r="D92" i="86"/>
  <c r="B89" i="86"/>
  <c r="B88" i="86"/>
  <c r="C88" i="86"/>
  <c r="C89" i="86"/>
  <c r="D89" i="86"/>
  <c r="B91" i="86"/>
  <c r="B90" i="86"/>
  <c r="C90" i="86"/>
  <c r="C91" i="86"/>
  <c r="D91" i="86"/>
  <c r="E92" i="86"/>
  <c r="C92" i="86"/>
  <c r="F92" i="86"/>
  <c r="S91" i="86"/>
  <c r="R91" i="86"/>
  <c r="Q91" i="86"/>
  <c r="P91" i="86"/>
  <c r="O91" i="86"/>
  <c r="N91" i="86"/>
  <c r="M91" i="86"/>
  <c r="L91" i="86"/>
  <c r="K91" i="86"/>
  <c r="H91" i="86"/>
  <c r="G91" i="86"/>
  <c r="S90" i="86"/>
  <c r="R90" i="86"/>
  <c r="Q90" i="86"/>
  <c r="P90" i="86"/>
  <c r="O90" i="86"/>
  <c r="N90" i="86"/>
  <c r="M90" i="86"/>
  <c r="L90" i="86"/>
  <c r="K90" i="86"/>
  <c r="S89" i="86"/>
  <c r="R89" i="86"/>
  <c r="Q89" i="86"/>
  <c r="P89" i="86"/>
  <c r="O89" i="86"/>
  <c r="N89" i="86"/>
  <c r="M89" i="86"/>
  <c r="L89" i="86"/>
  <c r="K89" i="86"/>
  <c r="H89" i="86"/>
  <c r="G89" i="86"/>
  <c r="S88" i="86"/>
  <c r="R88" i="86"/>
  <c r="Q88" i="86"/>
  <c r="P88" i="86"/>
  <c r="O88" i="86"/>
  <c r="N88" i="86"/>
  <c r="M88" i="86"/>
  <c r="L88" i="86"/>
  <c r="K88" i="86"/>
  <c r="H88" i="86"/>
  <c r="S87" i="86"/>
  <c r="R87" i="86"/>
  <c r="Q87" i="86"/>
  <c r="P87" i="86"/>
  <c r="O87" i="86"/>
  <c r="N87" i="86"/>
  <c r="M87" i="86"/>
  <c r="L87" i="86"/>
  <c r="K87" i="86"/>
  <c r="H87" i="86"/>
  <c r="G87" i="86"/>
  <c r="S86" i="86"/>
  <c r="R86" i="86"/>
  <c r="Q86" i="86"/>
  <c r="P86" i="86"/>
  <c r="O86" i="86"/>
  <c r="N86" i="86"/>
  <c r="M86" i="86"/>
  <c r="L86" i="86"/>
  <c r="K86" i="86"/>
  <c r="S85" i="86"/>
  <c r="R85" i="86"/>
  <c r="Q85" i="86"/>
  <c r="P85" i="86"/>
  <c r="O85" i="86"/>
  <c r="N85" i="86"/>
  <c r="M85" i="86"/>
  <c r="L85" i="86"/>
  <c r="K85" i="86"/>
  <c r="H85" i="86"/>
  <c r="E85" i="86"/>
  <c r="G85" i="86"/>
  <c r="S84" i="86"/>
  <c r="R84" i="86"/>
  <c r="Q84" i="86"/>
  <c r="P84" i="86"/>
  <c r="O84" i="86"/>
  <c r="N84" i="86"/>
  <c r="M84" i="86"/>
  <c r="L84" i="86"/>
  <c r="K84" i="86"/>
  <c r="S83" i="86"/>
  <c r="R83" i="86"/>
  <c r="Q83" i="86"/>
  <c r="P83" i="86"/>
  <c r="O83" i="86"/>
  <c r="N83" i="86"/>
  <c r="M83" i="86"/>
  <c r="L83" i="86"/>
  <c r="K83" i="86"/>
  <c r="H83" i="86"/>
  <c r="G83" i="86"/>
  <c r="S82" i="86"/>
  <c r="R82" i="86"/>
  <c r="Q82" i="86"/>
  <c r="P82" i="86"/>
  <c r="O82" i="86"/>
  <c r="N82" i="86"/>
  <c r="M82" i="86"/>
  <c r="L82" i="86"/>
  <c r="K82" i="86"/>
  <c r="S81" i="86"/>
  <c r="R81" i="86"/>
  <c r="Q81" i="86"/>
  <c r="P81" i="86"/>
  <c r="O81" i="86"/>
  <c r="N81" i="86"/>
  <c r="M81" i="86"/>
  <c r="L81" i="86"/>
  <c r="K81" i="86"/>
  <c r="H81" i="86"/>
  <c r="G81" i="86"/>
  <c r="H63" i="86"/>
  <c r="AF80" i="86"/>
  <c r="AE80" i="86"/>
  <c r="AD80" i="86"/>
  <c r="AC80" i="86"/>
  <c r="AB80" i="86"/>
  <c r="AA80" i="86"/>
  <c r="Z80" i="86"/>
  <c r="Y80" i="86"/>
  <c r="V80" i="86"/>
  <c r="W80" i="86"/>
  <c r="X80" i="86"/>
  <c r="S80" i="86"/>
  <c r="R80" i="86"/>
  <c r="Q80" i="86"/>
  <c r="P80" i="86"/>
  <c r="O80" i="86"/>
  <c r="N80" i="86"/>
  <c r="M80" i="86"/>
  <c r="L80" i="86"/>
  <c r="K80" i="86"/>
  <c r="AF79" i="86"/>
  <c r="AE79" i="86"/>
  <c r="AD79" i="86"/>
  <c r="AC79" i="86"/>
  <c r="AB79" i="86"/>
  <c r="AA79" i="86"/>
  <c r="Z79" i="86"/>
  <c r="Y79" i="86"/>
  <c r="V79" i="86"/>
  <c r="W79" i="86"/>
  <c r="X79" i="86"/>
  <c r="S79" i="86"/>
  <c r="R79" i="86"/>
  <c r="Q79" i="86"/>
  <c r="P79" i="86"/>
  <c r="O79" i="86"/>
  <c r="N79" i="86"/>
  <c r="M79" i="86"/>
  <c r="L79" i="86"/>
  <c r="K79" i="86"/>
  <c r="H79" i="86"/>
  <c r="G79" i="86"/>
  <c r="AF78" i="86"/>
  <c r="AE78" i="86"/>
  <c r="AD78" i="86"/>
  <c r="AC78" i="86"/>
  <c r="AB78" i="86"/>
  <c r="AA78" i="86"/>
  <c r="Z78" i="86"/>
  <c r="Y78" i="86"/>
  <c r="V78" i="86"/>
  <c r="W78" i="86"/>
  <c r="X78" i="86"/>
  <c r="S78" i="86"/>
  <c r="R78" i="86"/>
  <c r="Q78" i="86"/>
  <c r="P78" i="86"/>
  <c r="O78" i="86"/>
  <c r="N78" i="86"/>
  <c r="M78" i="86"/>
  <c r="L78" i="86"/>
  <c r="K78" i="86"/>
  <c r="AF77" i="86"/>
  <c r="AE77" i="86"/>
  <c r="AD77" i="86"/>
  <c r="AC77" i="86"/>
  <c r="AB77" i="86"/>
  <c r="AA77" i="86"/>
  <c r="Z77" i="86"/>
  <c r="Y77" i="86"/>
  <c r="V77" i="86"/>
  <c r="W77" i="86"/>
  <c r="X77" i="86"/>
  <c r="S77" i="86"/>
  <c r="R77" i="86"/>
  <c r="Q77" i="86"/>
  <c r="P77" i="86"/>
  <c r="O77" i="86"/>
  <c r="N77" i="86"/>
  <c r="M77" i="86"/>
  <c r="L77" i="86"/>
  <c r="K77" i="86"/>
  <c r="B77" i="86"/>
  <c r="AF76" i="86"/>
  <c r="AE76" i="86"/>
  <c r="AD76" i="86"/>
  <c r="AC76" i="86"/>
  <c r="AB76" i="86"/>
  <c r="AA76" i="86"/>
  <c r="Z76" i="86"/>
  <c r="Y76" i="86"/>
  <c r="V76" i="86"/>
  <c r="W76" i="86"/>
  <c r="X76" i="86"/>
  <c r="S76" i="86"/>
  <c r="R76" i="86"/>
  <c r="Q76" i="86"/>
  <c r="P76" i="86"/>
  <c r="O76" i="86"/>
  <c r="N76" i="86"/>
  <c r="M76" i="86"/>
  <c r="L76" i="86"/>
  <c r="K76" i="86"/>
  <c r="G68" i="86"/>
  <c r="C54" i="86"/>
  <c r="C73" i="86"/>
  <c r="C55" i="86"/>
  <c r="C74" i="86"/>
  <c r="D73" i="86"/>
  <c r="H53" i="86"/>
  <c r="E72" i="86"/>
  <c r="F72" i="86"/>
  <c r="H54" i="86"/>
  <c r="E73" i="86"/>
  <c r="F73" i="86"/>
  <c r="B54" i="86"/>
  <c r="B73" i="86"/>
  <c r="B76" i="86"/>
  <c r="AF75" i="86"/>
  <c r="AE75" i="86"/>
  <c r="AD75" i="86"/>
  <c r="AC75" i="86"/>
  <c r="AB75" i="86"/>
  <c r="AA75" i="86"/>
  <c r="Z75" i="86"/>
  <c r="Y75" i="86"/>
  <c r="V75" i="86"/>
  <c r="W75" i="86"/>
  <c r="X75" i="86"/>
  <c r="S75" i="86"/>
  <c r="R75" i="86"/>
  <c r="Q75" i="86"/>
  <c r="P75" i="86"/>
  <c r="O75" i="86"/>
  <c r="N75" i="86"/>
  <c r="M75" i="86"/>
  <c r="L75" i="86"/>
  <c r="K75" i="86"/>
  <c r="B53" i="86"/>
  <c r="B72" i="86"/>
  <c r="B75" i="86"/>
  <c r="AF74" i="86"/>
  <c r="AE74" i="86"/>
  <c r="AD74" i="86"/>
  <c r="AC74" i="86"/>
  <c r="AB74" i="86"/>
  <c r="AA74" i="86"/>
  <c r="Z74" i="86"/>
  <c r="Y74" i="86"/>
  <c r="V74" i="86"/>
  <c r="W74" i="86"/>
  <c r="X74" i="86"/>
  <c r="S74" i="86"/>
  <c r="R74" i="86"/>
  <c r="Q74" i="86"/>
  <c r="P74" i="86"/>
  <c r="O74" i="86"/>
  <c r="N74" i="86"/>
  <c r="M74" i="86"/>
  <c r="L74" i="86"/>
  <c r="K74" i="86"/>
  <c r="H55" i="86"/>
  <c r="E74" i="86"/>
  <c r="B74" i="86"/>
  <c r="AF73" i="86"/>
  <c r="AE73" i="86"/>
  <c r="AD73" i="86"/>
  <c r="AC73" i="86"/>
  <c r="AB73" i="86"/>
  <c r="AA73" i="86"/>
  <c r="Z73" i="86"/>
  <c r="Y73" i="86"/>
  <c r="V73" i="86"/>
  <c r="W73" i="86"/>
  <c r="X73" i="86"/>
  <c r="S73" i="86"/>
  <c r="R73" i="86"/>
  <c r="Q73" i="86"/>
  <c r="P73" i="86"/>
  <c r="O73" i="86"/>
  <c r="N73" i="86"/>
  <c r="M73" i="86"/>
  <c r="L73" i="86"/>
  <c r="K73" i="86"/>
  <c r="AF72" i="86"/>
  <c r="AE72" i="86"/>
  <c r="AD72" i="86"/>
  <c r="AC72" i="86"/>
  <c r="AB72" i="86"/>
  <c r="AA72" i="86"/>
  <c r="Z72" i="86"/>
  <c r="Y72" i="86"/>
  <c r="V72" i="86"/>
  <c r="W72" i="86"/>
  <c r="X72" i="86"/>
  <c r="S72" i="86"/>
  <c r="R72" i="86"/>
  <c r="Q72" i="86"/>
  <c r="P72" i="86"/>
  <c r="O72" i="86"/>
  <c r="N72" i="86"/>
  <c r="M72" i="86"/>
  <c r="L72" i="86"/>
  <c r="K72" i="86"/>
  <c r="C53" i="86"/>
  <c r="C72" i="86"/>
  <c r="D72" i="86"/>
  <c r="AF71" i="86"/>
  <c r="AE71" i="86"/>
  <c r="AD71" i="86"/>
  <c r="AC71" i="86"/>
  <c r="AB71" i="86"/>
  <c r="AA71" i="86"/>
  <c r="Z71" i="86"/>
  <c r="Y71" i="86"/>
  <c r="V71" i="86"/>
  <c r="W71" i="86"/>
  <c r="X71" i="86"/>
  <c r="S71" i="86"/>
  <c r="R71" i="86"/>
  <c r="Q71" i="86"/>
  <c r="P71" i="86"/>
  <c r="O71" i="86"/>
  <c r="N71" i="86"/>
  <c r="M71" i="86"/>
  <c r="L71" i="86"/>
  <c r="K71" i="86"/>
  <c r="AF70" i="86"/>
  <c r="AE70" i="86"/>
  <c r="AD70" i="86"/>
  <c r="AC70" i="86"/>
  <c r="AB70" i="86"/>
  <c r="AA70" i="86"/>
  <c r="Z70" i="86"/>
  <c r="Y70" i="86"/>
  <c r="V70" i="86"/>
  <c r="W70" i="86"/>
  <c r="X70" i="86"/>
  <c r="S70" i="86"/>
  <c r="R70" i="86"/>
  <c r="Q70" i="86"/>
  <c r="P70" i="86"/>
  <c r="O70" i="86"/>
  <c r="N70" i="86"/>
  <c r="M70" i="86"/>
  <c r="L70" i="86"/>
  <c r="K70" i="86"/>
  <c r="G66" i="86"/>
  <c r="AF69" i="86"/>
  <c r="AE69" i="86"/>
  <c r="AD69" i="86"/>
  <c r="AC69" i="86"/>
  <c r="AB69" i="86"/>
  <c r="AA69" i="86"/>
  <c r="Z69" i="86"/>
  <c r="Y69" i="86"/>
  <c r="V69" i="86"/>
  <c r="W69" i="86"/>
  <c r="X69" i="86"/>
  <c r="S69" i="86"/>
  <c r="R69" i="86"/>
  <c r="Q69" i="86"/>
  <c r="P69" i="86"/>
  <c r="O69" i="86"/>
  <c r="N69" i="86"/>
  <c r="M69" i="86"/>
  <c r="L69" i="86"/>
  <c r="K69" i="86"/>
  <c r="AF68" i="86"/>
  <c r="AE68" i="86"/>
  <c r="AD68" i="86"/>
  <c r="AC68" i="86"/>
  <c r="AB68" i="86"/>
  <c r="AA68" i="86"/>
  <c r="Z68" i="86"/>
  <c r="Y68" i="86"/>
  <c r="V68" i="86"/>
  <c r="W68" i="86"/>
  <c r="X68" i="86"/>
  <c r="S68" i="86"/>
  <c r="R68" i="86"/>
  <c r="Q68" i="86"/>
  <c r="P68" i="86"/>
  <c r="O68" i="86"/>
  <c r="N68" i="86"/>
  <c r="M68" i="86"/>
  <c r="L68" i="86"/>
  <c r="K68" i="86"/>
  <c r="AF67" i="86"/>
  <c r="AE67" i="86"/>
  <c r="AD67" i="86"/>
  <c r="AC67" i="86"/>
  <c r="AB67" i="86"/>
  <c r="AA67" i="86"/>
  <c r="Z67" i="86"/>
  <c r="Y67" i="86"/>
  <c r="V67" i="86"/>
  <c r="W67" i="86"/>
  <c r="X67" i="86"/>
  <c r="S67" i="86"/>
  <c r="R67" i="86"/>
  <c r="Q67" i="86"/>
  <c r="P67" i="86"/>
  <c r="O67" i="86"/>
  <c r="N67" i="86"/>
  <c r="M67" i="86"/>
  <c r="L67" i="86"/>
  <c r="K67" i="86"/>
  <c r="G53" i="86"/>
  <c r="C56" i="86"/>
  <c r="B56" i="86"/>
  <c r="E56" i="86"/>
  <c r="G56" i="86"/>
  <c r="E57" i="86"/>
  <c r="G57" i="86"/>
  <c r="C58" i="86"/>
  <c r="B58" i="86"/>
  <c r="C60" i="86"/>
  <c r="B60" i="86"/>
  <c r="C61" i="86"/>
  <c r="B61" i="86"/>
  <c r="E58" i="86"/>
  <c r="G58" i="86"/>
  <c r="E59" i="86"/>
  <c r="G59" i="86"/>
  <c r="E60" i="86"/>
  <c r="G60" i="86"/>
  <c r="E61" i="86"/>
  <c r="G61" i="86"/>
  <c r="F53" i="86"/>
  <c r="B62" i="86"/>
  <c r="B63" i="86"/>
  <c r="B64" i="86"/>
  <c r="F54" i="86"/>
  <c r="F55" i="86"/>
  <c r="H66" i="86"/>
  <c r="H67" i="86"/>
  <c r="G67" i="86"/>
  <c r="B65" i="86"/>
  <c r="B66" i="86"/>
  <c r="F65" i="86"/>
  <c r="F66" i="86"/>
  <c r="F67" i="86"/>
  <c r="B67" i="86"/>
  <c r="AF66" i="86"/>
  <c r="AE66" i="86"/>
  <c r="AD66" i="86"/>
  <c r="AC66" i="86"/>
  <c r="AB66" i="86"/>
  <c r="AA66" i="86"/>
  <c r="Z66" i="86"/>
  <c r="Y66" i="86"/>
  <c r="V66" i="86"/>
  <c r="W66" i="86"/>
  <c r="X66" i="86"/>
  <c r="S66" i="86"/>
  <c r="R66" i="86"/>
  <c r="Q66" i="86"/>
  <c r="P66" i="86"/>
  <c r="O66" i="86"/>
  <c r="N66" i="86"/>
  <c r="M66" i="86"/>
  <c r="L66" i="86"/>
  <c r="K66" i="86"/>
  <c r="C66" i="86"/>
  <c r="AF65" i="86"/>
  <c r="AE65" i="86"/>
  <c r="AD65" i="86"/>
  <c r="AC65" i="86"/>
  <c r="AB65" i="86"/>
  <c r="AA65" i="86"/>
  <c r="Z65" i="86"/>
  <c r="Y65" i="86"/>
  <c r="V65" i="86"/>
  <c r="W65" i="86"/>
  <c r="X65" i="86"/>
  <c r="S65" i="86"/>
  <c r="R65" i="86"/>
  <c r="Q65" i="86"/>
  <c r="P65" i="86"/>
  <c r="O65" i="86"/>
  <c r="N65" i="86"/>
  <c r="M65" i="86"/>
  <c r="L65" i="86"/>
  <c r="K65" i="86"/>
  <c r="H65" i="86"/>
  <c r="G65" i="86"/>
  <c r="C65" i="86"/>
  <c r="AF64" i="86"/>
  <c r="AE64" i="86"/>
  <c r="AD64" i="86"/>
  <c r="AC64" i="86"/>
  <c r="AB64" i="86"/>
  <c r="AA64" i="86"/>
  <c r="Z64" i="86"/>
  <c r="Y64" i="86"/>
  <c r="V64" i="86"/>
  <c r="W64" i="86"/>
  <c r="X64" i="86"/>
  <c r="S64" i="86"/>
  <c r="R64" i="86"/>
  <c r="Q64" i="86"/>
  <c r="P64" i="86"/>
  <c r="O64" i="86"/>
  <c r="N64" i="86"/>
  <c r="M64" i="86"/>
  <c r="L64" i="86"/>
  <c r="K64" i="86"/>
  <c r="G64" i="86"/>
  <c r="E64" i="86"/>
  <c r="C64" i="86"/>
  <c r="AF63" i="86"/>
  <c r="AE63" i="86"/>
  <c r="AD63" i="86"/>
  <c r="AC63" i="86"/>
  <c r="AB63" i="86"/>
  <c r="AA63" i="86"/>
  <c r="Z63" i="86"/>
  <c r="Y63" i="86"/>
  <c r="V63" i="86"/>
  <c r="W63" i="86"/>
  <c r="X63" i="86"/>
  <c r="S63" i="86"/>
  <c r="R63" i="86"/>
  <c r="Q63" i="86"/>
  <c r="P63" i="86"/>
  <c r="O63" i="86"/>
  <c r="N63" i="86"/>
  <c r="M63" i="86"/>
  <c r="L63" i="86"/>
  <c r="K63" i="86"/>
  <c r="D63" i="86"/>
  <c r="C63" i="86"/>
  <c r="AF62" i="86"/>
  <c r="AE62" i="86"/>
  <c r="AD62" i="86"/>
  <c r="AC62" i="86"/>
  <c r="AB62" i="86"/>
  <c r="AA62" i="86"/>
  <c r="Z62" i="86"/>
  <c r="Y62" i="86"/>
  <c r="V62" i="86"/>
  <c r="W62" i="86"/>
  <c r="X62" i="86"/>
  <c r="S62" i="86"/>
  <c r="R62" i="86"/>
  <c r="Q62" i="86"/>
  <c r="P62" i="86"/>
  <c r="O62" i="86"/>
  <c r="N62" i="86"/>
  <c r="M62" i="86"/>
  <c r="L62" i="86"/>
  <c r="K62" i="86"/>
  <c r="AF61" i="86"/>
  <c r="AE61" i="86"/>
  <c r="AD61" i="86"/>
  <c r="AC61" i="86"/>
  <c r="AB61" i="86"/>
  <c r="AA61" i="86"/>
  <c r="Z61" i="86"/>
  <c r="Y61" i="86"/>
  <c r="V61" i="86"/>
  <c r="W61" i="86"/>
  <c r="X61" i="86"/>
  <c r="S61" i="86"/>
  <c r="R61" i="86"/>
  <c r="Q61" i="86"/>
  <c r="P61" i="86"/>
  <c r="O61" i="86"/>
  <c r="N61" i="86"/>
  <c r="M61" i="86"/>
  <c r="L61" i="86"/>
  <c r="K61" i="86"/>
  <c r="H61" i="86"/>
  <c r="AF60" i="86"/>
  <c r="AE60" i="86"/>
  <c r="AD60" i="86"/>
  <c r="AC60" i="86"/>
  <c r="AB60" i="86"/>
  <c r="AA60" i="86"/>
  <c r="Z60" i="86"/>
  <c r="Y60" i="86"/>
  <c r="V60" i="86"/>
  <c r="W60" i="86"/>
  <c r="X60" i="86"/>
  <c r="S60" i="86"/>
  <c r="R60" i="86"/>
  <c r="Q60" i="86"/>
  <c r="P60" i="86"/>
  <c r="O60" i="86"/>
  <c r="N60" i="86"/>
  <c r="M60" i="86"/>
  <c r="L60" i="86"/>
  <c r="K60" i="86"/>
  <c r="H60" i="86"/>
  <c r="AF59" i="86"/>
  <c r="AE59" i="86"/>
  <c r="AD59" i="86"/>
  <c r="AC59" i="86"/>
  <c r="AB59" i="86"/>
  <c r="AA59" i="86"/>
  <c r="Z59" i="86"/>
  <c r="Y59" i="86"/>
  <c r="V59" i="86"/>
  <c r="W59" i="86"/>
  <c r="X59" i="86"/>
  <c r="S59" i="86"/>
  <c r="R59" i="86"/>
  <c r="Q59" i="86"/>
  <c r="P59" i="86"/>
  <c r="O59" i="86"/>
  <c r="N59" i="86"/>
  <c r="M59" i="86"/>
  <c r="L59" i="86"/>
  <c r="K59" i="86"/>
  <c r="H59" i="86"/>
  <c r="AF58" i="86"/>
  <c r="AE58" i="86"/>
  <c r="AD58" i="86"/>
  <c r="AC58" i="86"/>
  <c r="AB58" i="86"/>
  <c r="AA58" i="86"/>
  <c r="Z58" i="86"/>
  <c r="Y58" i="86"/>
  <c r="V58" i="86"/>
  <c r="W58" i="86"/>
  <c r="X58" i="86"/>
  <c r="S58" i="86"/>
  <c r="R58" i="86"/>
  <c r="Q58" i="86"/>
  <c r="P58" i="86"/>
  <c r="O58" i="86"/>
  <c r="N58" i="86"/>
  <c r="M58" i="86"/>
  <c r="L58" i="86"/>
  <c r="K58" i="86"/>
  <c r="H58" i="86"/>
  <c r="AF57" i="86"/>
  <c r="AE57" i="86"/>
  <c r="AD57" i="86"/>
  <c r="AC57" i="86"/>
  <c r="AB57" i="86"/>
  <c r="AA57" i="86"/>
  <c r="Z57" i="86"/>
  <c r="Y57" i="86"/>
  <c r="V57" i="86"/>
  <c r="W57" i="86"/>
  <c r="X57" i="86"/>
  <c r="S57" i="86"/>
  <c r="R57" i="86"/>
  <c r="Q57" i="86"/>
  <c r="P57" i="86"/>
  <c r="O57" i="86"/>
  <c r="N57" i="86"/>
  <c r="M57" i="86"/>
  <c r="L57" i="86"/>
  <c r="K57" i="86"/>
  <c r="H57" i="86"/>
  <c r="AF56" i="86"/>
  <c r="AE56" i="86"/>
  <c r="AD56" i="86"/>
  <c r="AC56" i="86"/>
  <c r="AB56" i="86"/>
  <c r="AA56" i="86"/>
  <c r="Z56" i="86"/>
  <c r="Y56" i="86"/>
  <c r="V56" i="86"/>
  <c r="W56" i="86"/>
  <c r="X56" i="86"/>
  <c r="S56" i="86"/>
  <c r="R56" i="86"/>
  <c r="Q56" i="86"/>
  <c r="P56" i="86"/>
  <c r="O56" i="86"/>
  <c r="N56" i="86"/>
  <c r="M56" i="86"/>
  <c r="L56" i="86"/>
  <c r="K56" i="86"/>
  <c r="H56" i="86"/>
  <c r="AF55" i="86"/>
  <c r="AE55" i="86"/>
  <c r="AD55" i="86"/>
  <c r="AC55" i="86"/>
  <c r="AB55" i="86"/>
  <c r="AA55" i="86"/>
  <c r="Z55" i="86"/>
  <c r="Y55" i="86"/>
  <c r="V55" i="86"/>
  <c r="W55" i="86"/>
  <c r="X55" i="86"/>
  <c r="S55" i="86"/>
  <c r="R55" i="86"/>
  <c r="Q55" i="86"/>
  <c r="P55" i="86"/>
  <c r="O55" i="86"/>
  <c r="N55" i="86"/>
  <c r="M55" i="86"/>
  <c r="L55" i="86"/>
  <c r="K55" i="86"/>
  <c r="D55" i="86"/>
  <c r="E55" i="86"/>
  <c r="AF54" i="86"/>
  <c r="AE54" i="86"/>
  <c r="AD54" i="86"/>
  <c r="AC54" i="86"/>
  <c r="AB54" i="86"/>
  <c r="AA54" i="86"/>
  <c r="Z54" i="86"/>
  <c r="Y54" i="86"/>
  <c r="V54" i="86"/>
  <c r="W54" i="86"/>
  <c r="X54" i="86"/>
  <c r="S54" i="86"/>
  <c r="R54" i="86"/>
  <c r="Q54" i="86"/>
  <c r="P54" i="86"/>
  <c r="O54" i="86"/>
  <c r="N54" i="86"/>
  <c r="M54" i="86"/>
  <c r="L54" i="86"/>
  <c r="K54" i="86"/>
  <c r="D54" i="86"/>
  <c r="E54" i="86"/>
  <c r="AF53" i="86"/>
  <c r="AE53" i="86"/>
  <c r="AD53" i="86"/>
  <c r="AC53" i="86"/>
  <c r="AB53" i="86"/>
  <c r="AA53" i="86"/>
  <c r="Z53" i="86"/>
  <c r="Y53" i="86"/>
  <c r="V53" i="86"/>
  <c r="W53" i="86"/>
  <c r="X53" i="86"/>
  <c r="S53" i="86"/>
  <c r="R53" i="86"/>
  <c r="Q53" i="86"/>
  <c r="P53" i="86"/>
  <c r="O53" i="86"/>
  <c r="N53" i="86"/>
  <c r="M53" i="86"/>
  <c r="L53" i="86"/>
  <c r="K53" i="86"/>
  <c r="D53" i="86"/>
  <c r="E53" i="86"/>
  <c r="Y52" i="86"/>
  <c r="Z52" i="86"/>
  <c r="AA52" i="86"/>
  <c r="AB52" i="86"/>
  <c r="AC52" i="86"/>
  <c r="AD52" i="86"/>
  <c r="AE52" i="86"/>
  <c r="AF52" i="86"/>
  <c r="V52" i="86"/>
  <c r="W52" i="86"/>
  <c r="X52" i="86"/>
  <c r="AG52" i="86"/>
  <c r="S52" i="86"/>
  <c r="R52" i="86"/>
  <c r="Q52" i="86"/>
  <c r="P52" i="86"/>
  <c r="O52" i="86"/>
  <c r="N52" i="86"/>
  <c r="M52" i="86"/>
  <c r="L52" i="86"/>
  <c r="K52" i="86"/>
  <c r="B51" i="86"/>
  <c r="A51" i="85"/>
  <c r="B101" i="85"/>
  <c r="D101" i="85"/>
  <c r="E101" i="85"/>
  <c r="B94" i="85"/>
  <c r="C101" i="85"/>
  <c r="F101" i="85"/>
  <c r="B100" i="85"/>
  <c r="D100" i="85"/>
  <c r="E100" i="85"/>
  <c r="C100" i="85"/>
  <c r="F100" i="85"/>
  <c r="B99" i="85"/>
  <c r="D99" i="85"/>
  <c r="E99" i="85"/>
  <c r="C99" i="85"/>
  <c r="F99" i="85"/>
  <c r="B98" i="85"/>
  <c r="D98" i="85"/>
  <c r="E98" i="85"/>
  <c r="C98" i="85"/>
  <c r="F98" i="85"/>
  <c r="B97" i="85"/>
  <c r="D97" i="85"/>
  <c r="E97" i="85"/>
  <c r="C97" i="85"/>
  <c r="F97" i="85"/>
  <c r="B96" i="85"/>
  <c r="D96" i="85"/>
  <c r="E96" i="85"/>
  <c r="G96" i="85"/>
  <c r="C96" i="85"/>
  <c r="F96" i="85"/>
  <c r="B95" i="85"/>
  <c r="C77" i="85"/>
  <c r="E77" i="85"/>
  <c r="F77" i="85"/>
  <c r="G77" i="85"/>
  <c r="D77" i="85"/>
  <c r="B79" i="85"/>
  <c r="H77" i="85"/>
  <c r="B78" i="85"/>
  <c r="C78" i="85"/>
  <c r="C79" i="85"/>
  <c r="D79" i="85"/>
  <c r="D80" i="85"/>
  <c r="B81" i="85"/>
  <c r="B80" i="85"/>
  <c r="C80" i="85"/>
  <c r="C81" i="85"/>
  <c r="D81" i="85"/>
  <c r="B83" i="85"/>
  <c r="B82" i="85"/>
  <c r="C82" i="85"/>
  <c r="C83" i="85"/>
  <c r="D83" i="85"/>
  <c r="B85" i="85"/>
  <c r="B84" i="85"/>
  <c r="C84" i="85"/>
  <c r="C85" i="85"/>
  <c r="D85" i="85"/>
  <c r="B87" i="85"/>
  <c r="B86" i="85"/>
  <c r="C86" i="85"/>
  <c r="C87" i="85"/>
  <c r="D87" i="85"/>
  <c r="D92" i="85"/>
  <c r="B89" i="85"/>
  <c r="B88" i="85"/>
  <c r="C88" i="85"/>
  <c r="C89" i="85"/>
  <c r="D89" i="85"/>
  <c r="B91" i="85"/>
  <c r="B90" i="85"/>
  <c r="C90" i="85"/>
  <c r="C91" i="85"/>
  <c r="D91" i="85"/>
  <c r="E92" i="85"/>
  <c r="C92" i="85"/>
  <c r="F92" i="85"/>
  <c r="S91" i="85"/>
  <c r="R91" i="85"/>
  <c r="Q91" i="85"/>
  <c r="P91" i="85"/>
  <c r="O91" i="85"/>
  <c r="N91" i="85"/>
  <c r="M91" i="85"/>
  <c r="L91" i="85"/>
  <c r="K91" i="85"/>
  <c r="H91" i="85"/>
  <c r="G91" i="85"/>
  <c r="S90" i="85"/>
  <c r="R90" i="85"/>
  <c r="Q90" i="85"/>
  <c r="P90" i="85"/>
  <c r="O90" i="85"/>
  <c r="N90" i="85"/>
  <c r="M90" i="85"/>
  <c r="L90" i="85"/>
  <c r="K90" i="85"/>
  <c r="S89" i="85"/>
  <c r="R89" i="85"/>
  <c r="Q89" i="85"/>
  <c r="P89" i="85"/>
  <c r="O89" i="85"/>
  <c r="N89" i="85"/>
  <c r="M89" i="85"/>
  <c r="L89" i="85"/>
  <c r="K89" i="85"/>
  <c r="H89" i="85"/>
  <c r="H88" i="85"/>
  <c r="G89" i="85"/>
  <c r="S88" i="85"/>
  <c r="R88" i="85"/>
  <c r="Q88" i="85"/>
  <c r="P88" i="85"/>
  <c r="O88" i="85"/>
  <c r="N88" i="85"/>
  <c r="M88" i="85"/>
  <c r="L88" i="85"/>
  <c r="K88" i="85"/>
  <c r="S87" i="85"/>
  <c r="R87" i="85"/>
  <c r="Q87" i="85"/>
  <c r="P87" i="85"/>
  <c r="O87" i="85"/>
  <c r="N87" i="85"/>
  <c r="M87" i="85"/>
  <c r="L87" i="85"/>
  <c r="K87" i="85"/>
  <c r="H87" i="85"/>
  <c r="G87" i="85"/>
  <c r="S86" i="85"/>
  <c r="R86" i="85"/>
  <c r="Q86" i="85"/>
  <c r="P86" i="85"/>
  <c r="O86" i="85"/>
  <c r="N86" i="85"/>
  <c r="M86" i="85"/>
  <c r="L86" i="85"/>
  <c r="K86" i="85"/>
  <c r="S85" i="85"/>
  <c r="R85" i="85"/>
  <c r="Q85" i="85"/>
  <c r="P85" i="85"/>
  <c r="O85" i="85"/>
  <c r="N85" i="85"/>
  <c r="M85" i="85"/>
  <c r="L85" i="85"/>
  <c r="K85" i="85"/>
  <c r="H85" i="85"/>
  <c r="E85" i="85"/>
  <c r="G85" i="85"/>
  <c r="S84" i="85"/>
  <c r="R84" i="85"/>
  <c r="Q84" i="85"/>
  <c r="P84" i="85"/>
  <c r="O84" i="85"/>
  <c r="N84" i="85"/>
  <c r="M84" i="85"/>
  <c r="L84" i="85"/>
  <c r="K84" i="85"/>
  <c r="S83" i="85"/>
  <c r="R83" i="85"/>
  <c r="Q83" i="85"/>
  <c r="P83" i="85"/>
  <c r="O83" i="85"/>
  <c r="N83" i="85"/>
  <c r="M83" i="85"/>
  <c r="L83" i="85"/>
  <c r="K83" i="85"/>
  <c r="H83" i="85"/>
  <c r="G83" i="85"/>
  <c r="S82" i="85"/>
  <c r="R82" i="85"/>
  <c r="Q82" i="85"/>
  <c r="P82" i="85"/>
  <c r="O82" i="85"/>
  <c r="N82" i="85"/>
  <c r="M82" i="85"/>
  <c r="L82" i="85"/>
  <c r="K82" i="85"/>
  <c r="S81" i="85"/>
  <c r="R81" i="85"/>
  <c r="Q81" i="85"/>
  <c r="P81" i="85"/>
  <c r="O81" i="85"/>
  <c r="N81" i="85"/>
  <c r="M81" i="85"/>
  <c r="L81" i="85"/>
  <c r="K81" i="85"/>
  <c r="H81" i="85"/>
  <c r="G81" i="85"/>
  <c r="H63" i="85"/>
  <c r="AF80" i="85"/>
  <c r="AE80" i="85"/>
  <c r="AD80" i="85"/>
  <c r="AC80" i="85"/>
  <c r="AB80" i="85"/>
  <c r="AA80" i="85"/>
  <c r="Z80" i="85"/>
  <c r="Y80" i="85"/>
  <c r="V80" i="85"/>
  <c r="W80" i="85"/>
  <c r="X80" i="85"/>
  <c r="S80" i="85"/>
  <c r="R80" i="85"/>
  <c r="Q80" i="85"/>
  <c r="P80" i="85"/>
  <c r="O80" i="85"/>
  <c r="N80" i="85"/>
  <c r="M80" i="85"/>
  <c r="L80" i="85"/>
  <c r="K80" i="85"/>
  <c r="AF79" i="85"/>
  <c r="AE79" i="85"/>
  <c r="AD79" i="85"/>
  <c r="AC79" i="85"/>
  <c r="AB79" i="85"/>
  <c r="AA79" i="85"/>
  <c r="Z79" i="85"/>
  <c r="Y79" i="85"/>
  <c r="V79" i="85"/>
  <c r="W79" i="85"/>
  <c r="X79" i="85"/>
  <c r="S79" i="85"/>
  <c r="R79" i="85"/>
  <c r="Q79" i="85"/>
  <c r="P79" i="85"/>
  <c r="O79" i="85"/>
  <c r="N79" i="85"/>
  <c r="M79" i="85"/>
  <c r="L79" i="85"/>
  <c r="K79" i="85"/>
  <c r="H79" i="85"/>
  <c r="G79" i="85"/>
  <c r="AF78" i="85"/>
  <c r="AE78" i="85"/>
  <c r="AD78" i="85"/>
  <c r="AC78" i="85"/>
  <c r="AB78" i="85"/>
  <c r="AA78" i="85"/>
  <c r="Z78" i="85"/>
  <c r="Y78" i="85"/>
  <c r="V78" i="85"/>
  <c r="W78" i="85"/>
  <c r="X78" i="85"/>
  <c r="S78" i="85"/>
  <c r="R78" i="85"/>
  <c r="Q78" i="85"/>
  <c r="P78" i="85"/>
  <c r="O78" i="85"/>
  <c r="N78" i="85"/>
  <c r="M78" i="85"/>
  <c r="L78" i="85"/>
  <c r="K78" i="85"/>
  <c r="AF77" i="85"/>
  <c r="AE77" i="85"/>
  <c r="AD77" i="85"/>
  <c r="AC77" i="85"/>
  <c r="AB77" i="85"/>
  <c r="AA77" i="85"/>
  <c r="Z77" i="85"/>
  <c r="Y77" i="85"/>
  <c r="V77" i="85"/>
  <c r="W77" i="85"/>
  <c r="X77" i="85"/>
  <c r="S77" i="85"/>
  <c r="R77" i="85"/>
  <c r="Q77" i="85"/>
  <c r="P77" i="85"/>
  <c r="O77" i="85"/>
  <c r="N77" i="85"/>
  <c r="M77" i="85"/>
  <c r="L77" i="85"/>
  <c r="K77" i="85"/>
  <c r="B77" i="85"/>
  <c r="AF76" i="85"/>
  <c r="AE76" i="85"/>
  <c r="AD76" i="85"/>
  <c r="AC76" i="85"/>
  <c r="AB76" i="85"/>
  <c r="AA76" i="85"/>
  <c r="Z76" i="85"/>
  <c r="Y76" i="85"/>
  <c r="V76" i="85"/>
  <c r="W76" i="85"/>
  <c r="X76" i="85"/>
  <c r="S76" i="85"/>
  <c r="R76" i="85"/>
  <c r="Q76" i="85"/>
  <c r="P76" i="85"/>
  <c r="O76" i="85"/>
  <c r="N76" i="85"/>
  <c r="M76" i="85"/>
  <c r="L76" i="85"/>
  <c r="K76" i="85"/>
  <c r="G68" i="85"/>
  <c r="C54" i="85"/>
  <c r="C73" i="85"/>
  <c r="C55" i="85"/>
  <c r="C74" i="85"/>
  <c r="D73" i="85"/>
  <c r="H53" i="85"/>
  <c r="E72" i="85"/>
  <c r="F72" i="85"/>
  <c r="H54" i="85"/>
  <c r="E73" i="85"/>
  <c r="F73" i="85"/>
  <c r="B76" i="85"/>
  <c r="AF75" i="85"/>
  <c r="AE75" i="85"/>
  <c r="AD75" i="85"/>
  <c r="AC75" i="85"/>
  <c r="AB75" i="85"/>
  <c r="AA75" i="85"/>
  <c r="Z75" i="85"/>
  <c r="Y75" i="85"/>
  <c r="V75" i="85"/>
  <c r="W75" i="85"/>
  <c r="X75" i="85"/>
  <c r="S75" i="85"/>
  <c r="R75" i="85"/>
  <c r="Q75" i="85"/>
  <c r="P75" i="85"/>
  <c r="O75" i="85"/>
  <c r="N75" i="85"/>
  <c r="M75" i="85"/>
  <c r="L75" i="85"/>
  <c r="K75" i="85"/>
  <c r="B75" i="85"/>
  <c r="AF74" i="85"/>
  <c r="AE74" i="85"/>
  <c r="AD74" i="85"/>
  <c r="AC74" i="85"/>
  <c r="AB74" i="85"/>
  <c r="AA74" i="85"/>
  <c r="Z74" i="85"/>
  <c r="Y74" i="85"/>
  <c r="V74" i="85"/>
  <c r="W74" i="85"/>
  <c r="X74" i="85"/>
  <c r="S74" i="85"/>
  <c r="R74" i="85"/>
  <c r="Q74" i="85"/>
  <c r="P74" i="85"/>
  <c r="O74" i="85"/>
  <c r="N74" i="85"/>
  <c r="M74" i="85"/>
  <c r="L74" i="85"/>
  <c r="K74" i="85"/>
  <c r="H55" i="85"/>
  <c r="E74" i="85"/>
  <c r="B55" i="85"/>
  <c r="B74" i="85"/>
  <c r="AF73" i="85"/>
  <c r="AE73" i="85"/>
  <c r="AD73" i="85"/>
  <c r="AC73" i="85"/>
  <c r="AB73" i="85"/>
  <c r="AA73" i="85"/>
  <c r="Z73" i="85"/>
  <c r="Y73" i="85"/>
  <c r="V73" i="85"/>
  <c r="W73" i="85"/>
  <c r="X73" i="85"/>
  <c r="S73" i="85"/>
  <c r="R73" i="85"/>
  <c r="Q73" i="85"/>
  <c r="P73" i="85"/>
  <c r="O73" i="85"/>
  <c r="N73" i="85"/>
  <c r="M73" i="85"/>
  <c r="L73" i="85"/>
  <c r="K73" i="85"/>
  <c r="B54" i="85"/>
  <c r="B73" i="85"/>
  <c r="AF72" i="85"/>
  <c r="AE72" i="85"/>
  <c r="AD72" i="85"/>
  <c r="AC72" i="85"/>
  <c r="AB72" i="85"/>
  <c r="AA72" i="85"/>
  <c r="Z72" i="85"/>
  <c r="Y72" i="85"/>
  <c r="V72" i="85"/>
  <c r="W72" i="85"/>
  <c r="X72" i="85"/>
  <c r="S72" i="85"/>
  <c r="R72" i="85"/>
  <c r="Q72" i="85"/>
  <c r="P72" i="85"/>
  <c r="O72" i="85"/>
  <c r="N72" i="85"/>
  <c r="M72" i="85"/>
  <c r="L72" i="85"/>
  <c r="K72" i="85"/>
  <c r="C53" i="85"/>
  <c r="C72" i="85"/>
  <c r="D72" i="85"/>
  <c r="B53" i="85"/>
  <c r="B72" i="85"/>
  <c r="AF71" i="85"/>
  <c r="AE71" i="85"/>
  <c r="AD71" i="85"/>
  <c r="AC71" i="85"/>
  <c r="AB71" i="85"/>
  <c r="AA71" i="85"/>
  <c r="Z71" i="85"/>
  <c r="Y71" i="85"/>
  <c r="V71" i="85"/>
  <c r="W71" i="85"/>
  <c r="X71" i="85"/>
  <c r="S71" i="85"/>
  <c r="R71" i="85"/>
  <c r="Q71" i="85"/>
  <c r="P71" i="85"/>
  <c r="O71" i="85"/>
  <c r="N71" i="85"/>
  <c r="M71" i="85"/>
  <c r="L71" i="85"/>
  <c r="K71" i="85"/>
  <c r="AF70" i="85"/>
  <c r="AE70" i="85"/>
  <c r="AD70" i="85"/>
  <c r="AC70" i="85"/>
  <c r="AB70" i="85"/>
  <c r="AA70" i="85"/>
  <c r="Z70" i="85"/>
  <c r="Y70" i="85"/>
  <c r="V70" i="85"/>
  <c r="W70" i="85"/>
  <c r="X70" i="85"/>
  <c r="S70" i="85"/>
  <c r="R70" i="85"/>
  <c r="Q70" i="85"/>
  <c r="P70" i="85"/>
  <c r="O70" i="85"/>
  <c r="N70" i="85"/>
  <c r="M70" i="85"/>
  <c r="L70" i="85"/>
  <c r="K70" i="85"/>
  <c r="G66" i="85"/>
  <c r="AF69" i="85"/>
  <c r="AE69" i="85"/>
  <c r="AD69" i="85"/>
  <c r="AC69" i="85"/>
  <c r="AB69" i="85"/>
  <c r="AA69" i="85"/>
  <c r="Z69" i="85"/>
  <c r="Y69" i="85"/>
  <c r="V69" i="85"/>
  <c r="W69" i="85"/>
  <c r="X69" i="85"/>
  <c r="S69" i="85"/>
  <c r="R69" i="85"/>
  <c r="Q69" i="85"/>
  <c r="P69" i="85"/>
  <c r="O69" i="85"/>
  <c r="N69" i="85"/>
  <c r="M69" i="85"/>
  <c r="L69" i="85"/>
  <c r="K69" i="85"/>
  <c r="AF68" i="85"/>
  <c r="AE68" i="85"/>
  <c r="AD68" i="85"/>
  <c r="AC68" i="85"/>
  <c r="AB68" i="85"/>
  <c r="AA68" i="85"/>
  <c r="Z68" i="85"/>
  <c r="Y68" i="85"/>
  <c r="V68" i="85"/>
  <c r="W68" i="85"/>
  <c r="X68" i="85"/>
  <c r="S68" i="85"/>
  <c r="R68" i="85"/>
  <c r="Q68" i="85"/>
  <c r="P68" i="85"/>
  <c r="O68" i="85"/>
  <c r="N68" i="85"/>
  <c r="M68" i="85"/>
  <c r="L68" i="85"/>
  <c r="K68" i="85"/>
  <c r="AF67" i="85"/>
  <c r="AE67" i="85"/>
  <c r="AD67" i="85"/>
  <c r="AC67" i="85"/>
  <c r="AB67" i="85"/>
  <c r="AA67" i="85"/>
  <c r="Z67" i="85"/>
  <c r="Y67" i="85"/>
  <c r="V67" i="85"/>
  <c r="W67" i="85"/>
  <c r="X67" i="85"/>
  <c r="S67" i="85"/>
  <c r="R67" i="85"/>
  <c r="Q67" i="85"/>
  <c r="P67" i="85"/>
  <c r="O67" i="85"/>
  <c r="N67" i="85"/>
  <c r="M67" i="85"/>
  <c r="L67" i="85"/>
  <c r="K67" i="85"/>
  <c r="G53" i="85"/>
  <c r="C56" i="85"/>
  <c r="B56" i="85"/>
  <c r="C57" i="85"/>
  <c r="B57" i="85"/>
  <c r="C58" i="85"/>
  <c r="B58" i="85"/>
  <c r="C59" i="85"/>
  <c r="B59" i="85"/>
  <c r="C60" i="85"/>
  <c r="B60" i="85"/>
  <c r="C61" i="85"/>
  <c r="B61" i="85"/>
  <c r="E56" i="85"/>
  <c r="G56" i="85"/>
  <c r="E57" i="85"/>
  <c r="G57" i="85"/>
  <c r="E58" i="85"/>
  <c r="G58" i="85"/>
  <c r="E59" i="85"/>
  <c r="G59" i="85"/>
  <c r="E60" i="85"/>
  <c r="G60" i="85"/>
  <c r="E61" i="85"/>
  <c r="G61" i="85"/>
  <c r="F53" i="85"/>
  <c r="B62" i="85"/>
  <c r="B63" i="85"/>
  <c r="B64" i="85"/>
  <c r="G64" i="85"/>
  <c r="F54" i="85"/>
  <c r="F55" i="85"/>
  <c r="H66" i="85"/>
  <c r="H67" i="85"/>
  <c r="G67" i="85"/>
  <c r="B65" i="85"/>
  <c r="B66" i="85"/>
  <c r="F65" i="85"/>
  <c r="F66" i="85"/>
  <c r="F67" i="85"/>
  <c r="B67" i="85"/>
  <c r="AF66" i="85"/>
  <c r="AE66" i="85"/>
  <c r="AD66" i="85"/>
  <c r="AC66" i="85"/>
  <c r="AB66" i="85"/>
  <c r="AA66" i="85"/>
  <c r="Z66" i="85"/>
  <c r="Y66" i="85"/>
  <c r="V66" i="85"/>
  <c r="W66" i="85"/>
  <c r="X66" i="85"/>
  <c r="S66" i="85"/>
  <c r="R66" i="85"/>
  <c r="Q66" i="85"/>
  <c r="P66" i="85"/>
  <c r="O66" i="85"/>
  <c r="N66" i="85"/>
  <c r="M66" i="85"/>
  <c r="L66" i="85"/>
  <c r="K66" i="85"/>
  <c r="C66" i="85"/>
  <c r="AF65" i="85"/>
  <c r="AE65" i="85"/>
  <c r="AD65" i="85"/>
  <c r="AC65" i="85"/>
  <c r="AB65" i="85"/>
  <c r="AA65" i="85"/>
  <c r="Z65" i="85"/>
  <c r="Y65" i="85"/>
  <c r="V65" i="85"/>
  <c r="W65" i="85"/>
  <c r="X65" i="85"/>
  <c r="S65" i="85"/>
  <c r="R65" i="85"/>
  <c r="Q65" i="85"/>
  <c r="P65" i="85"/>
  <c r="O65" i="85"/>
  <c r="N65" i="85"/>
  <c r="M65" i="85"/>
  <c r="L65" i="85"/>
  <c r="K65" i="85"/>
  <c r="H65" i="85"/>
  <c r="G65" i="85"/>
  <c r="C65" i="85"/>
  <c r="AF64" i="85"/>
  <c r="AE64" i="85"/>
  <c r="AD64" i="85"/>
  <c r="AC64" i="85"/>
  <c r="AB64" i="85"/>
  <c r="AA64" i="85"/>
  <c r="Z64" i="85"/>
  <c r="Y64" i="85"/>
  <c r="V64" i="85"/>
  <c r="W64" i="85"/>
  <c r="X64" i="85"/>
  <c r="S64" i="85"/>
  <c r="R64" i="85"/>
  <c r="Q64" i="85"/>
  <c r="P64" i="85"/>
  <c r="O64" i="85"/>
  <c r="N64" i="85"/>
  <c r="M64" i="85"/>
  <c r="L64" i="85"/>
  <c r="K64" i="85"/>
  <c r="E64" i="85"/>
  <c r="C64" i="85"/>
  <c r="AF63" i="85"/>
  <c r="AE63" i="85"/>
  <c r="AD63" i="85"/>
  <c r="AC63" i="85"/>
  <c r="AB63" i="85"/>
  <c r="AA63" i="85"/>
  <c r="Z63" i="85"/>
  <c r="Y63" i="85"/>
  <c r="V63" i="85"/>
  <c r="W63" i="85"/>
  <c r="X63" i="85"/>
  <c r="S63" i="85"/>
  <c r="R63" i="85"/>
  <c r="Q63" i="85"/>
  <c r="P63" i="85"/>
  <c r="O63" i="85"/>
  <c r="N63" i="85"/>
  <c r="M63" i="85"/>
  <c r="L63" i="85"/>
  <c r="K63" i="85"/>
  <c r="D53" i="85"/>
  <c r="E53" i="85"/>
  <c r="D54" i="85"/>
  <c r="E54" i="85"/>
  <c r="D55" i="85"/>
  <c r="E55" i="85"/>
  <c r="D63" i="85"/>
  <c r="C63" i="85"/>
  <c r="AF62" i="85"/>
  <c r="AE62" i="85"/>
  <c r="AD62" i="85"/>
  <c r="AC62" i="85"/>
  <c r="AB62" i="85"/>
  <c r="AA62" i="85"/>
  <c r="Z62" i="85"/>
  <c r="Y62" i="85"/>
  <c r="V62" i="85"/>
  <c r="W62" i="85"/>
  <c r="X62" i="85"/>
  <c r="S62" i="85"/>
  <c r="R62" i="85"/>
  <c r="Q62" i="85"/>
  <c r="P62" i="85"/>
  <c r="O62" i="85"/>
  <c r="N62" i="85"/>
  <c r="M62" i="85"/>
  <c r="L62" i="85"/>
  <c r="K62" i="85"/>
  <c r="AF61" i="85"/>
  <c r="AE61" i="85"/>
  <c r="AD61" i="85"/>
  <c r="AC61" i="85"/>
  <c r="AB61" i="85"/>
  <c r="AA61" i="85"/>
  <c r="Z61" i="85"/>
  <c r="Y61" i="85"/>
  <c r="V61" i="85"/>
  <c r="W61" i="85"/>
  <c r="X61" i="85"/>
  <c r="S61" i="85"/>
  <c r="R61" i="85"/>
  <c r="Q61" i="85"/>
  <c r="P61" i="85"/>
  <c r="O61" i="85"/>
  <c r="N61" i="85"/>
  <c r="M61" i="85"/>
  <c r="L61" i="85"/>
  <c r="K61" i="85"/>
  <c r="H61" i="85"/>
  <c r="AF60" i="85"/>
  <c r="AE60" i="85"/>
  <c r="AD60" i="85"/>
  <c r="AC60" i="85"/>
  <c r="AB60" i="85"/>
  <c r="AA60" i="85"/>
  <c r="Z60" i="85"/>
  <c r="Y60" i="85"/>
  <c r="V60" i="85"/>
  <c r="W60" i="85"/>
  <c r="X60" i="85"/>
  <c r="S60" i="85"/>
  <c r="R60" i="85"/>
  <c r="Q60" i="85"/>
  <c r="P60" i="85"/>
  <c r="O60" i="85"/>
  <c r="N60" i="85"/>
  <c r="M60" i="85"/>
  <c r="L60" i="85"/>
  <c r="K60" i="85"/>
  <c r="H60" i="85"/>
  <c r="AF59" i="85"/>
  <c r="AE59" i="85"/>
  <c r="AD59" i="85"/>
  <c r="AC59" i="85"/>
  <c r="AB59" i="85"/>
  <c r="AA59" i="85"/>
  <c r="Z59" i="85"/>
  <c r="Y59" i="85"/>
  <c r="V59" i="85"/>
  <c r="W59" i="85"/>
  <c r="X59" i="85"/>
  <c r="S59" i="85"/>
  <c r="R59" i="85"/>
  <c r="Q59" i="85"/>
  <c r="P59" i="85"/>
  <c r="O59" i="85"/>
  <c r="N59" i="85"/>
  <c r="M59" i="85"/>
  <c r="L59" i="85"/>
  <c r="K59" i="85"/>
  <c r="H59" i="85"/>
  <c r="AF58" i="85"/>
  <c r="AE58" i="85"/>
  <c r="AD58" i="85"/>
  <c r="AC58" i="85"/>
  <c r="AB58" i="85"/>
  <c r="AA58" i="85"/>
  <c r="Z58" i="85"/>
  <c r="Y58" i="85"/>
  <c r="V58" i="85"/>
  <c r="W58" i="85"/>
  <c r="X58" i="85"/>
  <c r="S58" i="85"/>
  <c r="R58" i="85"/>
  <c r="Q58" i="85"/>
  <c r="P58" i="85"/>
  <c r="O58" i="85"/>
  <c r="N58" i="85"/>
  <c r="M58" i="85"/>
  <c r="L58" i="85"/>
  <c r="K58" i="85"/>
  <c r="H58" i="85"/>
  <c r="AF57" i="85"/>
  <c r="AE57" i="85"/>
  <c r="AD57" i="85"/>
  <c r="AC57" i="85"/>
  <c r="AB57" i="85"/>
  <c r="AA57" i="85"/>
  <c r="Z57" i="85"/>
  <c r="Y57" i="85"/>
  <c r="V57" i="85"/>
  <c r="W57" i="85"/>
  <c r="X57" i="85"/>
  <c r="S57" i="85"/>
  <c r="R57" i="85"/>
  <c r="Q57" i="85"/>
  <c r="P57" i="85"/>
  <c r="O57" i="85"/>
  <c r="N57" i="85"/>
  <c r="M57" i="85"/>
  <c r="L57" i="85"/>
  <c r="K57" i="85"/>
  <c r="H57" i="85"/>
  <c r="AF56" i="85"/>
  <c r="AE56" i="85"/>
  <c r="AD56" i="85"/>
  <c r="AC56" i="85"/>
  <c r="AB56" i="85"/>
  <c r="AA56" i="85"/>
  <c r="Z56" i="85"/>
  <c r="Y56" i="85"/>
  <c r="V56" i="85"/>
  <c r="W56" i="85"/>
  <c r="X56" i="85"/>
  <c r="S56" i="85"/>
  <c r="R56" i="85"/>
  <c r="Q56" i="85"/>
  <c r="P56" i="85"/>
  <c r="O56" i="85"/>
  <c r="N56" i="85"/>
  <c r="M56" i="85"/>
  <c r="L56" i="85"/>
  <c r="K56" i="85"/>
  <c r="H56" i="85"/>
  <c r="AF55" i="85"/>
  <c r="AE55" i="85"/>
  <c r="AD55" i="85"/>
  <c r="AC55" i="85"/>
  <c r="AB55" i="85"/>
  <c r="AA55" i="85"/>
  <c r="Z55" i="85"/>
  <c r="Y55" i="85"/>
  <c r="V55" i="85"/>
  <c r="W55" i="85"/>
  <c r="X55" i="85"/>
  <c r="S55" i="85"/>
  <c r="R55" i="85"/>
  <c r="Q55" i="85"/>
  <c r="P55" i="85"/>
  <c r="O55" i="85"/>
  <c r="N55" i="85"/>
  <c r="M55" i="85"/>
  <c r="L55" i="85"/>
  <c r="K55" i="85"/>
  <c r="AF54" i="85"/>
  <c r="AE54" i="85"/>
  <c r="AD54" i="85"/>
  <c r="AC54" i="85"/>
  <c r="AB54" i="85"/>
  <c r="AA54" i="85"/>
  <c r="Z54" i="85"/>
  <c r="Y54" i="85"/>
  <c r="V54" i="85"/>
  <c r="W54" i="85"/>
  <c r="X54" i="85"/>
  <c r="S54" i="85"/>
  <c r="R54" i="85"/>
  <c r="Q54" i="85"/>
  <c r="P54" i="85"/>
  <c r="O54" i="85"/>
  <c r="N54" i="85"/>
  <c r="M54" i="85"/>
  <c r="L54" i="85"/>
  <c r="K54" i="85"/>
  <c r="AF53" i="85"/>
  <c r="AE53" i="85"/>
  <c r="AD53" i="85"/>
  <c r="AC53" i="85"/>
  <c r="AB53" i="85"/>
  <c r="AA53" i="85"/>
  <c r="Z53" i="85"/>
  <c r="Y53" i="85"/>
  <c r="V53" i="85"/>
  <c r="W53" i="85"/>
  <c r="X53" i="85"/>
  <c r="S53" i="85"/>
  <c r="R53" i="85"/>
  <c r="Q53" i="85"/>
  <c r="P53" i="85"/>
  <c r="O53" i="85"/>
  <c r="N53" i="85"/>
  <c r="M53" i="85"/>
  <c r="L53" i="85"/>
  <c r="K53" i="85"/>
  <c r="Y52" i="85"/>
  <c r="Z52" i="85"/>
  <c r="AA52" i="85"/>
  <c r="AB52" i="85"/>
  <c r="AC52" i="85"/>
  <c r="AD52" i="85"/>
  <c r="AE52" i="85"/>
  <c r="AF52" i="85"/>
  <c r="V52" i="85"/>
  <c r="W52" i="85"/>
  <c r="X52" i="85"/>
  <c r="AG52" i="85"/>
  <c r="S52" i="85"/>
  <c r="R52" i="85"/>
  <c r="Q52" i="85"/>
  <c r="P52" i="85"/>
  <c r="O52" i="85"/>
  <c r="N52" i="85"/>
  <c r="M52" i="85"/>
  <c r="L52" i="85"/>
  <c r="K52" i="85"/>
  <c r="B51" i="85"/>
  <c r="A51" i="84"/>
  <c r="B101" i="84"/>
  <c r="B96" i="84"/>
  <c r="B97" i="84"/>
  <c r="B98" i="84"/>
  <c r="B99" i="84"/>
  <c r="B100" i="84"/>
  <c r="D101" i="84"/>
  <c r="E101" i="84"/>
  <c r="B94" i="84"/>
  <c r="C101" i="84"/>
  <c r="F101" i="84"/>
  <c r="D100" i="84"/>
  <c r="E100" i="84"/>
  <c r="C100" i="84"/>
  <c r="F100" i="84"/>
  <c r="D99" i="84"/>
  <c r="E99" i="84"/>
  <c r="C59" i="84"/>
  <c r="B59" i="84"/>
  <c r="C99" i="84"/>
  <c r="F99" i="84"/>
  <c r="D98" i="84"/>
  <c r="E98" i="84"/>
  <c r="C57" i="84"/>
  <c r="B57" i="84"/>
  <c r="C98" i="84"/>
  <c r="F98" i="84"/>
  <c r="D97" i="84"/>
  <c r="E97" i="84"/>
  <c r="C97" i="84"/>
  <c r="F97" i="84"/>
  <c r="D96" i="84"/>
  <c r="E96" i="84"/>
  <c r="G96" i="84"/>
  <c r="B55" i="84"/>
  <c r="C96" i="84"/>
  <c r="F96" i="84"/>
  <c r="B95" i="84"/>
  <c r="C77" i="84"/>
  <c r="E77" i="84"/>
  <c r="F77" i="84"/>
  <c r="G77" i="84"/>
  <c r="D77" i="84"/>
  <c r="B79" i="84"/>
  <c r="H77" i="84"/>
  <c r="B78" i="84"/>
  <c r="C78" i="84"/>
  <c r="C79" i="84"/>
  <c r="D79" i="84"/>
  <c r="D80" i="84"/>
  <c r="B81" i="84"/>
  <c r="B80" i="84"/>
  <c r="C80" i="84"/>
  <c r="C81" i="84"/>
  <c r="D81" i="84"/>
  <c r="B83" i="84"/>
  <c r="B82" i="84"/>
  <c r="C82" i="84"/>
  <c r="C83" i="84"/>
  <c r="D83" i="84"/>
  <c r="B85" i="84"/>
  <c r="B84" i="84"/>
  <c r="C84" i="84"/>
  <c r="C85" i="84"/>
  <c r="D85" i="84"/>
  <c r="B87" i="84"/>
  <c r="B86" i="84"/>
  <c r="C86" i="84"/>
  <c r="C87" i="84"/>
  <c r="D87" i="84"/>
  <c r="D92" i="84"/>
  <c r="B89" i="84"/>
  <c r="B88" i="84"/>
  <c r="C88" i="84"/>
  <c r="C89" i="84"/>
  <c r="D89" i="84"/>
  <c r="B91" i="84"/>
  <c r="B90" i="84"/>
  <c r="C90" i="84"/>
  <c r="C91" i="84"/>
  <c r="D91" i="84"/>
  <c r="E92" i="84"/>
  <c r="C92" i="84"/>
  <c r="F92" i="84"/>
  <c r="S91" i="84"/>
  <c r="R91" i="84"/>
  <c r="Q91" i="84"/>
  <c r="P91" i="84"/>
  <c r="O91" i="84"/>
  <c r="N91" i="84"/>
  <c r="M91" i="84"/>
  <c r="L91" i="84"/>
  <c r="K91" i="84"/>
  <c r="H91" i="84"/>
  <c r="G91" i="84"/>
  <c r="S90" i="84"/>
  <c r="R90" i="84"/>
  <c r="Q90" i="84"/>
  <c r="P90" i="84"/>
  <c r="O90" i="84"/>
  <c r="N90" i="84"/>
  <c r="M90" i="84"/>
  <c r="L90" i="84"/>
  <c r="K90" i="84"/>
  <c r="S89" i="84"/>
  <c r="R89" i="84"/>
  <c r="Q89" i="84"/>
  <c r="P89" i="84"/>
  <c r="O89" i="84"/>
  <c r="N89" i="84"/>
  <c r="M89" i="84"/>
  <c r="L89" i="84"/>
  <c r="K89" i="84"/>
  <c r="H89" i="84"/>
  <c r="G89" i="84"/>
  <c r="S88" i="84"/>
  <c r="R88" i="84"/>
  <c r="Q88" i="84"/>
  <c r="P88" i="84"/>
  <c r="O88" i="84"/>
  <c r="N88" i="84"/>
  <c r="M88" i="84"/>
  <c r="L88" i="84"/>
  <c r="K88" i="84"/>
  <c r="H88" i="84"/>
  <c r="S87" i="84"/>
  <c r="R87" i="84"/>
  <c r="Q87" i="84"/>
  <c r="P87" i="84"/>
  <c r="O87" i="84"/>
  <c r="N87" i="84"/>
  <c r="M87" i="84"/>
  <c r="L87" i="84"/>
  <c r="K87" i="84"/>
  <c r="H87" i="84"/>
  <c r="G87" i="84"/>
  <c r="S86" i="84"/>
  <c r="R86" i="84"/>
  <c r="Q86" i="84"/>
  <c r="P86" i="84"/>
  <c r="O86" i="84"/>
  <c r="N86" i="84"/>
  <c r="M86" i="84"/>
  <c r="L86" i="84"/>
  <c r="K86" i="84"/>
  <c r="S85" i="84"/>
  <c r="R85" i="84"/>
  <c r="Q85" i="84"/>
  <c r="P85" i="84"/>
  <c r="O85" i="84"/>
  <c r="N85" i="84"/>
  <c r="M85" i="84"/>
  <c r="L85" i="84"/>
  <c r="K85" i="84"/>
  <c r="H85" i="84"/>
  <c r="E85" i="84"/>
  <c r="G85" i="84"/>
  <c r="S84" i="84"/>
  <c r="R84" i="84"/>
  <c r="Q84" i="84"/>
  <c r="P84" i="84"/>
  <c r="O84" i="84"/>
  <c r="N84" i="84"/>
  <c r="M84" i="84"/>
  <c r="L84" i="84"/>
  <c r="K84" i="84"/>
  <c r="S83" i="84"/>
  <c r="R83" i="84"/>
  <c r="Q83" i="84"/>
  <c r="P83" i="84"/>
  <c r="O83" i="84"/>
  <c r="N83" i="84"/>
  <c r="M83" i="84"/>
  <c r="L83" i="84"/>
  <c r="K83" i="84"/>
  <c r="H83" i="84"/>
  <c r="G83" i="84"/>
  <c r="S82" i="84"/>
  <c r="R82" i="84"/>
  <c r="Q82" i="84"/>
  <c r="P82" i="84"/>
  <c r="O82" i="84"/>
  <c r="N82" i="84"/>
  <c r="M82" i="84"/>
  <c r="L82" i="84"/>
  <c r="K82" i="84"/>
  <c r="S81" i="84"/>
  <c r="R81" i="84"/>
  <c r="Q81" i="84"/>
  <c r="P81" i="84"/>
  <c r="O81" i="84"/>
  <c r="N81" i="84"/>
  <c r="M81" i="84"/>
  <c r="L81" i="84"/>
  <c r="K81" i="84"/>
  <c r="H81" i="84"/>
  <c r="G81" i="84"/>
  <c r="H63" i="84"/>
  <c r="AF80" i="84"/>
  <c r="AE80" i="84"/>
  <c r="AD80" i="84"/>
  <c r="AC80" i="84"/>
  <c r="AB80" i="84"/>
  <c r="AA80" i="84"/>
  <c r="Z80" i="84"/>
  <c r="Y80" i="84"/>
  <c r="V80" i="84"/>
  <c r="W80" i="84"/>
  <c r="X80" i="84"/>
  <c r="S80" i="84"/>
  <c r="R80" i="84"/>
  <c r="Q80" i="84"/>
  <c r="P80" i="84"/>
  <c r="O80" i="84"/>
  <c r="N80" i="84"/>
  <c r="M80" i="84"/>
  <c r="L80" i="84"/>
  <c r="K80" i="84"/>
  <c r="AF79" i="84"/>
  <c r="AE79" i="84"/>
  <c r="AD79" i="84"/>
  <c r="AC79" i="84"/>
  <c r="AB79" i="84"/>
  <c r="AA79" i="84"/>
  <c r="Z79" i="84"/>
  <c r="Y79" i="84"/>
  <c r="V79" i="84"/>
  <c r="W79" i="84"/>
  <c r="X79" i="84"/>
  <c r="S79" i="84"/>
  <c r="R79" i="84"/>
  <c r="Q79" i="84"/>
  <c r="P79" i="84"/>
  <c r="O79" i="84"/>
  <c r="N79" i="84"/>
  <c r="M79" i="84"/>
  <c r="L79" i="84"/>
  <c r="K79" i="84"/>
  <c r="H79" i="84"/>
  <c r="G79" i="84"/>
  <c r="AF78" i="84"/>
  <c r="AE78" i="84"/>
  <c r="AD78" i="84"/>
  <c r="AC78" i="84"/>
  <c r="AB78" i="84"/>
  <c r="AA78" i="84"/>
  <c r="Z78" i="84"/>
  <c r="Y78" i="84"/>
  <c r="V78" i="84"/>
  <c r="W78" i="84"/>
  <c r="X78" i="84"/>
  <c r="S78" i="84"/>
  <c r="R78" i="84"/>
  <c r="Q78" i="84"/>
  <c r="P78" i="84"/>
  <c r="O78" i="84"/>
  <c r="N78" i="84"/>
  <c r="M78" i="84"/>
  <c r="L78" i="84"/>
  <c r="K78" i="84"/>
  <c r="AF77" i="84"/>
  <c r="AE77" i="84"/>
  <c r="AD77" i="84"/>
  <c r="AC77" i="84"/>
  <c r="AB77" i="84"/>
  <c r="AA77" i="84"/>
  <c r="Z77" i="84"/>
  <c r="Y77" i="84"/>
  <c r="V77" i="84"/>
  <c r="W77" i="84"/>
  <c r="X77" i="84"/>
  <c r="S77" i="84"/>
  <c r="R77" i="84"/>
  <c r="Q77" i="84"/>
  <c r="P77" i="84"/>
  <c r="O77" i="84"/>
  <c r="N77" i="84"/>
  <c r="M77" i="84"/>
  <c r="L77" i="84"/>
  <c r="K77" i="84"/>
  <c r="B77" i="84"/>
  <c r="AF76" i="84"/>
  <c r="AE76" i="84"/>
  <c r="AD76" i="84"/>
  <c r="AC76" i="84"/>
  <c r="AB76" i="84"/>
  <c r="AA76" i="84"/>
  <c r="Z76" i="84"/>
  <c r="Y76" i="84"/>
  <c r="V76" i="84"/>
  <c r="W76" i="84"/>
  <c r="X76" i="84"/>
  <c r="S76" i="84"/>
  <c r="R76" i="84"/>
  <c r="Q76" i="84"/>
  <c r="P76" i="84"/>
  <c r="O76" i="84"/>
  <c r="N76" i="84"/>
  <c r="M76" i="84"/>
  <c r="L76" i="84"/>
  <c r="K76" i="84"/>
  <c r="G68" i="84"/>
  <c r="C54" i="84"/>
  <c r="C73" i="84"/>
  <c r="C55" i="84"/>
  <c r="C74" i="84"/>
  <c r="D73" i="84"/>
  <c r="H53" i="84"/>
  <c r="E72" i="84"/>
  <c r="F72" i="84"/>
  <c r="H54" i="84"/>
  <c r="E73" i="84"/>
  <c r="F73" i="84"/>
  <c r="B76" i="84"/>
  <c r="AF75" i="84"/>
  <c r="AE75" i="84"/>
  <c r="AD75" i="84"/>
  <c r="AC75" i="84"/>
  <c r="AB75" i="84"/>
  <c r="AA75" i="84"/>
  <c r="Z75" i="84"/>
  <c r="Y75" i="84"/>
  <c r="V75" i="84"/>
  <c r="W75" i="84"/>
  <c r="X75" i="84"/>
  <c r="S75" i="84"/>
  <c r="R75" i="84"/>
  <c r="Q75" i="84"/>
  <c r="P75" i="84"/>
  <c r="O75" i="84"/>
  <c r="N75" i="84"/>
  <c r="M75" i="84"/>
  <c r="L75" i="84"/>
  <c r="K75" i="84"/>
  <c r="B75" i="84"/>
  <c r="AF74" i="84"/>
  <c r="AE74" i="84"/>
  <c r="AD74" i="84"/>
  <c r="AC74" i="84"/>
  <c r="AB74" i="84"/>
  <c r="AA74" i="84"/>
  <c r="Z74" i="84"/>
  <c r="Y74" i="84"/>
  <c r="V74" i="84"/>
  <c r="W74" i="84"/>
  <c r="X74" i="84"/>
  <c r="S74" i="84"/>
  <c r="R74" i="84"/>
  <c r="Q74" i="84"/>
  <c r="P74" i="84"/>
  <c r="O74" i="84"/>
  <c r="N74" i="84"/>
  <c r="M74" i="84"/>
  <c r="L74" i="84"/>
  <c r="K74" i="84"/>
  <c r="H55" i="84"/>
  <c r="E74" i="84"/>
  <c r="B74" i="84"/>
  <c r="AF73" i="84"/>
  <c r="AE73" i="84"/>
  <c r="AD73" i="84"/>
  <c r="AC73" i="84"/>
  <c r="AB73" i="84"/>
  <c r="AA73" i="84"/>
  <c r="Z73" i="84"/>
  <c r="Y73" i="84"/>
  <c r="V73" i="84"/>
  <c r="W73" i="84"/>
  <c r="X73" i="84"/>
  <c r="S73" i="84"/>
  <c r="R73" i="84"/>
  <c r="Q73" i="84"/>
  <c r="P73" i="84"/>
  <c r="O73" i="84"/>
  <c r="N73" i="84"/>
  <c r="M73" i="84"/>
  <c r="L73" i="84"/>
  <c r="K73" i="84"/>
  <c r="B54" i="84"/>
  <c r="B73" i="84"/>
  <c r="AF72" i="84"/>
  <c r="AE72" i="84"/>
  <c r="AD72" i="84"/>
  <c r="AC72" i="84"/>
  <c r="AB72" i="84"/>
  <c r="AA72" i="84"/>
  <c r="Z72" i="84"/>
  <c r="Y72" i="84"/>
  <c r="V72" i="84"/>
  <c r="W72" i="84"/>
  <c r="X72" i="84"/>
  <c r="S72" i="84"/>
  <c r="R72" i="84"/>
  <c r="Q72" i="84"/>
  <c r="P72" i="84"/>
  <c r="O72" i="84"/>
  <c r="N72" i="84"/>
  <c r="M72" i="84"/>
  <c r="L72" i="84"/>
  <c r="K72" i="84"/>
  <c r="C53" i="84"/>
  <c r="C72" i="84"/>
  <c r="D72" i="84"/>
  <c r="B53" i="84"/>
  <c r="B72" i="84"/>
  <c r="AF71" i="84"/>
  <c r="AE71" i="84"/>
  <c r="AD71" i="84"/>
  <c r="AC71" i="84"/>
  <c r="AB71" i="84"/>
  <c r="AA71" i="84"/>
  <c r="Z71" i="84"/>
  <c r="Y71" i="84"/>
  <c r="V71" i="84"/>
  <c r="W71" i="84"/>
  <c r="X71" i="84"/>
  <c r="S71" i="84"/>
  <c r="R71" i="84"/>
  <c r="Q71" i="84"/>
  <c r="P71" i="84"/>
  <c r="O71" i="84"/>
  <c r="N71" i="84"/>
  <c r="M71" i="84"/>
  <c r="L71" i="84"/>
  <c r="K71" i="84"/>
  <c r="AF70" i="84"/>
  <c r="AE70" i="84"/>
  <c r="AD70" i="84"/>
  <c r="AC70" i="84"/>
  <c r="AB70" i="84"/>
  <c r="AA70" i="84"/>
  <c r="Z70" i="84"/>
  <c r="Y70" i="84"/>
  <c r="V70" i="84"/>
  <c r="W70" i="84"/>
  <c r="X70" i="84"/>
  <c r="S70" i="84"/>
  <c r="R70" i="84"/>
  <c r="Q70" i="84"/>
  <c r="P70" i="84"/>
  <c r="O70" i="84"/>
  <c r="N70" i="84"/>
  <c r="M70" i="84"/>
  <c r="L70" i="84"/>
  <c r="K70" i="84"/>
  <c r="G66" i="84"/>
  <c r="AF69" i="84"/>
  <c r="AE69" i="84"/>
  <c r="AD69" i="84"/>
  <c r="AC69" i="84"/>
  <c r="AB69" i="84"/>
  <c r="AA69" i="84"/>
  <c r="Z69" i="84"/>
  <c r="Y69" i="84"/>
  <c r="V69" i="84"/>
  <c r="W69" i="84"/>
  <c r="X69" i="84"/>
  <c r="S69" i="84"/>
  <c r="R69" i="84"/>
  <c r="Q69" i="84"/>
  <c r="P69" i="84"/>
  <c r="O69" i="84"/>
  <c r="N69" i="84"/>
  <c r="M69" i="84"/>
  <c r="L69" i="84"/>
  <c r="K69" i="84"/>
  <c r="AF68" i="84"/>
  <c r="AE68" i="84"/>
  <c r="AD68" i="84"/>
  <c r="AC68" i="84"/>
  <c r="AB68" i="84"/>
  <c r="AA68" i="84"/>
  <c r="Z68" i="84"/>
  <c r="Y68" i="84"/>
  <c r="V68" i="84"/>
  <c r="W68" i="84"/>
  <c r="X68" i="84"/>
  <c r="S68" i="84"/>
  <c r="R68" i="84"/>
  <c r="Q68" i="84"/>
  <c r="P68" i="84"/>
  <c r="O68" i="84"/>
  <c r="N68" i="84"/>
  <c r="M68" i="84"/>
  <c r="L68" i="84"/>
  <c r="K68" i="84"/>
  <c r="AF67" i="84"/>
  <c r="AE67" i="84"/>
  <c r="AD67" i="84"/>
  <c r="AC67" i="84"/>
  <c r="AB67" i="84"/>
  <c r="AA67" i="84"/>
  <c r="Z67" i="84"/>
  <c r="Y67" i="84"/>
  <c r="V67" i="84"/>
  <c r="W67" i="84"/>
  <c r="X67" i="84"/>
  <c r="S67" i="84"/>
  <c r="R67" i="84"/>
  <c r="Q67" i="84"/>
  <c r="P67" i="84"/>
  <c r="O67" i="84"/>
  <c r="N67" i="84"/>
  <c r="M67" i="84"/>
  <c r="L67" i="84"/>
  <c r="K67" i="84"/>
  <c r="G53" i="84"/>
  <c r="C56" i="84"/>
  <c r="B56" i="84"/>
  <c r="E56" i="84"/>
  <c r="G56" i="84"/>
  <c r="C58" i="84"/>
  <c r="B58" i="84"/>
  <c r="C60" i="84"/>
  <c r="B60" i="84"/>
  <c r="C61" i="84"/>
  <c r="B61" i="84"/>
  <c r="E57" i="84"/>
  <c r="G57" i="84"/>
  <c r="E58" i="84"/>
  <c r="G58" i="84"/>
  <c r="E59" i="84"/>
  <c r="G59" i="84"/>
  <c r="E60" i="84"/>
  <c r="G60" i="84"/>
  <c r="E61" i="84"/>
  <c r="G61" i="84"/>
  <c r="F53" i="84"/>
  <c r="B62" i="84"/>
  <c r="B63" i="84"/>
  <c r="B64" i="84"/>
  <c r="F54" i="84"/>
  <c r="F55" i="84"/>
  <c r="H66" i="84"/>
  <c r="H67" i="84"/>
  <c r="G67" i="84"/>
  <c r="B65" i="84"/>
  <c r="B66" i="84"/>
  <c r="F65" i="84"/>
  <c r="F66" i="84"/>
  <c r="F67" i="84"/>
  <c r="B67" i="84"/>
  <c r="AF66" i="84"/>
  <c r="AE66" i="84"/>
  <c r="AD66" i="84"/>
  <c r="AC66" i="84"/>
  <c r="AB66" i="84"/>
  <c r="AA66" i="84"/>
  <c r="Z66" i="84"/>
  <c r="Y66" i="84"/>
  <c r="V66" i="84"/>
  <c r="W66" i="84"/>
  <c r="X66" i="84"/>
  <c r="S66" i="84"/>
  <c r="R66" i="84"/>
  <c r="Q66" i="84"/>
  <c r="P66" i="84"/>
  <c r="O66" i="84"/>
  <c r="N66" i="84"/>
  <c r="M66" i="84"/>
  <c r="L66" i="84"/>
  <c r="K66" i="84"/>
  <c r="C66" i="84"/>
  <c r="AF65" i="84"/>
  <c r="AE65" i="84"/>
  <c r="AD65" i="84"/>
  <c r="AC65" i="84"/>
  <c r="AB65" i="84"/>
  <c r="AA65" i="84"/>
  <c r="Z65" i="84"/>
  <c r="Y65" i="84"/>
  <c r="V65" i="84"/>
  <c r="W65" i="84"/>
  <c r="X65" i="84"/>
  <c r="S65" i="84"/>
  <c r="R65" i="84"/>
  <c r="Q65" i="84"/>
  <c r="P65" i="84"/>
  <c r="O65" i="84"/>
  <c r="N65" i="84"/>
  <c r="M65" i="84"/>
  <c r="L65" i="84"/>
  <c r="K65" i="84"/>
  <c r="H65" i="84"/>
  <c r="G65" i="84"/>
  <c r="C65" i="84"/>
  <c r="AF64" i="84"/>
  <c r="AE64" i="84"/>
  <c r="AD64" i="84"/>
  <c r="AC64" i="84"/>
  <c r="AB64" i="84"/>
  <c r="AA64" i="84"/>
  <c r="Z64" i="84"/>
  <c r="Y64" i="84"/>
  <c r="V64" i="84"/>
  <c r="W64" i="84"/>
  <c r="X64" i="84"/>
  <c r="S64" i="84"/>
  <c r="R64" i="84"/>
  <c r="Q64" i="84"/>
  <c r="P64" i="84"/>
  <c r="O64" i="84"/>
  <c r="N64" i="84"/>
  <c r="M64" i="84"/>
  <c r="L64" i="84"/>
  <c r="K64" i="84"/>
  <c r="G64" i="84"/>
  <c r="E64" i="84"/>
  <c r="C64" i="84"/>
  <c r="AF63" i="84"/>
  <c r="AE63" i="84"/>
  <c r="AD63" i="84"/>
  <c r="AC63" i="84"/>
  <c r="AB63" i="84"/>
  <c r="AA63" i="84"/>
  <c r="Z63" i="84"/>
  <c r="Y63" i="84"/>
  <c r="V63" i="84"/>
  <c r="W63" i="84"/>
  <c r="X63" i="84"/>
  <c r="S63" i="84"/>
  <c r="R63" i="84"/>
  <c r="Q63" i="84"/>
  <c r="P63" i="84"/>
  <c r="O63" i="84"/>
  <c r="N63" i="84"/>
  <c r="M63" i="84"/>
  <c r="L63" i="84"/>
  <c r="K63" i="84"/>
  <c r="D63" i="84"/>
  <c r="C63" i="84"/>
  <c r="AF62" i="84"/>
  <c r="AE62" i="84"/>
  <c r="AD62" i="84"/>
  <c r="AC62" i="84"/>
  <c r="AB62" i="84"/>
  <c r="AA62" i="84"/>
  <c r="Z62" i="84"/>
  <c r="Y62" i="84"/>
  <c r="V62" i="84"/>
  <c r="W62" i="84"/>
  <c r="X62" i="84"/>
  <c r="S62" i="84"/>
  <c r="R62" i="84"/>
  <c r="Q62" i="84"/>
  <c r="P62" i="84"/>
  <c r="O62" i="84"/>
  <c r="N62" i="84"/>
  <c r="M62" i="84"/>
  <c r="L62" i="84"/>
  <c r="K62" i="84"/>
  <c r="AF61" i="84"/>
  <c r="AE61" i="84"/>
  <c r="AD61" i="84"/>
  <c r="AC61" i="84"/>
  <c r="AB61" i="84"/>
  <c r="AA61" i="84"/>
  <c r="Z61" i="84"/>
  <c r="Y61" i="84"/>
  <c r="V61" i="84"/>
  <c r="W61" i="84"/>
  <c r="X61" i="84"/>
  <c r="S61" i="84"/>
  <c r="R61" i="84"/>
  <c r="Q61" i="84"/>
  <c r="P61" i="84"/>
  <c r="O61" i="84"/>
  <c r="N61" i="84"/>
  <c r="M61" i="84"/>
  <c r="L61" i="84"/>
  <c r="K61" i="84"/>
  <c r="H61" i="84"/>
  <c r="AF60" i="84"/>
  <c r="AE60" i="84"/>
  <c r="AD60" i="84"/>
  <c r="AC60" i="84"/>
  <c r="AB60" i="84"/>
  <c r="AA60" i="84"/>
  <c r="Z60" i="84"/>
  <c r="Y60" i="84"/>
  <c r="V60" i="84"/>
  <c r="W60" i="84"/>
  <c r="X60" i="84"/>
  <c r="S60" i="84"/>
  <c r="R60" i="84"/>
  <c r="Q60" i="84"/>
  <c r="P60" i="84"/>
  <c r="O60" i="84"/>
  <c r="N60" i="84"/>
  <c r="M60" i="84"/>
  <c r="L60" i="84"/>
  <c r="K60" i="84"/>
  <c r="H60" i="84"/>
  <c r="AF59" i="84"/>
  <c r="AE59" i="84"/>
  <c r="AD59" i="84"/>
  <c r="AC59" i="84"/>
  <c r="AB59" i="84"/>
  <c r="AA59" i="84"/>
  <c r="Z59" i="84"/>
  <c r="Y59" i="84"/>
  <c r="V59" i="84"/>
  <c r="W59" i="84"/>
  <c r="X59" i="84"/>
  <c r="S59" i="84"/>
  <c r="R59" i="84"/>
  <c r="Q59" i="84"/>
  <c r="P59" i="84"/>
  <c r="O59" i="84"/>
  <c r="N59" i="84"/>
  <c r="M59" i="84"/>
  <c r="L59" i="84"/>
  <c r="K59" i="84"/>
  <c r="H59" i="84"/>
  <c r="AF58" i="84"/>
  <c r="AE58" i="84"/>
  <c r="AD58" i="84"/>
  <c r="AC58" i="84"/>
  <c r="AB58" i="84"/>
  <c r="AA58" i="84"/>
  <c r="Z58" i="84"/>
  <c r="Y58" i="84"/>
  <c r="V58" i="84"/>
  <c r="W58" i="84"/>
  <c r="X58" i="84"/>
  <c r="S58" i="84"/>
  <c r="R58" i="84"/>
  <c r="Q58" i="84"/>
  <c r="P58" i="84"/>
  <c r="O58" i="84"/>
  <c r="N58" i="84"/>
  <c r="M58" i="84"/>
  <c r="L58" i="84"/>
  <c r="K58" i="84"/>
  <c r="H58" i="84"/>
  <c r="AF57" i="84"/>
  <c r="AE57" i="84"/>
  <c r="AD57" i="84"/>
  <c r="AC57" i="84"/>
  <c r="AB57" i="84"/>
  <c r="AA57" i="84"/>
  <c r="Z57" i="84"/>
  <c r="Y57" i="84"/>
  <c r="V57" i="84"/>
  <c r="W57" i="84"/>
  <c r="X57" i="84"/>
  <c r="S57" i="84"/>
  <c r="R57" i="84"/>
  <c r="Q57" i="84"/>
  <c r="P57" i="84"/>
  <c r="O57" i="84"/>
  <c r="N57" i="84"/>
  <c r="M57" i="84"/>
  <c r="L57" i="84"/>
  <c r="K57" i="84"/>
  <c r="H57" i="84"/>
  <c r="AF56" i="84"/>
  <c r="AE56" i="84"/>
  <c r="AD56" i="84"/>
  <c r="AC56" i="84"/>
  <c r="AB56" i="84"/>
  <c r="AA56" i="84"/>
  <c r="Z56" i="84"/>
  <c r="Y56" i="84"/>
  <c r="V56" i="84"/>
  <c r="W56" i="84"/>
  <c r="X56" i="84"/>
  <c r="S56" i="84"/>
  <c r="R56" i="84"/>
  <c r="Q56" i="84"/>
  <c r="P56" i="84"/>
  <c r="O56" i="84"/>
  <c r="N56" i="84"/>
  <c r="M56" i="84"/>
  <c r="L56" i="84"/>
  <c r="K56" i="84"/>
  <c r="H56" i="84"/>
  <c r="AF55" i="84"/>
  <c r="AE55" i="84"/>
  <c r="AD55" i="84"/>
  <c r="AC55" i="84"/>
  <c r="AB55" i="84"/>
  <c r="AA55" i="84"/>
  <c r="Z55" i="84"/>
  <c r="Y55" i="84"/>
  <c r="V55" i="84"/>
  <c r="W55" i="84"/>
  <c r="X55" i="84"/>
  <c r="S55" i="84"/>
  <c r="R55" i="84"/>
  <c r="Q55" i="84"/>
  <c r="P55" i="84"/>
  <c r="O55" i="84"/>
  <c r="N55" i="84"/>
  <c r="M55" i="84"/>
  <c r="L55" i="84"/>
  <c r="K55" i="84"/>
  <c r="D55" i="84"/>
  <c r="E55" i="84"/>
  <c r="AF54" i="84"/>
  <c r="AE54" i="84"/>
  <c r="AD54" i="84"/>
  <c r="AC54" i="84"/>
  <c r="AB54" i="84"/>
  <c r="AA54" i="84"/>
  <c r="Z54" i="84"/>
  <c r="Y54" i="84"/>
  <c r="V54" i="84"/>
  <c r="W54" i="84"/>
  <c r="X54" i="84"/>
  <c r="S54" i="84"/>
  <c r="R54" i="84"/>
  <c r="Q54" i="84"/>
  <c r="P54" i="84"/>
  <c r="O54" i="84"/>
  <c r="N54" i="84"/>
  <c r="M54" i="84"/>
  <c r="L54" i="84"/>
  <c r="K54" i="84"/>
  <c r="D54" i="84"/>
  <c r="E54" i="84"/>
  <c r="AF53" i="84"/>
  <c r="AE53" i="84"/>
  <c r="AD53" i="84"/>
  <c r="AC53" i="84"/>
  <c r="AB53" i="84"/>
  <c r="AA53" i="84"/>
  <c r="Z53" i="84"/>
  <c r="Y53" i="84"/>
  <c r="V53" i="84"/>
  <c r="W53" i="84"/>
  <c r="X53" i="84"/>
  <c r="S53" i="84"/>
  <c r="R53" i="84"/>
  <c r="Q53" i="84"/>
  <c r="P53" i="84"/>
  <c r="O53" i="84"/>
  <c r="N53" i="84"/>
  <c r="M53" i="84"/>
  <c r="L53" i="84"/>
  <c r="K53" i="84"/>
  <c r="D53" i="84"/>
  <c r="E53" i="84"/>
  <c r="Y52" i="84"/>
  <c r="Z52" i="84"/>
  <c r="AA52" i="84"/>
  <c r="AB52" i="84"/>
  <c r="AC52" i="84"/>
  <c r="AD52" i="84"/>
  <c r="AE52" i="84"/>
  <c r="AF52" i="84"/>
  <c r="V52" i="84"/>
  <c r="W52" i="84"/>
  <c r="X52" i="84"/>
  <c r="AG52" i="84"/>
  <c r="S52" i="84"/>
  <c r="R52" i="84"/>
  <c r="Q52" i="84"/>
  <c r="P52" i="84"/>
  <c r="O52" i="84"/>
  <c r="N52" i="84"/>
  <c r="M52" i="84"/>
  <c r="L52" i="84"/>
  <c r="K52" i="84"/>
  <c r="B51" i="84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C61" i="82"/>
  <c r="G61" i="82"/>
  <c r="C60" i="82"/>
  <c r="G60" i="82"/>
  <c r="C59" i="82"/>
  <c r="G59" i="82"/>
  <c r="C58" i="82"/>
  <c r="G58" i="82"/>
  <c r="B53" i="82"/>
  <c r="C53" i="82"/>
  <c r="C54" i="82"/>
  <c r="G53" i="82"/>
  <c r="F53" i="82"/>
  <c r="H66" i="82"/>
  <c r="H67" i="82"/>
  <c r="B67" i="82"/>
  <c r="B62" i="82"/>
  <c r="G68" i="82"/>
  <c r="G66" i="82"/>
  <c r="B63" i="82"/>
  <c r="B54" i="82"/>
  <c r="B55" i="82"/>
  <c r="C56" i="82"/>
  <c r="B56" i="82"/>
  <c r="C57" i="82"/>
  <c r="B57" i="82"/>
  <c r="B58" i="82"/>
  <c r="B59" i="82"/>
  <c r="B60" i="82"/>
  <c r="B61" i="82"/>
  <c r="B64" i="82"/>
  <c r="A51" i="82"/>
  <c r="B96" i="82"/>
  <c r="D96" i="82"/>
  <c r="E96" i="82"/>
  <c r="B97" i="82"/>
  <c r="D97" i="82"/>
  <c r="E97" i="82"/>
  <c r="B98" i="82"/>
  <c r="D98" i="82"/>
  <c r="E98" i="82"/>
  <c r="B99" i="82"/>
  <c r="D99" i="82"/>
  <c r="E99" i="82"/>
  <c r="B100" i="82"/>
  <c r="D100" i="82"/>
  <c r="E100" i="82"/>
  <c r="B101" i="82"/>
  <c r="D101" i="82"/>
  <c r="E101" i="82"/>
  <c r="G96" i="82"/>
  <c r="B65" i="82"/>
  <c r="B66" i="82"/>
  <c r="A68" i="82"/>
  <c r="B68" i="82"/>
  <c r="B94" i="82"/>
  <c r="C101" i="82"/>
  <c r="C100" i="82"/>
  <c r="C99" i="82"/>
  <c r="C98" i="82"/>
  <c r="C97" i="82"/>
  <c r="C96" i="82"/>
  <c r="B95" i="82"/>
  <c r="F96" i="82"/>
  <c r="F97" i="82"/>
  <c r="F98" i="82"/>
  <c r="F99" i="82"/>
  <c r="F100" i="82"/>
  <c r="F101" i="82"/>
  <c r="C77" i="82"/>
  <c r="E77" i="82"/>
  <c r="F77" i="82"/>
  <c r="G77" i="82"/>
  <c r="D77" i="82"/>
  <c r="B79" i="82"/>
  <c r="H77" i="82"/>
  <c r="B78" i="82"/>
  <c r="C78" i="82"/>
  <c r="C79" i="82"/>
  <c r="D79" i="82"/>
  <c r="D80" i="82"/>
  <c r="B81" i="82"/>
  <c r="B80" i="82"/>
  <c r="C80" i="82"/>
  <c r="C81" i="82"/>
  <c r="D81" i="82"/>
  <c r="B83" i="82"/>
  <c r="B82" i="82"/>
  <c r="C82" i="82"/>
  <c r="C83" i="82"/>
  <c r="D83" i="82"/>
  <c r="B85" i="82"/>
  <c r="B84" i="82"/>
  <c r="C84" i="82"/>
  <c r="C85" i="82"/>
  <c r="D85" i="82"/>
  <c r="B87" i="82"/>
  <c r="B86" i="82"/>
  <c r="C86" i="82"/>
  <c r="C87" i="82"/>
  <c r="D87" i="82"/>
  <c r="D92" i="82"/>
  <c r="C92" i="82"/>
  <c r="B89" i="82"/>
  <c r="B88" i="82"/>
  <c r="C88" i="82"/>
  <c r="C89" i="82"/>
  <c r="D89" i="82"/>
  <c r="B91" i="82"/>
  <c r="B90" i="82"/>
  <c r="C90" i="82"/>
  <c r="C91" i="82"/>
  <c r="D91" i="82"/>
  <c r="E92" i="82"/>
  <c r="F92" i="82"/>
  <c r="H91" i="82"/>
  <c r="G91" i="82"/>
  <c r="H89" i="82"/>
  <c r="G89" i="82"/>
  <c r="H88" i="82"/>
  <c r="H87" i="82"/>
  <c r="G87" i="82"/>
  <c r="H85" i="82"/>
  <c r="E85" i="82"/>
  <c r="G85" i="82"/>
  <c r="H83" i="82"/>
  <c r="G83" i="82"/>
  <c r="H81" i="82"/>
  <c r="G81" i="82"/>
  <c r="H79" i="82"/>
  <c r="G79" i="82"/>
  <c r="B77" i="82"/>
  <c r="H63" i="82"/>
  <c r="C73" i="82"/>
  <c r="C55" i="82"/>
  <c r="C74" i="82"/>
  <c r="D73" i="82"/>
  <c r="H53" i="82"/>
  <c r="E72" i="82"/>
  <c r="F72" i="82"/>
  <c r="H54" i="82"/>
  <c r="E73" i="82"/>
  <c r="F73" i="82"/>
  <c r="B76" i="82"/>
  <c r="B75" i="82"/>
  <c r="H55" i="82"/>
  <c r="E74" i="82"/>
  <c r="B74" i="82"/>
  <c r="B73" i="82"/>
  <c r="C72" i="82"/>
  <c r="D72" i="82"/>
  <c r="B72" i="82"/>
  <c r="G67" i="82"/>
  <c r="F66" i="82"/>
  <c r="F67" i="82"/>
  <c r="C66" i="82"/>
  <c r="E58" i="82"/>
  <c r="H65" i="82"/>
  <c r="G65" i="82"/>
  <c r="F65" i="82"/>
  <c r="C65" i="82"/>
  <c r="G64" i="82"/>
  <c r="G56" i="82"/>
  <c r="E64" i="82"/>
  <c r="C64" i="82"/>
  <c r="D63" i="82"/>
  <c r="C63" i="82"/>
  <c r="H61" i="82"/>
  <c r="E61" i="82"/>
  <c r="H60" i="82"/>
  <c r="E60" i="82"/>
  <c r="H59" i="82"/>
  <c r="E59" i="82"/>
  <c r="H58" i="82"/>
  <c r="H57" i="82"/>
  <c r="G57" i="82"/>
  <c r="E57" i="82"/>
  <c r="H56" i="82"/>
  <c r="E56" i="82"/>
  <c r="F55" i="82"/>
  <c r="D55" i="82"/>
  <c r="E55" i="82"/>
  <c r="F54" i="82"/>
  <c r="D54" i="82"/>
  <c r="E54" i="82"/>
  <c r="D53" i="82"/>
  <c r="E53" i="82"/>
  <c r="B51" i="82"/>
  <c r="A4" i="80"/>
  <c r="BG4" i="80"/>
  <c r="A5" i="80"/>
  <c r="BG5" i="80"/>
  <c r="A6" i="80"/>
  <c r="BG6" i="80"/>
  <c r="A7" i="80"/>
  <c r="BG7" i="80"/>
  <c r="A8" i="80"/>
  <c r="BG8" i="80"/>
  <c r="A9" i="80"/>
  <c r="BG9" i="80"/>
  <c r="A10" i="80"/>
  <c r="BG10" i="80"/>
  <c r="A11" i="80"/>
  <c r="BG11" i="80"/>
  <c r="A12" i="80"/>
  <c r="BG12" i="80"/>
  <c r="A13" i="80"/>
  <c r="BG13" i="80"/>
  <c r="A14" i="80"/>
  <c r="BG14" i="80"/>
  <c r="A15" i="80"/>
  <c r="BG15" i="80"/>
  <c r="A16" i="80"/>
  <c r="BG16" i="80"/>
  <c r="A17" i="80"/>
  <c r="BG17" i="80"/>
  <c r="A18" i="80"/>
  <c r="BG18" i="80"/>
  <c r="A19" i="80"/>
  <c r="BG19" i="80"/>
  <c r="A20" i="80"/>
  <c r="BG20" i="80"/>
  <c r="A21" i="80"/>
  <c r="BG21" i="80"/>
  <c r="A3" i="80"/>
  <c r="BG3" i="80"/>
  <c r="B3" i="80"/>
  <c r="BE4" i="80"/>
  <c r="BE5" i="80"/>
  <c r="BE6" i="80"/>
  <c r="BE7" i="80"/>
  <c r="BE8" i="80"/>
  <c r="BE9" i="80"/>
  <c r="BE10" i="80"/>
  <c r="BE11" i="80"/>
  <c r="BE12" i="80"/>
  <c r="BE13" i="80"/>
  <c r="BE14" i="80"/>
  <c r="BE15" i="80"/>
  <c r="BE16" i="80"/>
  <c r="BE17" i="80"/>
  <c r="BE18" i="80"/>
  <c r="BE19" i="80"/>
  <c r="A68" i="102"/>
  <c r="B68" i="102"/>
  <c r="B69" i="102"/>
  <c r="B70" i="102"/>
  <c r="B92" i="102"/>
  <c r="A68" i="101"/>
  <c r="B68" i="101"/>
  <c r="B69" i="101"/>
  <c r="B70" i="101"/>
  <c r="B92" i="101"/>
  <c r="BD20" i="80"/>
  <c r="BE20" i="80"/>
  <c r="G92" i="102"/>
  <c r="G92" i="101"/>
  <c r="BF20" i="80"/>
  <c r="BD21" i="80"/>
  <c r="BE21" i="80"/>
  <c r="BF21" i="80"/>
  <c r="BE3" i="80"/>
  <c r="C3" i="80"/>
  <c r="G18" i="82"/>
  <c r="H13" i="82"/>
  <c r="C4" i="82"/>
  <c r="C23" i="82"/>
  <c r="C5" i="82"/>
  <c r="C24" i="82"/>
  <c r="D23" i="82"/>
  <c r="H3" i="82"/>
  <c r="E22" i="82"/>
  <c r="F22" i="82"/>
  <c r="H4" i="82"/>
  <c r="E23" i="82"/>
  <c r="F23" i="82"/>
  <c r="B26" i="82"/>
  <c r="B25" i="82"/>
  <c r="H5" i="82"/>
  <c r="E24" i="82"/>
  <c r="B5" i="82"/>
  <c r="B24" i="82"/>
  <c r="B4" i="82"/>
  <c r="B23" i="82"/>
  <c r="C3" i="82"/>
  <c r="C22" i="82"/>
  <c r="D22" i="82"/>
  <c r="B3" i="82"/>
  <c r="B22" i="82"/>
  <c r="G16" i="82"/>
  <c r="H18" i="82"/>
  <c r="H20" i="82"/>
  <c r="G20" i="82"/>
  <c r="G19" i="82"/>
  <c r="G3" i="82"/>
  <c r="F3" i="82"/>
  <c r="H16" i="82"/>
  <c r="H17" i="82"/>
  <c r="G17" i="82"/>
  <c r="F17" i="82"/>
  <c r="B17" i="82"/>
  <c r="C11" i="82"/>
  <c r="B11" i="82"/>
  <c r="B15" i="82"/>
  <c r="C6" i="82"/>
  <c r="B6" i="82"/>
  <c r="B16" i="82"/>
  <c r="F16" i="82"/>
  <c r="C16" i="82"/>
  <c r="C8" i="82"/>
  <c r="E8" i="82"/>
  <c r="G8" i="82"/>
  <c r="H15" i="82"/>
  <c r="G15" i="82"/>
  <c r="F15" i="82"/>
  <c r="C15" i="82"/>
  <c r="G14" i="82"/>
  <c r="B14" i="82"/>
  <c r="E14" i="82"/>
  <c r="C14" i="82"/>
  <c r="D13" i="82"/>
  <c r="C13" i="82"/>
  <c r="B13" i="82"/>
  <c r="G11" i="82"/>
  <c r="B12" i="82"/>
  <c r="H11" i="82"/>
  <c r="E11" i="82"/>
  <c r="C10" i="82"/>
  <c r="B10" i="82"/>
  <c r="H10" i="82"/>
  <c r="E10" i="82"/>
  <c r="G10" i="82"/>
  <c r="C9" i="82"/>
  <c r="B9" i="82"/>
  <c r="H9" i="82"/>
  <c r="E9" i="82"/>
  <c r="G9" i="82"/>
  <c r="B8" i="82"/>
  <c r="H8" i="82"/>
  <c r="C7" i="82"/>
  <c r="B7" i="82"/>
  <c r="H7" i="82"/>
  <c r="G7" i="82"/>
  <c r="E7" i="82"/>
  <c r="H6" i="82"/>
  <c r="G6" i="82"/>
  <c r="E6" i="82"/>
  <c r="F5" i="82"/>
  <c r="D5" i="82"/>
  <c r="E5" i="82"/>
  <c r="F4" i="82"/>
  <c r="D4" i="82"/>
  <c r="E4" i="82"/>
  <c r="D3" i="82"/>
  <c r="E3" i="82"/>
  <c r="B1" i="82"/>
  <c r="A1" i="82"/>
  <c r="AZ4" i="80"/>
  <c r="BA4" i="80"/>
  <c r="BB4" i="80"/>
  <c r="BC4" i="80"/>
  <c r="AZ5" i="80"/>
  <c r="BA5" i="80"/>
  <c r="BB5" i="80"/>
  <c r="BC5" i="80"/>
  <c r="AZ6" i="80"/>
  <c r="BA6" i="80"/>
  <c r="BB6" i="80"/>
  <c r="BC6" i="80"/>
  <c r="AZ7" i="80"/>
  <c r="BA7" i="80"/>
  <c r="BB7" i="80"/>
  <c r="BC7" i="80"/>
  <c r="AZ8" i="80"/>
  <c r="BA8" i="80"/>
  <c r="BB8" i="80"/>
  <c r="BC8" i="80"/>
  <c r="AZ9" i="80"/>
  <c r="BA9" i="80"/>
  <c r="BB9" i="80"/>
  <c r="BC9" i="80"/>
  <c r="AZ10" i="80"/>
  <c r="BA10" i="80"/>
  <c r="BB10" i="80"/>
  <c r="BC10" i="80"/>
  <c r="AZ11" i="80"/>
  <c r="BA11" i="80"/>
  <c r="BB11" i="80"/>
  <c r="BC11" i="80"/>
  <c r="AZ12" i="80"/>
  <c r="BA12" i="80"/>
  <c r="BB12" i="80"/>
  <c r="BC12" i="80"/>
  <c r="AZ13" i="80"/>
  <c r="BA13" i="80"/>
  <c r="BB13" i="80"/>
  <c r="BC13" i="80"/>
  <c r="AZ14" i="80"/>
  <c r="BA14" i="80"/>
  <c r="BB14" i="80"/>
  <c r="BC14" i="80"/>
  <c r="AZ15" i="80"/>
  <c r="BA15" i="80"/>
  <c r="BB15" i="80"/>
  <c r="BC15" i="80"/>
  <c r="AZ16" i="80"/>
  <c r="BA16" i="80"/>
  <c r="BB16" i="80"/>
  <c r="BC16" i="80"/>
  <c r="AZ17" i="80"/>
  <c r="BA17" i="80"/>
  <c r="BB17" i="80"/>
  <c r="BC17" i="80"/>
  <c r="AZ18" i="80"/>
  <c r="BA18" i="80"/>
  <c r="BB18" i="80"/>
  <c r="BC18" i="80"/>
  <c r="AZ19" i="80"/>
  <c r="BA19" i="80"/>
  <c r="BB19" i="80"/>
  <c r="BC19" i="80"/>
  <c r="AZ20" i="80"/>
  <c r="BA20" i="80"/>
  <c r="BB20" i="80"/>
  <c r="BC20" i="80"/>
  <c r="AZ21" i="80"/>
  <c r="BA21" i="80"/>
  <c r="BB21" i="80"/>
  <c r="BC21" i="80"/>
  <c r="BC3" i="80"/>
  <c r="BB3" i="80"/>
  <c r="BA3" i="80"/>
  <c r="AZ3" i="80"/>
  <c r="D3" i="80"/>
  <c r="AU3" i="80"/>
  <c r="AW3" i="80"/>
  <c r="G3" i="80"/>
  <c r="AV3" i="80"/>
  <c r="AX3" i="80"/>
  <c r="AY3" i="80"/>
  <c r="AL4" i="80"/>
  <c r="AL5" i="80"/>
  <c r="AL6" i="80"/>
  <c r="AL7" i="80"/>
  <c r="AL8" i="80"/>
  <c r="AL9" i="80"/>
  <c r="AL10" i="80"/>
  <c r="AL11" i="80"/>
  <c r="AL12" i="80"/>
  <c r="AL13" i="80"/>
  <c r="AL14" i="80"/>
  <c r="AL15" i="80"/>
  <c r="AL16" i="80"/>
  <c r="AL17" i="80"/>
  <c r="AL18" i="80"/>
  <c r="AL19" i="80"/>
  <c r="AL20" i="80"/>
  <c r="AL21" i="80"/>
  <c r="AL3" i="80"/>
  <c r="D19" i="80"/>
  <c r="AU19" i="80"/>
  <c r="G19" i="80"/>
  <c r="AV19" i="80"/>
  <c r="D20" i="80"/>
  <c r="AU20" i="80"/>
  <c r="G20" i="80"/>
  <c r="AV20" i="80"/>
  <c r="D21" i="80"/>
  <c r="AU21" i="80"/>
  <c r="G21" i="80"/>
  <c r="AV21" i="80"/>
  <c r="D4" i="80"/>
  <c r="AU4" i="80"/>
  <c r="G4" i="80"/>
  <c r="AV4" i="80"/>
  <c r="D5" i="80"/>
  <c r="AU5" i="80"/>
  <c r="G5" i="80"/>
  <c r="AV5" i="80"/>
  <c r="D6" i="80"/>
  <c r="AU6" i="80"/>
  <c r="G6" i="80"/>
  <c r="AV6" i="80"/>
  <c r="D7" i="80"/>
  <c r="AU7" i="80"/>
  <c r="G7" i="80"/>
  <c r="AV7" i="80"/>
  <c r="D8" i="80"/>
  <c r="AU8" i="80"/>
  <c r="G8" i="80"/>
  <c r="AV8" i="80"/>
  <c r="D9" i="80"/>
  <c r="AU9" i="80"/>
  <c r="G9" i="80"/>
  <c r="AV9" i="80"/>
  <c r="D10" i="80"/>
  <c r="AU10" i="80"/>
  <c r="G10" i="80"/>
  <c r="AV10" i="80"/>
  <c r="D11" i="80"/>
  <c r="AU11" i="80"/>
  <c r="G11" i="80"/>
  <c r="AV11" i="80"/>
  <c r="D12" i="80"/>
  <c r="AU12" i="80"/>
  <c r="G12" i="80"/>
  <c r="AV12" i="80"/>
  <c r="D13" i="80"/>
  <c r="AU13" i="80"/>
  <c r="G13" i="80"/>
  <c r="AV13" i="80"/>
  <c r="D14" i="80"/>
  <c r="AU14" i="80"/>
  <c r="G14" i="80"/>
  <c r="AV14" i="80"/>
  <c r="D15" i="80"/>
  <c r="AU15" i="80"/>
  <c r="G15" i="80"/>
  <c r="AV15" i="80"/>
  <c r="D16" i="80"/>
  <c r="AU16" i="80"/>
  <c r="G16" i="80"/>
  <c r="AV16" i="80"/>
  <c r="D17" i="80"/>
  <c r="AU17" i="80"/>
  <c r="G17" i="80"/>
  <c r="AV17" i="80"/>
  <c r="D18" i="80"/>
  <c r="AU18" i="80"/>
  <c r="G18" i="80"/>
  <c r="AV18" i="80"/>
  <c r="AW17" i="80"/>
  <c r="AX17" i="80"/>
  <c r="AY17" i="80"/>
  <c r="AW18" i="80"/>
  <c r="AX18" i="80"/>
  <c r="AY18" i="80"/>
  <c r="AW19" i="80"/>
  <c r="AX19" i="80"/>
  <c r="AY19" i="80"/>
  <c r="AW20" i="80"/>
  <c r="AX20" i="80"/>
  <c r="AY20" i="80"/>
  <c r="AW21" i="80"/>
  <c r="AX21" i="80"/>
  <c r="AY21" i="80"/>
  <c r="AW16" i="80"/>
  <c r="AX16" i="80"/>
  <c r="AY16" i="80"/>
  <c r="AW15" i="80"/>
  <c r="AX15" i="80"/>
  <c r="AY15" i="80"/>
  <c r="AW14" i="80"/>
  <c r="AX14" i="80"/>
  <c r="AY14" i="80"/>
  <c r="AW13" i="80"/>
  <c r="AX13" i="80"/>
  <c r="AY13" i="80"/>
  <c r="AW12" i="80"/>
  <c r="AX12" i="80"/>
  <c r="AY12" i="80"/>
  <c r="AW11" i="80"/>
  <c r="AX11" i="80"/>
  <c r="AY11" i="80"/>
  <c r="AW10" i="80"/>
  <c r="AX10" i="80"/>
  <c r="AY10" i="80"/>
  <c r="AW9" i="80"/>
  <c r="AX9" i="80"/>
  <c r="AY9" i="80"/>
  <c r="AW8" i="80"/>
  <c r="AX8" i="80"/>
  <c r="AY8" i="80"/>
  <c r="AW7" i="80"/>
  <c r="AX7" i="80"/>
  <c r="AY7" i="80"/>
  <c r="AW6" i="80"/>
  <c r="AX6" i="80"/>
  <c r="AY6" i="80"/>
  <c r="AW5" i="80"/>
  <c r="AX5" i="80"/>
  <c r="AY5" i="80"/>
  <c r="AW4" i="80"/>
  <c r="AX4" i="80"/>
  <c r="AY4" i="80"/>
  <c r="AQ4" i="80"/>
  <c r="AR4" i="80"/>
  <c r="AQ5" i="80"/>
  <c r="AR5" i="80"/>
  <c r="AQ6" i="80"/>
  <c r="AR6" i="80"/>
  <c r="AQ7" i="80"/>
  <c r="AR7" i="80"/>
  <c r="AQ8" i="80"/>
  <c r="AR8" i="80"/>
  <c r="AQ9" i="80"/>
  <c r="AR9" i="80"/>
  <c r="AQ10" i="80"/>
  <c r="AR10" i="80"/>
  <c r="AQ11" i="80"/>
  <c r="AR11" i="80"/>
  <c r="AQ12" i="80"/>
  <c r="AR12" i="80"/>
  <c r="AQ13" i="80"/>
  <c r="AR13" i="80"/>
  <c r="AQ14" i="80"/>
  <c r="AR14" i="80"/>
  <c r="AQ15" i="80"/>
  <c r="AR15" i="80"/>
  <c r="AQ16" i="80"/>
  <c r="AR16" i="80"/>
  <c r="AQ17" i="80"/>
  <c r="AR17" i="80"/>
  <c r="AQ18" i="80"/>
  <c r="AR18" i="80"/>
  <c r="AQ19" i="80"/>
  <c r="AR19" i="80"/>
  <c r="AQ20" i="80"/>
  <c r="AR20" i="80"/>
  <c r="AQ21" i="80"/>
  <c r="AR21" i="80"/>
  <c r="AQ3" i="80"/>
  <c r="AR3" i="80"/>
  <c r="AS4" i="80"/>
  <c r="AT4" i="80"/>
  <c r="AS5" i="80"/>
  <c r="AT5" i="80"/>
  <c r="AS6" i="80"/>
  <c r="AT6" i="80"/>
  <c r="AS7" i="80"/>
  <c r="AT7" i="80"/>
  <c r="AS8" i="80"/>
  <c r="AT8" i="80"/>
  <c r="AS9" i="80"/>
  <c r="AT9" i="80"/>
  <c r="AS10" i="80"/>
  <c r="AT10" i="80"/>
  <c r="AS11" i="80"/>
  <c r="AT11" i="80"/>
  <c r="AS12" i="80"/>
  <c r="AT12" i="80"/>
  <c r="AS13" i="80"/>
  <c r="AT13" i="80"/>
  <c r="AS14" i="80"/>
  <c r="AT14" i="80"/>
  <c r="AS15" i="80"/>
  <c r="AT15" i="80"/>
  <c r="AS16" i="80"/>
  <c r="AT16" i="80"/>
  <c r="AS17" i="80"/>
  <c r="AT17" i="80"/>
  <c r="AS18" i="80"/>
  <c r="AT18" i="80"/>
  <c r="AS19" i="80"/>
  <c r="AT19" i="80"/>
  <c r="AS20" i="80"/>
  <c r="AT20" i="80"/>
  <c r="AS21" i="80"/>
  <c r="AT21" i="80"/>
  <c r="AT3" i="80"/>
  <c r="AS3" i="80"/>
  <c r="B4" i="80"/>
  <c r="C4" i="80"/>
  <c r="E4" i="80"/>
  <c r="F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Z4" i="80"/>
  <c r="AA4" i="80"/>
  <c r="AB4" i="80"/>
  <c r="AC4" i="80"/>
  <c r="AD4" i="80"/>
  <c r="AE4" i="80"/>
  <c r="AJ4" i="80"/>
  <c r="AM4" i="80"/>
  <c r="AN4" i="80"/>
  <c r="AO4" i="80"/>
  <c r="AP4" i="80"/>
  <c r="B5" i="80"/>
  <c r="C5" i="80"/>
  <c r="E5" i="80"/>
  <c r="F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Z5" i="80"/>
  <c r="AA5" i="80"/>
  <c r="AB5" i="80"/>
  <c r="AC5" i="80"/>
  <c r="AD5" i="80"/>
  <c r="AE5" i="80"/>
  <c r="AJ5" i="80"/>
  <c r="AM5" i="80"/>
  <c r="AN5" i="80"/>
  <c r="AO5" i="80"/>
  <c r="AP5" i="80"/>
  <c r="B6" i="80"/>
  <c r="C6" i="80"/>
  <c r="E6" i="80"/>
  <c r="F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Z6" i="80"/>
  <c r="AA6" i="80"/>
  <c r="AB6" i="80"/>
  <c r="AC6" i="80"/>
  <c r="AD6" i="80"/>
  <c r="AE6" i="80"/>
  <c r="AJ6" i="80"/>
  <c r="AK6" i="80"/>
  <c r="AM6" i="80"/>
  <c r="AN6" i="80"/>
  <c r="AO6" i="80"/>
  <c r="AP6" i="80"/>
  <c r="B7" i="80"/>
  <c r="C7" i="80"/>
  <c r="E7" i="80"/>
  <c r="F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Z7" i="80"/>
  <c r="AA7" i="80"/>
  <c r="AB7" i="80"/>
  <c r="AC7" i="80"/>
  <c r="AD7" i="80"/>
  <c r="AE7" i="80"/>
  <c r="AJ7" i="80"/>
  <c r="AK7" i="80"/>
  <c r="AM7" i="80"/>
  <c r="AN7" i="80"/>
  <c r="AO7" i="80"/>
  <c r="AP7" i="80"/>
  <c r="B8" i="80"/>
  <c r="C8" i="80"/>
  <c r="E8" i="80"/>
  <c r="F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Z8" i="80"/>
  <c r="AA8" i="80"/>
  <c r="AB8" i="80"/>
  <c r="AC8" i="80"/>
  <c r="AD8" i="80"/>
  <c r="AE8" i="80"/>
  <c r="AJ8" i="80"/>
  <c r="AK8" i="80"/>
  <c r="AM8" i="80"/>
  <c r="AN8" i="80"/>
  <c r="AO8" i="80"/>
  <c r="AP8" i="80"/>
  <c r="B9" i="80"/>
  <c r="C9" i="80"/>
  <c r="E9" i="80"/>
  <c r="F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Z9" i="80"/>
  <c r="AA9" i="80"/>
  <c r="AB9" i="80"/>
  <c r="AC9" i="80"/>
  <c r="AD9" i="80"/>
  <c r="AE9" i="80"/>
  <c r="AJ9" i="80"/>
  <c r="AK9" i="80"/>
  <c r="AM9" i="80"/>
  <c r="AN9" i="80"/>
  <c r="AO9" i="80"/>
  <c r="AP9" i="80"/>
  <c r="B10" i="80"/>
  <c r="C10" i="80"/>
  <c r="E10" i="80"/>
  <c r="F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Z10" i="80"/>
  <c r="AA10" i="80"/>
  <c r="AB10" i="80"/>
  <c r="AC10" i="80"/>
  <c r="AD10" i="80"/>
  <c r="AE10" i="80"/>
  <c r="AJ10" i="80"/>
  <c r="AK10" i="80"/>
  <c r="AM10" i="80"/>
  <c r="AN10" i="80"/>
  <c r="AO10" i="80"/>
  <c r="AP10" i="80"/>
  <c r="B11" i="80"/>
  <c r="C11" i="80"/>
  <c r="E11" i="80"/>
  <c r="F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Z11" i="80"/>
  <c r="AA11" i="80"/>
  <c r="AB11" i="80"/>
  <c r="AC11" i="80"/>
  <c r="AD11" i="80"/>
  <c r="AE11" i="80"/>
  <c r="AJ11" i="80"/>
  <c r="AK11" i="80"/>
  <c r="AM11" i="80"/>
  <c r="AN11" i="80"/>
  <c r="AO11" i="80"/>
  <c r="AP11" i="80"/>
  <c r="B12" i="80"/>
  <c r="C12" i="80"/>
  <c r="E12" i="80"/>
  <c r="F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Z12" i="80"/>
  <c r="AA12" i="80"/>
  <c r="AB12" i="80"/>
  <c r="AC12" i="80"/>
  <c r="AD12" i="80"/>
  <c r="AE12" i="80"/>
  <c r="AJ12" i="80"/>
  <c r="AK12" i="80"/>
  <c r="AM12" i="80"/>
  <c r="AN12" i="80"/>
  <c r="AO12" i="80"/>
  <c r="AP12" i="80"/>
  <c r="B13" i="80"/>
  <c r="C13" i="80"/>
  <c r="E13" i="80"/>
  <c r="F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Z13" i="80"/>
  <c r="AA13" i="80"/>
  <c r="AB13" i="80"/>
  <c r="AC13" i="80"/>
  <c r="AD13" i="80"/>
  <c r="AE13" i="80"/>
  <c r="AJ13" i="80"/>
  <c r="AK13" i="80"/>
  <c r="AM13" i="80"/>
  <c r="AN13" i="80"/>
  <c r="AO13" i="80"/>
  <c r="AP13" i="80"/>
  <c r="B14" i="80"/>
  <c r="C14" i="80"/>
  <c r="E14" i="80"/>
  <c r="F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Z14" i="80"/>
  <c r="AA14" i="80"/>
  <c r="AB14" i="80"/>
  <c r="AC14" i="80"/>
  <c r="AD14" i="80"/>
  <c r="AE14" i="80"/>
  <c r="AJ14" i="80"/>
  <c r="AK14" i="80"/>
  <c r="AM14" i="80"/>
  <c r="AN14" i="80"/>
  <c r="AO14" i="80"/>
  <c r="AP14" i="80"/>
  <c r="B15" i="80"/>
  <c r="C15" i="80"/>
  <c r="E15" i="80"/>
  <c r="F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Z15" i="80"/>
  <c r="AA15" i="80"/>
  <c r="AB15" i="80"/>
  <c r="AC15" i="80"/>
  <c r="AD15" i="80"/>
  <c r="AE15" i="80"/>
  <c r="AJ15" i="80"/>
  <c r="AK15" i="80"/>
  <c r="AM15" i="80"/>
  <c r="AN15" i="80"/>
  <c r="AO15" i="80"/>
  <c r="AP15" i="80"/>
  <c r="B16" i="80"/>
  <c r="C16" i="80"/>
  <c r="E16" i="80"/>
  <c r="F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Z16" i="80"/>
  <c r="AA16" i="80"/>
  <c r="AB16" i="80"/>
  <c r="AC16" i="80"/>
  <c r="AD16" i="80"/>
  <c r="AE16" i="80"/>
  <c r="AJ16" i="80"/>
  <c r="AK16" i="80"/>
  <c r="AM16" i="80"/>
  <c r="AN16" i="80"/>
  <c r="AO16" i="80"/>
  <c r="AP16" i="80"/>
  <c r="B17" i="80"/>
  <c r="C17" i="80"/>
  <c r="E17" i="80"/>
  <c r="F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Z17" i="80"/>
  <c r="AA17" i="80"/>
  <c r="AB17" i="80"/>
  <c r="AC17" i="80"/>
  <c r="AD17" i="80"/>
  <c r="AE17" i="80"/>
  <c r="AJ17" i="80"/>
  <c r="AK17" i="80"/>
  <c r="AM17" i="80"/>
  <c r="AN17" i="80"/>
  <c r="AO17" i="80"/>
  <c r="AP17" i="80"/>
  <c r="B18" i="80"/>
  <c r="C18" i="80"/>
  <c r="E18" i="80"/>
  <c r="F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Z18" i="80"/>
  <c r="AA18" i="80"/>
  <c r="AB18" i="80"/>
  <c r="AC18" i="80"/>
  <c r="AD18" i="80"/>
  <c r="AE18" i="80"/>
  <c r="AJ18" i="80"/>
  <c r="AK18" i="80"/>
  <c r="AM18" i="80"/>
  <c r="AN18" i="80"/>
  <c r="AO18" i="80"/>
  <c r="AP18" i="80"/>
  <c r="B19" i="80"/>
  <c r="C19" i="80"/>
  <c r="E19" i="80"/>
  <c r="F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Z19" i="80"/>
  <c r="AA19" i="80"/>
  <c r="AB19" i="80"/>
  <c r="AC19" i="80"/>
  <c r="AD19" i="80"/>
  <c r="AE19" i="80"/>
  <c r="AJ19" i="80"/>
  <c r="AK19" i="80"/>
  <c r="AM19" i="80"/>
  <c r="AN19" i="80"/>
  <c r="AO19" i="80"/>
  <c r="AP19" i="80"/>
  <c r="B20" i="80"/>
  <c r="C20" i="80"/>
  <c r="E20" i="80"/>
  <c r="F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Z20" i="80"/>
  <c r="AA20" i="80"/>
  <c r="AB20" i="80"/>
  <c r="AC20" i="80"/>
  <c r="AD20" i="80"/>
  <c r="AE20" i="80"/>
  <c r="AF20" i="80"/>
  <c r="C70" i="102"/>
  <c r="C70" i="101"/>
  <c r="AG20" i="80"/>
  <c r="E70" i="102"/>
  <c r="F68" i="102"/>
  <c r="F69" i="102"/>
  <c r="F70" i="102"/>
  <c r="G69" i="102"/>
  <c r="G70" i="102"/>
  <c r="H68" i="102"/>
  <c r="H70" i="102"/>
  <c r="E70" i="101"/>
  <c r="F68" i="101"/>
  <c r="F69" i="101"/>
  <c r="F70" i="101"/>
  <c r="G69" i="101"/>
  <c r="G70" i="101"/>
  <c r="H68" i="101"/>
  <c r="H70" i="101"/>
  <c r="AH20" i="80"/>
  <c r="AJ20" i="80"/>
  <c r="AK20" i="80"/>
  <c r="AM20" i="80"/>
  <c r="AN20" i="80"/>
  <c r="AO20" i="80"/>
  <c r="AP20" i="80"/>
  <c r="B21" i="80"/>
  <c r="C21" i="80"/>
  <c r="E21" i="80"/>
  <c r="F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Z21" i="80"/>
  <c r="AA21" i="80"/>
  <c r="AB21" i="80"/>
  <c r="AC21" i="80"/>
  <c r="AD21" i="80"/>
  <c r="AE21" i="80"/>
  <c r="AF21" i="80"/>
  <c r="AG21" i="80"/>
  <c r="AH21" i="80"/>
  <c r="AJ21" i="80"/>
  <c r="AK21" i="80"/>
  <c r="AM21" i="80"/>
  <c r="AN21" i="80"/>
  <c r="AO21" i="80"/>
  <c r="AP21" i="80"/>
  <c r="AP3" i="80"/>
  <c r="AO3" i="80"/>
  <c r="AN3" i="80"/>
  <c r="AM3" i="80"/>
  <c r="AE3" i="80"/>
  <c r="AD3" i="80"/>
  <c r="AC3" i="80"/>
  <c r="AB3" i="80"/>
  <c r="AA3" i="80"/>
  <c r="Z3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F3" i="80"/>
  <c r="E3" i="80"/>
  <c r="S91" i="82"/>
  <c r="R91" i="82"/>
  <c r="Q91" i="82"/>
  <c r="P91" i="82"/>
  <c r="O91" i="82"/>
  <c r="N91" i="82"/>
  <c r="M91" i="82"/>
  <c r="L91" i="82"/>
  <c r="K91" i="82"/>
  <c r="S90" i="82"/>
  <c r="R90" i="82"/>
  <c r="Q90" i="82"/>
  <c r="P90" i="82"/>
  <c r="O90" i="82"/>
  <c r="N90" i="82"/>
  <c r="M90" i="82"/>
  <c r="L90" i="82"/>
  <c r="K90" i="82"/>
  <c r="S89" i="82"/>
  <c r="R89" i="82"/>
  <c r="Q89" i="82"/>
  <c r="P89" i="82"/>
  <c r="O89" i="82"/>
  <c r="N89" i="82"/>
  <c r="M89" i="82"/>
  <c r="L89" i="82"/>
  <c r="K89" i="82"/>
  <c r="S88" i="82"/>
  <c r="R88" i="82"/>
  <c r="Q88" i="82"/>
  <c r="P88" i="82"/>
  <c r="O88" i="82"/>
  <c r="N88" i="82"/>
  <c r="M88" i="82"/>
  <c r="L88" i="82"/>
  <c r="K88" i="82"/>
  <c r="S87" i="82"/>
  <c r="R87" i="82"/>
  <c r="Q87" i="82"/>
  <c r="P87" i="82"/>
  <c r="O87" i="82"/>
  <c r="N87" i="82"/>
  <c r="M87" i="82"/>
  <c r="L87" i="82"/>
  <c r="K87" i="82"/>
  <c r="S86" i="82"/>
  <c r="R86" i="82"/>
  <c r="Q86" i="82"/>
  <c r="P86" i="82"/>
  <c r="O86" i="82"/>
  <c r="N86" i="82"/>
  <c r="M86" i="82"/>
  <c r="L86" i="82"/>
  <c r="K86" i="82"/>
  <c r="S85" i="82"/>
  <c r="R85" i="82"/>
  <c r="Q85" i="82"/>
  <c r="P85" i="82"/>
  <c r="O85" i="82"/>
  <c r="N85" i="82"/>
  <c r="M85" i="82"/>
  <c r="L85" i="82"/>
  <c r="K85" i="82"/>
  <c r="S84" i="82"/>
  <c r="R84" i="82"/>
  <c r="Q84" i="82"/>
  <c r="P84" i="82"/>
  <c r="O84" i="82"/>
  <c r="N84" i="82"/>
  <c r="M84" i="82"/>
  <c r="L84" i="82"/>
  <c r="K84" i="82"/>
  <c r="S83" i="82"/>
  <c r="R83" i="82"/>
  <c r="Q83" i="82"/>
  <c r="P83" i="82"/>
  <c r="O83" i="82"/>
  <c r="N83" i="82"/>
  <c r="M83" i="82"/>
  <c r="L83" i="82"/>
  <c r="K83" i="82"/>
  <c r="S82" i="82"/>
  <c r="R82" i="82"/>
  <c r="Q82" i="82"/>
  <c r="P82" i="82"/>
  <c r="O82" i="82"/>
  <c r="N82" i="82"/>
  <c r="M82" i="82"/>
  <c r="L82" i="82"/>
  <c r="K82" i="82"/>
  <c r="S81" i="82"/>
  <c r="R81" i="82"/>
  <c r="Q81" i="82"/>
  <c r="P81" i="82"/>
  <c r="O81" i="82"/>
  <c r="N81" i="82"/>
  <c r="M81" i="82"/>
  <c r="L81" i="82"/>
  <c r="K81" i="82"/>
  <c r="AF80" i="82"/>
  <c r="AE80" i="82"/>
  <c r="AD80" i="82"/>
  <c r="AC80" i="82"/>
  <c r="AB80" i="82"/>
  <c r="AA80" i="82"/>
  <c r="Z80" i="82"/>
  <c r="Y80" i="82"/>
  <c r="V80" i="82"/>
  <c r="W80" i="82"/>
  <c r="X80" i="82"/>
  <c r="S80" i="82"/>
  <c r="R80" i="82"/>
  <c r="Q80" i="82"/>
  <c r="P80" i="82"/>
  <c r="O80" i="82"/>
  <c r="N80" i="82"/>
  <c r="M80" i="82"/>
  <c r="L80" i="82"/>
  <c r="K80" i="82"/>
  <c r="AF79" i="82"/>
  <c r="AE79" i="82"/>
  <c r="AD79" i="82"/>
  <c r="AC79" i="82"/>
  <c r="AB79" i="82"/>
  <c r="AA79" i="82"/>
  <c r="Z79" i="82"/>
  <c r="Y79" i="82"/>
  <c r="V79" i="82"/>
  <c r="W79" i="82"/>
  <c r="X79" i="82"/>
  <c r="S79" i="82"/>
  <c r="R79" i="82"/>
  <c r="Q79" i="82"/>
  <c r="P79" i="82"/>
  <c r="O79" i="82"/>
  <c r="N79" i="82"/>
  <c r="M79" i="82"/>
  <c r="L79" i="82"/>
  <c r="K79" i="82"/>
  <c r="AF78" i="82"/>
  <c r="AE78" i="82"/>
  <c r="AD78" i="82"/>
  <c r="AC78" i="82"/>
  <c r="AB78" i="82"/>
  <c r="AA78" i="82"/>
  <c r="Z78" i="82"/>
  <c r="Y78" i="82"/>
  <c r="V78" i="82"/>
  <c r="W78" i="82"/>
  <c r="X78" i="82"/>
  <c r="S78" i="82"/>
  <c r="R78" i="82"/>
  <c r="Q78" i="82"/>
  <c r="P78" i="82"/>
  <c r="O78" i="82"/>
  <c r="N78" i="82"/>
  <c r="M78" i="82"/>
  <c r="L78" i="82"/>
  <c r="K78" i="82"/>
  <c r="AF77" i="82"/>
  <c r="AE77" i="82"/>
  <c r="AD77" i="82"/>
  <c r="AC77" i="82"/>
  <c r="AB77" i="82"/>
  <c r="AA77" i="82"/>
  <c r="Z77" i="82"/>
  <c r="Y77" i="82"/>
  <c r="V77" i="82"/>
  <c r="W77" i="82"/>
  <c r="X77" i="82"/>
  <c r="S77" i="82"/>
  <c r="R77" i="82"/>
  <c r="Q77" i="82"/>
  <c r="P77" i="82"/>
  <c r="O77" i="82"/>
  <c r="N77" i="82"/>
  <c r="M77" i="82"/>
  <c r="L77" i="82"/>
  <c r="K77" i="82"/>
  <c r="AF76" i="82"/>
  <c r="AE76" i="82"/>
  <c r="AD76" i="82"/>
  <c r="AC76" i="82"/>
  <c r="AB76" i="82"/>
  <c r="AA76" i="82"/>
  <c r="Z76" i="82"/>
  <c r="Y76" i="82"/>
  <c r="V76" i="82"/>
  <c r="W76" i="82"/>
  <c r="X76" i="82"/>
  <c r="S76" i="82"/>
  <c r="R76" i="82"/>
  <c r="Q76" i="82"/>
  <c r="P76" i="82"/>
  <c r="O76" i="82"/>
  <c r="N76" i="82"/>
  <c r="M76" i="82"/>
  <c r="L76" i="82"/>
  <c r="K76" i="82"/>
  <c r="AF75" i="82"/>
  <c r="AE75" i="82"/>
  <c r="AD75" i="82"/>
  <c r="AC75" i="82"/>
  <c r="AB75" i="82"/>
  <c r="AA75" i="82"/>
  <c r="Z75" i="82"/>
  <c r="Y75" i="82"/>
  <c r="V75" i="82"/>
  <c r="W75" i="82"/>
  <c r="X75" i="82"/>
  <c r="S75" i="82"/>
  <c r="R75" i="82"/>
  <c r="Q75" i="82"/>
  <c r="P75" i="82"/>
  <c r="O75" i="82"/>
  <c r="N75" i="82"/>
  <c r="M75" i="82"/>
  <c r="L75" i="82"/>
  <c r="K75" i="82"/>
  <c r="AF74" i="82"/>
  <c r="AE74" i="82"/>
  <c r="AD74" i="82"/>
  <c r="AC74" i="82"/>
  <c r="AB74" i="82"/>
  <c r="AA74" i="82"/>
  <c r="Z74" i="82"/>
  <c r="Y74" i="82"/>
  <c r="V74" i="82"/>
  <c r="W74" i="82"/>
  <c r="X74" i="82"/>
  <c r="S74" i="82"/>
  <c r="R74" i="82"/>
  <c r="Q74" i="82"/>
  <c r="P74" i="82"/>
  <c r="O74" i="82"/>
  <c r="N74" i="82"/>
  <c r="M74" i="82"/>
  <c r="L74" i="82"/>
  <c r="K74" i="82"/>
  <c r="AF73" i="82"/>
  <c r="AE73" i="82"/>
  <c r="AD73" i="82"/>
  <c r="AC73" i="82"/>
  <c r="AB73" i="82"/>
  <c r="AA73" i="82"/>
  <c r="Z73" i="82"/>
  <c r="Y73" i="82"/>
  <c r="V73" i="82"/>
  <c r="W73" i="82"/>
  <c r="X73" i="82"/>
  <c r="S73" i="82"/>
  <c r="R73" i="82"/>
  <c r="Q73" i="82"/>
  <c r="P73" i="82"/>
  <c r="O73" i="82"/>
  <c r="N73" i="82"/>
  <c r="M73" i="82"/>
  <c r="L73" i="82"/>
  <c r="K73" i="82"/>
  <c r="AF72" i="82"/>
  <c r="AE72" i="82"/>
  <c r="AD72" i="82"/>
  <c r="AC72" i="82"/>
  <c r="AB72" i="82"/>
  <c r="AA72" i="82"/>
  <c r="Z72" i="82"/>
  <c r="Y72" i="82"/>
  <c r="V72" i="82"/>
  <c r="W72" i="82"/>
  <c r="X72" i="82"/>
  <c r="S72" i="82"/>
  <c r="R72" i="82"/>
  <c r="Q72" i="82"/>
  <c r="P72" i="82"/>
  <c r="O72" i="82"/>
  <c r="N72" i="82"/>
  <c r="M72" i="82"/>
  <c r="L72" i="82"/>
  <c r="K72" i="82"/>
  <c r="AF71" i="82"/>
  <c r="AE71" i="82"/>
  <c r="AD71" i="82"/>
  <c r="AC71" i="82"/>
  <c r="AB71" i="82"/>
  <c r="AA71" i="82"/>
  <c r="Z71" i="82"/>
  <c r="Y71" i="82"/>
  <c r="V71" i="82"/>
  <c r="W71" i="82"/>
  <c r="X71" i="82"/>
  <c r="S71" i="82"/>
  <c r="R71" i="82"/>
  <c r="Q71" i="82"/>
  <c r="P71" i="82"/>
  <c r="O71" i="82"/>
  <c r="N71" i="82"/>
  <c r="M71" i="82"/>
  <c r="L71" i="82"/>
  <c r="K71" i="82"/>
  <c r="AF70" i="82"/>
  <c r="AE70" i="82"/>
  <c r="AD70" i="82"/>
  <c r="AC70" i="82"/>
  <c r="AB70" i="82"/>
  <c r="AA70" i="82"/>
  <c r="Z70" i="82"/>
  <c r="Y70" i="82"/>
  <c r="V70" i="82"/>
  <c r="W70" i="82"/>
  <c r="X70" i="82"/>
  <c r="S70" i="82"/>
  <c r="R70" i="82"/>
  <c r="Q70" i="82"/>
  <c r="P70" i="82"/>
  <c r="O70" i="82"/>
  <c r="N70" i="82"/>
  <c r="M70" i="82"/>
  <c r="L70" i="82"/>
  <c r="K70" i="82"/>
  <c r="AF69" i="82"/>
  <c r="AE69" i="82"/>
  <c r="AD69" i="82"/>
  <c r="AC69" i="82"/>
  <c r="AB69" i="82"/>
  <c r="AA69" i="82"/>
  <c r="Z69" i="82"/>
  <c r="Y69" i="82"/>
  <c r="V69" i="82"/>
  <c r="W69" i="82"/>
  <c r="X69" i="82"/>
  <c r="S69" i="82"/>
  <c r="R69" i="82"/>
  <c r="Q69" i="82"/>
  <c r="P69" i="82"/>
  <c r="O69" i="82"/>
  <c r="N69" i="82"/>
  <c r="M69" i="82"/>
  <c r="L69" i="82"/>
  <c r="K69" i="82"/>
  <c r="AF68" i="82"/>
  <c r="AE68" i="82"/>
  <c r="AD68" i="82"/>
  <c r="AC68" i="82"/>
  <c r="AB68" i="82"/>
  <c r="AA68" i="82"/>
  <c r="Z68" i="82"/>
  <c r="Y68" i="82"/>
  <c r="V68" i="82"/>
  <c r="W68" i="82"/>
  <c r="X68" i="82"/>
  <c r="S68" i="82"/>
  <c r="R68" i="82"/>
  <c r="Q68" i="82"/>
  <c r="P68" i="82"/>
  <c r="O68" i="82"/>
  <c r="N68" i="82"/>
  <c r="M68" i="82"/>
  <c r="L68" i="82"/>
  <c r="K68" i="82"/>
  <c r="AF67" i="82"/>
  <c r="AE67" i="82"/>
  <c r="AD67" i="82"/>
  <c r="AC67" i="82"/>
  <c r="AB67" i="82"/>
  <c r="AA67" i="82"/>
  <c r="Z67" i="82"/>
  <c r="Y67" i="82"/>
  <c r="V67" i="82"/>
  <c r="W67" i="82"/>
  <c r="X67" i="82"/>
  <c r="S67" i="82"/>
  <c r="R67" i="82"/>
  <c r="Q67" i="82"/>
  <c r="P67" i="82"/>
  <c r="O67" i="82"/>
  <c r="N67" i="82"/>
  <c r="M67" i="82"/>
  <c r="L67" i="82"/>
  <c r="K67" i="82"/>
  <c r="AF66" i="82"/>
  <c r="AE66" i="82"/>
  <c r="AD66" i="82"/>
  <c r="AC66" i="82"/>
  <c r="AB66" i="82"/>
  <c r="AA66" i="82"/>
  <c r="Z66" i="82"/>
  <c r="Y66" i="82"/>
  <c r="V66" i="82"/>
  <c r="W66" i="82"/>
  <c r="X66" i="82"/>
  <c r="S66" i="82"/>
  <c r="R66" i="82"/>
  <c r="Q66" i="82"/>
  <c r="P66" i="82"/>
  <c r="O66" i="82"/>
  <c r="N66" i="82"/>
  <c r="M66" i="82"/>
  <c r="L66" i="82"/>
  <c r="K66" i="82"/>
  <c r="AF65" i="82"/>
  <c r="AE65" i="82"/>
  <c r="AD65" i="82"/>
  <c r="AC65" i="82"/>
  <c r="AB65" i="82"/>
  <c r="AA65" i="82"/>
  <c r="Z65" i="82"/>
  <c r="Y65" i="82"/>
  <c r="V65" i="82"/>
  <c r="W65" i="82"/>
  <c r="X65" i="82"/>
  <c r="S65" i="82"/>
  <c r="R65" i="82"/>
  <c r="Q65" i="82"/>
  <c r="P65" i="82"/>
  <c r="O65" i="82"/>
  <c r="N65" i="82"/>
  <c r="M65" i="82"/>
  <c r="L65" i="82"/>
  <c r="K65" i="82"/>
  <c r="AF64" i="82"/>
  <c r="AE64" i="82"/>
  <c r="AD64" i="82"/>
  <c r="AC64" i="82"/>
  <c r="AB64" i="82"/>
  <c r="AA64" i="82"/>
  <c r="Z64" i="82"/>
  <c r="Y64" i="82"/>
  <c r="V64" i="82"/>
  <c r="W64" i="82"/>
  <c r="X64" i="82"/>
  <c r="S64" i="82"/>
  <c r="R64" i="82"/>
  <c r="Q64" i="82"/>
  <c r="P64" i="82"/>
  <c r="O64" i="82"/>
  <c r="N64" i="82"/>
  <c r="M64" i="82"/>
  <c r="L64" i="82"/>
  <c r="K64" i="82"/>
  <c r="AF63" i="82"/>
  <c r="AE63" i="82"/>
  <c r="AD63" i="82"/>
  <c r="AC63" i="82"/>
  <c r="AB63" i="82"/>
  <c r="AA63" i="82"/>
  <c r="Z63" i="82"/>
  <c r="Y63" i="82"/>
  <c r="V63" i="82"/>
  <c r="W63" i="82"/>
  <c r="X63" i="82"/>
  <c r="S63" i="82"/>
  <c r="R63" i="82"/>
  <c r="Q63" i="82"/>
  <c r="P63" i="82"/>
  <c r="O63" i="82"/>
  <c r="N63" i="82"/>
  <c r="M63" i="82"/>
  <c r="L63" i="82"/>
  <c r="K63" i="82"/>
  <c r="AF62" i="82"/>
  <c r="AE62" i="82"/>
  <c r="AD62" i="82"/>
  <c r="AC62" i="82"/>
  <c r="AB62" i="82"/>
  <c r="AA62" i="82"/>
  <c r="Z62" i="82"/>
  <c r="Y62" i="82"/>
  <c r="V62" i="82"/>
  <c r="W62" i="82"/>
  <c r="X62" i="82"/>
  <c r="S62" i="82"/>
  <c r="R62" i="82"/>
  <c r="Q62" i="82"/>
  <c r="P62" i="82"/>
  <c r="O62" i="82"/>
  <c r="N62" i="82"/>
  <c r="M62" i="82"/>
  <c r="L62" i="82"/>
  <c r="K62" i="82"/>
  <c r="AF61" i="82"/>
  <c r="AE61" i="82"/>
  <c r="AD61" i="82"/>
  <c r="AC61" i="82"/>
  <c r="AB61" i="82"/>
  <c r="AA61" i="82"/>
  <c r="Z61" i="82"/>
  <c r="Y61" i="82"/>
  <c r="V61" i="82"/>
  <c r="W61" i="82"/>
  <c r="X61" i="82"/>
  <c r="S61" i="82"/>
  <c r="R61" i="82"/>
  <c r="Q61" i="82"/>
  <c r="P61" i="82"/>
  <c r="O61" i="82"/>
  <c r="N61" i="82"/>
  <c r="M61" i="82"/>
  <c r="L61" i="82"/>
  <c r="K61" i="82"/>
  <c r="AF60" i="82"/>
  <c r="AE60" i="82"/>
  <c r="AD60" i="82"/>
  <c r="AC60" i="82"/>
  <c r="AB60" i="82"/>
  <c r="AA60" i="82"/>
  <c r="Z60" i="82"/>
  <c r="Y60" i="82"/>
  <c r="V60" i="82"/>
  <c r="W60" i="82"/>
  <c r="X60" i="82"/>
  <c r="S60" i="82"/>
  <c r="R60" i="82"/>
  <c r="Q60" i="82"/>
  <c r="P60" i="82"/>
  <c r="O60" i="82"/>
  <c r="N60" i="82"/>
  <c r="M60" i="82"/>
  <c r="L60" i="82"/>
  <c r="K60" i="82"/>
  <c r="AF59" i="82"/>
  <c r="AE59" i="82"/>
  <c r="AD59" i="82"/>
  <c r="AC59" i="82"/>
  <c r="AB59" i="82"/>
  <c r="AA59" i="82"/>
  <c r="Z59" i="82"/>
  <c r="Y59" i="82"/>
  <c r="V59" i="82"/>
  <c r="W59" i="82"/>
  <c r="X59" i="82"/>
  <c r="S59" i="82"/>
  <c r="R59" i="82"/>
  <c r="Q59" i="82"/>
  <c r="P59" i="82"/>
  <c r="O59" i="82"/>
  <c r="N59" i="82"/>
  <c r="M59" i="82"/>
  <c r="L59" i="82"/>
  <c r="K59" i="82"/>
  <c r="AF58" i="82"/>
  <c r="AE58" i="82"/>
  <c r="AD58" i="82"/>
  <c r="AC58" i="82"/>
  <c r="AB58" i="82"/>
  <c r="AA58" i="82"/>
  <c r="Z58" i="82"/>
  <c r="Y58" i="82"/>
  <c r="V58" i="82"/>
  <c r="W58" i="82"/>
  <c r="X58" i="82"/>
  <c r="S58" i="82"/>
  <c r="R58" i="82"/>
  <c r="Q58" i="82"/>
  <c r="P58" i="82"/>
  <c r="O58" i="82"/>
  <c r="N58" i="82"/>
  <c r="M58" i="82"/>
  <c r="L58" i="82"/>
  <c r="K58" i="82"/>
  <c r="AF57" i="82"/>
  <c r="AE57" i="82"/>
  <c r="AD57" i="82"/>
  <c r="AC57" i="82"/>
  <c r="AB57" i="82"/>
  <c r="AA57" i="82"/>
  <c r="Z57" i="82"/>
  <c r="Y57" i="82"/>
  <c r="V57" i="82"/>
  <c r="W57" i="82"/>
  <c r="X57" i="82"/>
  <c r="S57" i="82"/>
  <c r="R57" i="82"/>
  <c r="Q57" i="82"/>
  <c r="P57" i="82"/>
  <c r="O57" i="82"/>
  <c r="N57" i="82"/>
  <c r="M57" i="82"/>
  <c r="L57" i="82"/>
  <c r="K57" i="82"/>
  <c r="AF56" i="82"/>
  <c r="AE56" i="82"/>
  <c r="AD56" i="82"/>
  <c r="AC56" i="82"/>
  <c r="AB56" i="82"/>
  <c r="AA56" i="82"/>
  <c r="Z56" i="82"/>
  <c r="Y56" i="82"/>
  <c r="V56" i="82"/>
  <c r="W56" i="82"/>
  <c r="X56" i="82"/>
  <c r="S56" i="82"/>
  <c r="R56" i="82"/>
  <c r="Q56" i="82"/>
  <c r="P56" i="82"/>
  <c r="O56" i="82"/>
  <c r="N56" i="82"/>
  <c r="M56" i="82"/>
  <c r="L56" i="82"/>
  <c r="K56" i="82"/>
  <c r="AF55" i="82"/>
  <c r="AE55" i="82"/>
  <c r="AD55" i="82"/>
  <c r="AC55" i="82"/>
  <c r="AB55" i="82"/>
  <c r="AA55" i="82"/>
  <c r="Z55" i="82"/>
  <c r="Y55" i="82"/>
  <c r="V55" i="82"/>
  <c r="W55" i="82"/>
  <c r="X55" i="82"/>
  <c r="S55" i="82"/>
  <c r="R55" i="82"/>
  <c r="Q55" i="82"/>
  <c r="P55" i="82"/>
  <c r="O55" i="82"/>
  <c r="N55" i="82"/>
  <c r="M55" i="82"/>
  <c r="L55" i="82"/>
  <c r="K55" i="82"/>
  <c r="AF54" i="82"/>
  <c r="AE54" i="82"/>
  <c r="AD54" i="82"/>
  <c r="AC54" i="82"/>
  <c r="AB54" i="82"/>
  <c r="AA54" i="82"/>
  <c r="Z54" i="82"/>
  <c r="Y54" i="82"/>
  <c r="V54" i="82"/>
  <c r="W54" i="82"/>
  <c r="X54" i="82"/>
  <c r="S54" i="82"/>
  <c r="R54" i="82"/>
  <c r="Q54" i="82"/>
  <c r="P54" i="82"/>
  <c r="O54" i="82"/>
  <c r="N54" i="82"/>
  <c r="M54" i="82"/>
  <c r="L54" i="82"/>
  <c r="K54" i="82"/>
  <c r="AF53" i="82"/>
  <c r="AE53" i="82"/>
  <c r="AD53" i="82"/>
  <c r="AC53" i="82"/>
  <c r="AB53" i="82"/>
  <c r="AA53" i="82"/>
  <c r="Z53" i="82"/>
  <c r="Y53" i="82"/>
  <c r="V53" i="82"/>
  <c r="W53" i="82"/>
  <c r="X53" i="82"/>
  <c r="S53" i="82"/>
  <c r="R53" i="82"/>
  <c r="Q53" i="82"/>
  <c r="P53" i="82"/>
  <c r="O53" i="82"/>
  <c r="N53" i="82"/>
  <c r="M53" i="82"/>
  <c r="L53" i="82"/>
  <c r="K53" i="82"/>
  <c r="Y52" i="82"/>
  <c r="V52" i="82"/>
  <c r="W52" i="82"/>
  <c r="X52" i="82"/>
  <c r="AG52" i="82"/>
  <c r="AF52" i="82"/>
  <c r="AE52" i="82"/>
  <c r="AD52" i="82"/>
  <c r="AC52" i="82"/>
  <c r="AB52" i="82"/>
  <c r="AA52" i="82"/>
  <c r="Z52" i="82"/>
  <c r="S52" i="82"/>
  <c r="R52" i="82"/>
  <c r="Q52" i="82"/>
  <c r="P52" i="82"/>
  <c r="O52" i="82"/>
  <c r="N52" i="82"/>
  <c r="M52" i="82"/>
  <c r="L52" i="82"/>
  <c r="K52" i="82"/>
  <c r="AG2" i="80"/>
  <c r="AK2" i="80"/>
  <c r="AJ2" i="80"/>
  <c r="AF2" i="80"/>
  <c r="AE2" i="80"/>
  <c r="AD2" i="80"/>
  <c r="AC2" i="80"/>
  <c r="AA2" i="80"/>
  <c r="Z2" i="80"/>
  <c r="X2" i="80"/>
  <c r="W2" i="80"/>
  <c r="U2" i="80"/>
  <c r="T2" i="80"/>
  <c r="R2" i="80"/>
  <c r="Q2" i="80"/>
  <c r="O2" i="80"/>
  <c r="N2" i="80"/>
  <c r="L2" i="80"/>
  <c r="K2" i="80"/>
  <c r="I2" i="80"/>
  <c r="G2" i="80"/>
  <c r="E2" i="80"/>
  <c r="D2" i="80"/>
  <c r="C2" i="80"/>
  <c r="B2" i="80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18" i="82"/>
  <c r="C18" i="82"/>
  <c r="B19" i="82"/>
  <c r="B20" i="82"/>
  <c r="E20" i="82"/>
  <c r="F18" i="82"/>
  <c r="C19" i="82"/>
  <c r="F19" i="82"/>
  <c r="C20" i="82"/>
  <c r="F20" i="82"/>
  <c r="C68" i="82"/>
  <c r="B69" i="82"/>
  <c r="B70" i="82"/>
  <c r="E70" i="82"/>
  <c r="F68" i="82"/>
  <c r="C69" i="82"/>
  <c r="F69" i="82"/>
  <c r="C70" i="82"/>
  <c r="F70" i="82"/>
  <c r="G69" i="82"/>
  <c r="G70" i="82"/>
  <c r="H68" i="82"/>
  <c r="H70" i="82"/>
  <c r="B92" i="82"/>
  <c r="G92" i="82"/>
  <c r="A68" i="84"/>
  <c r="B68" i="84"/>
  <c r="C68" i="84"/>
  <c r="B69" i="84"/>
  <c r="B70" i="84"/>
  <c r="E70" i="84"/>
  <c r="F68" i="84"/>
  <c r="C69" i="84"/>
  <c r="F69" i="84"/>
  <c r="C70" i="84"/>
  <c r="F70" i="84"/>
  <c r="G69" i="84"/>
  <c r="G70" i="84"/>
  <c r="H68" i="84"/>
  <c r="H70" i="84"/>
  <c r="B92" i="84"/>
  <c r="G92" i="84"/>
  <c r="A68" i="85"/>
  <c r="B68" i="85"/>
  <c r="C68" i="85"/>
  <c r="B69" i="85"/>
  <c r="B70" i="85"/>
  <c r="E70" i="85"/>
  <c r="F68" i="85"/>
  <c r="C69" i="85"/>
  <c r="F69" i="85"/>
  <c r="C70" i="85"/>
  <c r="F70" i="85"/>
  <c r="G69" i="85"/>
  <c r="G70" i="85"/>
  <c r="H68" i="85"/>
  <c r="H70" i="85"/>
  <c r="B92" i="85"/>
  <c r="G92" i="85"/>
  <c r="A68" i="86"/>
  <c r="B68" i="86"/>
  <c r="B69" i="86"/>
  <c r="B70" i="86"/>
  <c r="C70" i="86"/>
  <c r="AG3" i="80"/>
  <c r="AJ3" i="80"/>
  <c r="AK3" i="80"/>
  <c r="AF3" i="80"/>
  <c r="E70" i="86"/>
  <c r="F68" i="86"/>
  <c r="F69" i="86"/>
  <c r="F70" i="86"/>
  <c r="G69" i="86"/>
  <c r="G70" i="86"/>
  <c r="H68" i="86"/>
  <c r="H70" i="86"/>
  <c r="AH3" i="80"/>
  <c r="B92" i="86"/>
  <c r="BD3" i="80"/>
  <c r="G92" i="86"/>
  <c r="BF3" i="80"/>
  <c r="C68" i="86"/>
  <c r="C69" i="86"/>
  <c r="A68" i="87"/>
  <c r="B68" i="87"/>
  <c r="B69" i="87"/>
  <c r="B70" i="87"/>
  <c r="C70" i="87"/>
  <c r="AG4" i="80"/>
  <c r="AK4" i="80"/>
  <c r="AF4" i="80"/>
  <c r="E70" i="87"/>
  <c r="F68" i="87"/>
  <c r="F69" i="87"/>
  <c r="F70" i="87"/>
  <c r="G69" i="87"/>
  <c r="G70" i="87"/>
  <c r="H68" i="87"/>
  <c r="H70" i="87"/>
  <c r="AH4" i="80"/>
  <c r="B92" i="87"/>
  <c r="G92" i="87"/>
  <c r="BF4" i="80"/>
  <c r="BD4" i="80"/>
  <c r="C68" i="87"/>
  <c r="C69" i="87"/>
  <c r="A68" i="88"/>
  <c r="B68" i="88"/>
  <c r="B69" i="88"/>
  <c r="B70" i="88"/>
  <c r="C70" i="88"/>
  <c r="AG5" i="80"/>
  <c r="AK5" i="80"/>
  <c r="E70" i="88"/>
  <c r="F68" i="88"/>
  <c r="F69" i="88"/>
  <c r="F70" i="88"/>
  <c r="G69" i="88"/>
  <c r="G70" i="88"/>
  <c r="H68" i="88"/>
  <c r="H70" i="88"/>
  <c r="AH5" i="80"/>
  <c r="AF5" i="80"/>
  <c r="B92" i="88"/>
  <c r="G92" i="88"/>
  <c r="BF5" i="80"/>
  <c r="BD5" i="80"/>
  <c r="C68" i="88"/>
  <c r="C69" i="88"/>
  <c r="A68" i="89"/>
  <c r="B68" i="89"/>
  <c r="B69" i="89"/>
  <c r="B70" i="89"/>
  <c r="E70" i="89"/>
  <c r="F68" i="89"/>
  <c r="F69" i="89"/>
  <c r="F70" i="89"/>
  <c r="G69" i="89"/>
  <c r="G70" i="89"/>
  <c r="H68" i="89"/>
  <c r="H70" i="89"/>
  <c r="AH6" i="80"/>
  <c r="C70" i="89"/>
  <c r="AG6" i="80"/>
  <c r="AF6" i="80"/>
  <c r="B92" i="89"/>
  <c r="G92" i="89"/>
  <c r="BF6" i="80"/>
  <c r="BD6" i="80"/>
  <c r="C68" i="89"/>
  <c r="C69" i="89"/>
  <c r="A68" i="90"/>
  <c r="B68" i="90"/>
  <c r="B69" i="90"/>
  <c r="B70" i="90"/>
  <c r="E70" i="90"/>
  <c r="F68" i="90"/>
  <c r="F69" i="90"/>
  <c r="F70" i="90"/>
  <c r="G69" i="90"/>
  <c r="G70" i="90"/>
  <c r="H68" i="90"/>
  <c r="H70" i="90"/>
  <c r="AH7" i="80"/>
  <c r="C70" i="90"/>
  <c r="AG7" i="80"/>
  <c r="AF7" i="80"/>
  <c r="B92" i="90"/>
  <c r="G92" i="90"/>
  <c r="BF7" i="80"/>
  <c r="BD7" i="80"/>
  <c r="C68" i="90"/>
  <c r="C69" i="90"/>
  <c r="A68" i="91"/>
  <c r="B68" i="91"/>
  <c r="B69" i="91"/>
  <c r="B70" i="91"/>
  <c r="E70" i="91"/>
  <c r="F68" i="91"/>
  <c r="F69" i="91"/>
  <c r="F70" i="91"/>
  <c r="G69" i="91"/>
  <c r="G70" i="91"/>
  <c r="H68" i="91"/>
  <c r="H70" i="91"/>
  <c r="AH8" i="80"/>
  <c r="C70" i="91"/>
  <c r="AG8" i="80"/>
  <c r="AF8" i="80"/>
  <c r="B92" i="91"/>
  <c r="G92" i="91"/>
  <c r="BF8" i="80"/>
  <c r="BD8" i="80"/>
  <c r="C68" i="91"/>
  <c r="C69" i="91"/>
  <c r="A68" i="92"/>
  <c r="B68" i="92"/>
  <c r="B69" i="92"/>
  <c r="B70" i="92"/>
  <c r="E70" i="92"/>
  <c r="F68" i="92"/>
  <c r="F69" i="92"/>
  <c r="F70" i="92"/>
  <c r="G69" i="92"/>
  <c r="G70" i="92"/>
  <c r="H68" i="92"/>
  <c r="H70" i="92"/>
  <c r="AH9" i="80"/>
  <c r="C70" i="92"/>
  <c r="AG9" i="80"/>
  <c r="AF9" i="80"/>
  <c r="B92" i="92"/>
  <c r="G92" i="92"/>
  <c r="BF9" i="80"/>
  <c r="BD9" i="80"/>
  <c r="C68" i="92"/>
  <c r="C69" i="92"/>
  <c r="A68" i="93"/>
  <c r="B68" i="93"/>
  <c r="B69" i="93"/>
  <c r="B70" i="93"/>
  <c r="E70" i="93"/>
  <c r="F68" i="93"/>
  <c r="F69" i="93"/>
  <c r="F70" i="93"/>
  <c r="G69" i="93"/>
  <c r="G70" i="93"/>
  <c r="H68" i="93"/>
  <c r="H70" i="93"/>
  <c r="AH10" i="80"/>
  <c r="C70" i="93"/>
  <c r="AG10" i="80"/>
  <c r="AF10" i="80"/>
  <c r="B92" i="93"/>
  <c r="G92" i="93"/>
  <c r="BF10" i="80"/>
  <c r="BD10" i="80"/>
  <c r="C68" i="93"/>
  <c r="C69" i="93"/>
  <c r="A68" i="94"/>
  <c r="B68" i="94"/>
  <c r="B69" i="94"/>
  <c r="B70" i="94"/>
  <c r="E70" i="94"/>
  <c r="F68" i="94"/>
  <c r="F69" i="94"/>
  <c r="F70" i="94"/>
  <c r="G69" i="94"/>
  <c r="G70" i="94"/>
  <c r="H68" i="94"/>
  <c r="H70" i="94"/>
  <c r="AH11" i="80"/>
  <c r="C70" i="94"/>
  <c r="AG11" i="80"/>
  <c r="AF11" i="80"/>
  <c r="B92" i="94"/>
  <c r="G92" i="94"/>
  <c r="BF11" i="80"/>
  <c r="BD11" i="80"/>
  <c r="C68" i="94"/>
  <c r="C69" i="94"/>
  <c r="A68" i="95"/>
  <c r="B68" i="95"/>
  <c r="B69" i="95"/>
  <c r="B70" i="95"/>
  <c r="E70" i="95"/>
  <c r="F68" i="95"/>
  <c r="F69" i="95"/>
  <c r="F70" i="95"/>
  <c r="G69" i="95"/>
  <c r="G70" i="95"/>
  <c r="H68" i="95"/>
  <c r="H70" i="95"/>
  <c r="AH12" i="80"/>
  <c r="C70" i="95"/>
  <c r="AG12" i="80"/>
  <c r="AF12" i="80"/>
  <c r="B92" i="95"/>
  <c r="G92" i="95"/>
  <c r="BF12" i="80"/>
  <c r="BD12" i="80"/>
  <c r="C68" i="95"/>
  <c r="C69" i="95"/>
  <c r="A68" i="96"/>
  <c r="B68" i="96"/>
  <c r="B69" i="96"/>
  <c r="B70" i="96"/>
  <c r="E70" i="96"/>
  <c r="F68" i="96"/>
  <c r="F69" i="96"/>
  <c r="F70" i="96"/>
  <c r="G69" i="96"/>
  <c r="G70" i="96"/>
  <c r="H68" i="96"/>
  <c r="H70" i="96"/>
  <c r="AH13" i="80"/>
  <c r="C70" i="96"/>
  <c r="AG13" i="80"/>
  <c r="AF13" i="80"/>
  <c r="B92" i="96"/>
  <c r="G92" i="96"/>
  <c r="BF13" i="80"/>
  <c r="BD13" i="80"/>
  <c r="C68" i="96"/>
  <c r="C69" i="96"/>
  <c r="A68" i="97"/>
  <c r="B68" i="97"/>
  <c r="B69" i="97"/>
  <c r="B70" i="97"/>
  <c r="E70" i="97"/>
  <c r="F68" i="97"/>
  <c r="F69" i="97"/>
  <c r="F70" i="97"/>
  <c r="G69" i="97"/>
  <c r="G70" i="97"/>
  <c r="H68" i="97"/>
  <c r="H70" i="97"/>
  <c r="AH14" i="80"/>
  <c r="C70" i="97"/>
  <c r="AG14" i="80"/>
  <c r="AF14" i="80"/>
  <c r="B92" i="97"/>
  <c r="G92" i="97"/>
  <c r="BF14" i="80"/>
  <c r="BD14" i="80"/>
  <c r="C68" i="97"/>
  <c r="C69" i="97"/>
  <c r="A68" i="98"/>
  <c r="B68" i="98"/>
  <c r="B69" i="98"/>
  <c r="B70" i="98"/>
  <c r="E70" i="98"/>
  <c r="F68" i="98"/>
  <c r="F69" i="98"/>
  <c r="F70" i="98"/>
  <c r="G69" i="98"/>
  <c r="G70" i="98"/>
  <c r="H68" i="98"/>
  <c r="H70" i="98"/>
  <c r="AH15" i="80"/>
  <c r="C70" i="98"/>
  <c r="AG15" i="80"/>
  <c r="AF15" i="80"/>
  <c r="B92" i="98"/>
  <c r="G92" i="98"/>
  <c r="BF15" i="80"/>
  <c r="BD15" i="80"/>
  <c r="C68" i="98"/>
  <c r="C69" i="98"/>
  <c r="A68" i="99"/>
  <c r="B68" i="99"/>
  <c r="B69" i="99"/>
  <c r="B70" i="99"/>
  <c r="E70" i="99"/>
  <c r="F68" i="99"/>
  <c r="F69" i="99"/>
  <c r="F70" i="99"/>
  <c r="G69" i="99"/>
  <c r="G70" i="99"/>
  <c r="H68" i="99"/>
  <c r="H70" i="99"/>
  <c r="AH16" i="80"/>
  <c r="C70" i="99"/>
  <c r="AG16" i="80"/>
  <c r="AF16" i="80"/>
  <c r="B92" i="99"/>
  <c r="G92" i="99"/>
  <c r="BF16" i="80"/>
  <c r="BD16" i="80"/>
  <c r="C68" i="99"/>
  <c r="C69" i="99"/>
  <c r="A68" i="100"/>
  <c r="B68" i="100"/>
  <c r="B69" i="100"/>
  <c r="B70" i="100"/>
  <c r="E70" i="100"/>
  <c r="F68" i="100"/>
  <c r="F69" i="100"/>
  <c r="F70" i="100"/>
  <c r="G69" i="100"/>
  <c r="G70" i="100"/>
  <c r="H68" i="100"/>
  <c r="H70" i="100"/>
  <c r="AH17" i="80"/>
  <c r="C70" i="100"/>
  <c r="AG17" i="80"/>
  <c r="AF17" i="80"/>
  <c r="B92" i="100"/>
  <c r="G92" i="100"/>
  <c r="BF17" i="80"/>
  <c r="BD17" i="80"/>
  <c r="C68" i="100"/>
  <c r="C69" i="100"/>
  <c r="AH18" i="80"/>
  <c r="AG18" i="80"/>
  <c r="AF18" i="80"/>
  <c r="BF18" i="80"/>
  <c r="BD18" i="80"/>
  <c r="C68" i="101"/>
  <c r="C69" i="101"/>
  <c r="AH19" i="80"/>
  <c r="AG19" i="80"/>
  <c r="AF19" i="80"/>
  <c r="BF19" i="80"/>
  <c r="BD19" i="80"/>
  <c r="C68" i="102"/>
  <c r="C69" i="102"/>
</calcChain>
</file>

<file path=xl/sharedStrings.xml><?xml version="1.0" encoding="utf-8"?>
<sst xmlns="http://schemas.openxmlformats.org/spreadsheetml/2006/main" count="9623" uniqueCount="799">
  <si>
    <t>Code</t>
  </si>
  <si>
    <t>AgeRestrictions</t>
  </si>
  <si>
    <t>cardno</t>
  </si>
  <si>
    <t>leveller</t>
  </si>
  <si>
    <t>Stall</t>
  </si>
  <si>
    <t>Handicap</t>
  </si>
  <si>
    <t>Date</t>
  </si>
  <si>
    <t>Time</t>
  </si>
  <si>
    <t>Track</t>
  </si>
  <si>
    <t>Distance</t>
  </si>
  <si>
    <t>Class</t>
  </si>
  <si>
    <t>Value</t>
  </si>
  <si>
    <t>Going</t>
  </si>
  <si>
    <t>Race</t>
  </si>
  <si>
    <t>Age</t>
  </si>
  <si>
    <t>Last race</t>
  </si>
  <si>
    <t>2nd last</t>
  </si>
  <si>
    <t>3rd last</t>
  </si>
  <si>
    <t>4th last</t>
  </si>
  <si>
    <t>5th last</t>
  </si>
  <si>
    <t>6th last</t>
  </si>
  <si>
    <t>7th last</t>
  </si>
  <si>
    <t>8th last</t>
  </si>
  <si>
    <t>9th last</t>
  </si>
  <si>
    <t>10th last</t>
  </si>
  <si>
    <t>Speed</t>
  </si>
  <si>
    <t>Jockey</t>
  </si>
  <si>
    <t>Jockey Rating</t>
  </si>
  <si>
    <t>Trainer</t>
  </si>
  <si>
    <t>Trainer Rating</t>
  </si>
  <si>
    <t>Stallion</t>
  </si>
  <si>
    <t>Stallion Rating</t>
  </si>
  <si>
    <t>Today</t>
  </si>
  <si>
    <t>Total</t>
  </si>
  <si>
    <t>Odds</t>
  </si>
  <si>
    <t>Official Rating</t>
  </si>
  <si>
    <t>Horse Name</t>
  </si>
  <si>
    <t>Score</t>
  </si>
  <si>
    <t>Position</t>
  </si>
  <si>
    <t>2nd-placed</t>
  </si>
  <si>
    <t>position</t>
  </si>
  <si>
    <t>Confidence</t>
  </si>
  <si>
    <t>ODDS</t>
  </si>
  <si>
    <t>Top-rated</t>
  </si>
  <si>
    <t>2nd rated</t>
  </si>
  <si>
    <t>3rd rated</t>
  </si>
  <si>
    <t>Form (last race)</t>
  </si>
  <si>
    <t>Suitability</t>
  </si>
  <si>
    <t>Most Common</t>
  </si>
  <si>
    <t>Is top most suited?</t>
  </si>
  <si>
    <t>Top = Suited = Form</t>
  </si>
  <si>
    <t>RTH Selection</t>
  </si>
  <si>
    <t>Sheets including the sheet on which this list is being generated</t>
  </si>
  <si>
    <t>Sheets excluding the sheet on which this list is being generated</t>
  </si>
  <si>
    <t>Today's Selections</t>
  </si>
  <si>
    <t>2nd-rated</t>
  </si>
  <si>
    <t>3rd-rated</t>
  </si>
  <si>
    <t>Most common pick</t>
  </si>
  <si>
    <t>Top+Suited+Form</t>
  </si>
  <si>
    <t>Result</t>
  </si>
  <si>
    <t>P/L to win</t>
  </si>
  <si>
    <t>P/L place</t>
  </si>
  <si>
    <t>RTH Selection2</t>
  </si>
  <si>
    <t>Race Name</t>
  </si>
  <si>
    <t>Prize Money</t>
  </si>
  <si>
    <t>Handicap Y/N</t>
  </si>
  <si>
    <t>Headers</t>
  </si>
  <si>
    <t>Top 3 Confidence Pick</t>
  </si>
  <si>
    <t>Runners</t>
  </si>
  <si>
    <t>Money selection</t>
  </si>
  <si>
    <t>Form</t>
  </si>
  <si>
    <t>2nd LR</t>
  </si>
  <si>
    <t>3rd LR</t>
  </si>
  <si>
    <t>Overall</t>
  </si>
  <si>
    <t>Points</t>
  </si>
  <si>
    <t>RTH Points</t>
  </si>
  <si>
    <t>HandiGap</t>
  </si>
  <si>
    <t>LR Points</t>
  </si>
  <si>
    <t>2LR Points</t>
  </si>
  <si>
    <t>3LR Points</t>
  </si>
  <si>
    <t>Speed Points</t>
  </si>
  <si>
    <t>Jockey points</t>
  </si>
  <si>
    <t>Trainer pts</t>
  </si>
  <si>
    <t>Stallion pts</t>
  </si>
  <si>
    <t>Today pts</t>
  </si>
  <si>
    <t>HandiChoice</t>
  </si>
  <si>
    <t>HandiPick1</t>
  </si>
  <si>
    <t>HandiPick2</t>
  </si>
  <si>
    <t>HandiPick3</t>
  </si>
  <si>
    <t>Match 1</t>
  </si>
  <si>
    <t>Match 2</t>
  </si>
  <si>
    <t>Points 1</t>
  </si>
  <si>
    <t>Points 2</t>
  </si>
  <si>
    <t>Points winner</t>
  </si>
  <si>
    <t>Horse</t>
  </si>
  <si>
    <t>Rating</t>
  </si>
  <si>
    <t>Gap</t>
  </si>
  <si>
    <t>Return on £10</t>
  </si>
  <si>
    <t>Dutch 1</t>
  </si>
  <si>
    <t>Dutch 2</t>
  </si>
  <si>
    <t>Comparative 3</t>
  </si>
  <si>
    <t>Dutch 1 pick</t>
  </si>
  <si>
    <t>Dutch 2 pick</t>
  </si>
  <si>
    <t>Returns 1</t>
  </si>
  <si>
    <t>Returns 2</t>
  </si>
  <si>
    <t>Lay - FavOdds</t>
  </si>
  <si>
    <t>Lay - FavRating</t>
  </si>
  <si>
    <t>Lay - TopRating</t>
  </si>
  <si>
    <t>Lay - Speed</t>
  </si>
  <si>
    <t>Lay - TopSpeed</t>
  </si>
  <si>
    <t>Lay - Form</t>
  </si>
  <si>
    <t>Lay - TopForm</t>
  </si>
  <si>
    <t>Lay - Stallion</t>
  </si>
  <si>
    <t>Lay - Suitability</t>
  </si>
  <si>
    <t>Lay - Selection?</t>
  </si>
  <si>
    <t>Lay?</t>
  </si>
  <si>
    <t>Speed/Stal/Form</t>
  </si>
  <si>
    <t>Lay - Jockey</t>
  </si>
  <si>
    <t>Lay - 2LR</t>
  </si>
  <si>
    <t>Lay rating</t>
  </si>
  <si>
    <t>Lay Comments</t>
  </si>
  <si>
    <t>Racetrack Pick</t>
  </si>
  <si>
    <t>Races</t>
  </si>
  <si>
    <t>RANK</t>
  </si>
  <si>
    <t>RTH</t>
  </si>
  <si>
    <t>Racecourse</t>
  </si>
  <si>
    <t>RTH wins</t>
  </si>
  <si>
    <t>RTH Win rate</t>
  </si>
  <si>
    <t>2nds</t>
  </si>
  <si>
    <t>3rds</t>
  </si>
  <si>
    <t>Form wins</t>
  </si>
  <si>
    <t>Form win rate</t>
  </si>
  <si>
    <t>Speed wins</t>
  </si>
  <si>
    <t>Speed win rate</t>
  </si>
  <si>
    <t>Trainer wins</t>
  </si>
  <si>
    <t>Trainer win rate</t>
  </si>
  <si>
    <t>Stallion wins</t>
  </si>
  <si>
    <t>Stallion win rate</t>
  </si>
  <si>
    <t>Jockey wins</t>
  </si>
  <si>
    <t>Jockey win rate</t>
  </si>
  <si>
    <t>Today wins</t>
  </si>
  <si>
    <t>Today win rate</t>
  </si>
  <si>
    <t>Top-rated wins</t>
  </si>
  <si>
    <t>Top win rate</t>
  </si>
  <si>
    <t>Dutch 12 wins</t>
  </si>
  <si>
    <t>Dutch 12 rate</t>
  </si>
  <si>
    <t>Aintree</t>
  </si>
  <si>
    <t>Epsom</t>
  </si>
  <si>
    <t>Downpatrick</t>
  </si>
  <si>
    <t>Hamilton</t>
  </si>
  <si>
    <t>Hexham</t>
  </si>
  <si>
    <t>Chester</t>
  </si>
  <si>
    <t>Ascot</t>
  </si>
  <si>
    <t>Fakenham</t>
  </si>
  <si>
    <t>Naas</t>
  </si>
  <si>
    <t>Carlisle</t>
  </si>
  <si>
    <t>Catterick</t>
  </si>
  <si>
    <t>Cork</t>
  </si>
  <si>
    <t>Curragh</t>
  </si>
  <si>
    <t>Fontwell</t>
  </si>
  <si>
    <t>Lingfield</t>
  </si>
  <si>
    <t>Market Rasen</t>
  </si>
  <si>
    <t>Bangor</t>
  </si>
  <si>
    <t>Doncaster</t>
  </si>
  <si>
    <t>Fairyhouse</t>
  </si>
  <si>
    <t>Ludlow</t>
  </si>
  <si>
    <t>Huntingdon</t>
  </si>
  <si>
    <t>Leopardstown</t>
  </si>
  <si>
    <t>Kempton</t>
  </si>
  <si>
    <t>Down Royal</t>
  </si>
  <si>
    <t>Goodwood</t>
  </si>
  <si>
    <t>Kelso</t>
  </si>
  <si>
    <t>Cheltenham</t>
  </si>
  <si>
    <t>Brighton</t>
  </si>
  <si>
    <t>Beverley</t>
  </si>
  <si>
    <t>Leicester</t>
  </si>
  <si>
    <t>Clonmel</t>
  </si>
  <si>
    <t>Chepstow</t>
  </si>
  <si>
    <t>Dundalk</t>
  </si>
  <si>
    <t>Haydock</t>
  </si>
  <si>
    <t>Exeter</t>
  </si>
  <si>
    <t>Chelmsford City</t>
  </si>
  <si>
    <t>Gowran Park</t>
  </si>
  <si>
    <t>Musselburgh</t>
  </si>
  <si>
    <t>Limerick</t>
  </si>
  <si>
    <t>Ffos Las</t>
  </si>
  <si>
    <t>Ayr</t>
  </si>
  <si>
    <t>Navan</t>
  </si>
  <si>
    <t>Newbury</t>
  </si>
  <si>
    <t>Newcastle</t>
  </si>
  <si>
    <t>Newmarket (July)</t>
  </si>
  <si>
    <t>Newmarket (Rowley)</t>
  </si>
  <si>
    <t>Nottingham</t>
  </si>
  <si>
    <t>Perth</t>
  </si>
  <si>
    <t>Plumpton</t>
  </si>
  <si>
    <t>Pontefract</t>
  </si>
  <si>
    <t>Punchestown</t>
  </si>
  <si>
    <t>Ripon</t>
  </si>
  <si>
    <t>Roscommon</t>
  </si>
  <si>
    <t>Salisbury</t>
  </si>
  <si>
    <t>Sandown</t>
  </si>
  <si>
    <t>Sedgefield</t>
  </si>
  <si>
    <t>Sligo</t>
  </si>
  <si>
    <t>Southwell</t>
  </si>
  <si>
    <t>Stratford</t>
  </si>
  <si>
    <t>Taunton</t>
  </si>
  <si>
    <t>Thurles</t>
  </si>
  <si>
    <t>Towcester</t>
  </si>
  <si>
    <t>Tramore</t>
  </si>
  <si>
    <t>Uttoxeter</t>
  </si>
  <si>
    <t>Warwick</t>
  </si>
  <si>
    <t>Wetherby</t>
  </si>
  <si>
    <t>Wexford</t>
  </si>
  <si>
    <t>Wincanton</t>
  </si>
  <si>
    <t>Wolverhampton</t>
  </si>
  <si>
    <t>Yarmouth</t>
  </si>
  <si>
    <t>Bellewstown</t>
  </si>
  <si>
    <t>Bath</t>
  </si>
  <si>
    <t>Thirsk</t>
  </si>
  <si>
    <t>Worcester</t>
  </si>
  <si>
    <t>Kilbeggan</t>
  </si>
  <si>
    <t>Newton Abbot</t>
  </si>
  <si>
    <t>Cartmel</t>
  </si>
  <si>
    <t>Ballinrobe</t>
  </si>
  <si>
    <t>Galway</t>
  </si>
  <si>
    <t>York</t>
  </si>
  <si>
    <t>Redcar</t>
  </si>
  <si>
    <t>Horse_DaysSinceRan</t>
  </si>
  <si>
    <t>RaceType</t>
  </si>
  <si>
    <t xml:space="preserve">2m </t>
  </si>
  <si>
    <t>Class 4</t>
  </si>
  <si>
    <t>Good</t>
  </si>
  <si>
    <t>National Hunt</t>
  </si>
  <si>
    <t>Non Handicap</t>
  </si>
  <si>
    <t>4yo+</t>
  </si>
  <si>
    <t>Sky Sports Racing Launching January 2019 Maiden Hurdle</t>
  </si>
  <si>
    <t>Marettimo (IRE)</t>
  </si>
  <si>
    <t>Houlihan, Mr S M</t>
  </si>
  <si>
    <t>Turner, W G M</t>
  </si>
  <si>
    <t>Harbour Watch (IRE)</t>
  </si>
  <si>
    <t>Maiden Hurdle</t>
  </si>
  <si>
    <t>Stormingin (IRE)</t>
  </si>
  <si>
    <t>Moore, Jamie</t>
  </si>
  <si>
    <t>Moore, G L</t>
  </si>
  <si>
    <t>Clodovil (IRE)</t>
  </si>
  <si>
    <t>Zoffany Bay (IRE)</t>
  </si>
  <si>
    <t>Wedge, Mr A</t>
  </si>
  <si>
    <t>Stronge, Ali</t>
  </si>
  <si>
    <t>Zoffany (IRE)</t>
  </si>
  <si>
    <t>Venetian Proposal (IRE)</t>
  </si>
  <si>
    <t>Cheesman, Mr T</t>
  </si>
  <si>
    <t>Davison, Miss Z C</t>
  </si>
  <si>
    <t>Fast Company (IRE)</t>
  </si>
  <si>
    <t>Mach One</t>
  </si>
  <si>
    <t>Burke, Mr J J</t>
  </si>
  <si>
    <t>Longsdon, C E</t>
  </si>
  <si>
    <t>Makfi</t>
  </si>
  <si>
    <t>Looks Frozen (IRE)</t>
  </si>
  <si>
    <t>Fehily, Noel</t>
  </si>
  <si>
    <t>Mulholland, N P</t>
  </si>
  <si>
    <t>Frozen Fire (GER)</t>
  </si>
  <si>
    <t>Clive Clifton (IRE)</t>
  </si>
  <si>
    <t>Roche, Mr S T</t>
  </si>
  <si>
    <t>York, P</t>
  </si>
  <si>
    <t>Wootton Bassett</t>
  </si>
  <si>
    <t>Fairway Freddy (IRE)</t>
  </si>
  <si>
    <t>Cannon, Mr T J</t>
  </si>
  <si>
    <t>Gifford, N J</t>
  </si>
  <si>
    <t>Elusive Pimpernel (USA)</t>
  </si>
  <si>
    <t>Further North (FR)</t>
  </si>
  <si>
    <t>Sansom, Mr D</t>
  </si>
  <si>
    <t>Mullins, J W</t>
  </si>
  <si>
    <t>Muhtathir</t>
  </si>
  <si>
    <t>Champions Club (IRE)</t>
  </si>
  <si>
    <t>Johns, Mr A</t>
  </si>
  <si>
    <t>Vaughan, Tim</t>
  </si>
  <si>
    <t>Jeremy (USA)</t>
  </si>
  <si>
    <t>Hereford</t>
  </si>
  <si>
    <t xml:space="preserve">3m2f </t>
  </si>
  <si>
    <t>Class 5</t>
  </si>
  <si>
    <t>Good To Firm</t>
  </si>
  <si>
    <t>Westons Cider Conditional Jockeys Handicap Hurdle</t>
  </si>
  <si>
    <t>Phangio (USA)</t>
  </si>
  <si>
    <t>Sheppard, Mr Stan</t>
  </si>
  <si>
    <t>Sheppard, M</t>
  </si>
  <si>
    <t>Invasor (ARG)</t>
  </si>
  <si>
    <t>Handicap Hurdle</t>
  </si>
  <si>
    <t>Balkinstown (IRE)</t>
  </si>
  <si>
    <t>Donovan, Philip</t>
  </si>
  <si>
    <t>Stephens, Robert</t>
  </si>
  <si>
    <t>Westerner</t>
  </si>
  <si>
    <t>Apachee Prince (IRE)</t>
  </si>
  <si>
    <t>Leonard, Cillin</t>
  </si>
  <si>
    <t>Murphy, Olly</t>
  </si>
  <si>
    <t>Indian Danehill (IRE)</t>
  </si>
  <si>
    <t>Aristocracy</t>
  </si>
  <si>
    <t>Brace, Connor</t>
  </si>
  <si>
    <t>OBrien, Fergal</t>
  </si>
  <si>
    <t>Royal Applause</t>
  </si>
  <si>
    <t>Georgina Joy</t>
  </si>
  <si>
    <t>Buckley, Tom</t>
  </si>
  <si>
    <t>Hawke, N J</t>
  </si>
  <si>
    <t>Midnight Legend</t>
  </si>
  <si>
    <t>Agincourt Reef (IRE)</t>
  </si>
  <si>
    <t>Teal, Mr H</t>
  </si>
  <si>
    <t>Teal, R A</t>
  </si>
  <si>
    <t>Gold Well</t>
  </si>
  <si>
    <t>Black Jack Jaxon</t>
  </si>
  <si>
    <t>Austin, Mr E</t>
  </si>
  <si>
    <t>Flook, S</t>
  </si>
  <si>
    <t>Fair Mix (IRE)</t>
  </si>
  <si>
    <t>Hide The Biscuit (IRE)</t>
  </si>
  <si>
    <t>Patrick, Mr Richard</t>
  </si>
  <si>
    <t>Whitmores Conn (USA)</t>
  </si>
  <si>
    <t>Backoftherock</t>
  </si>
  <si>
    <t>Hammond, Mr C</t>
  </si>
  <si>
    <t>Rees, D A</t>
  </si>
  <si>
    <t>Scorpion (IRE)</t>
  </si>
  <si>
    <t>Damier (FR)</t>
  </si>
  <si>
    <t>Nugent, Mr H F</t>
  </si>
  <si>
    <t>Dennis, David</t>
  </si>
  <si>
    <t>Network (GER)</t>
  </si>
  <si>
    <t>Welluptoscratch (FR)</t>
  </si>
  <si>
    <t>Frost, Miss B</t>
  </si>
  <si>
    <t>Arbuthnot, D W P</t>
  </si>
  <si>
    <t>Irish Wells (FR)</t>
  </si>
  <si>
    <t xml:space="preserve">2m4½f </t>
  </si>
  <si>
    <t>Jumps Season Ultimate Guide At attheraces.com Mares Novices Hurdle</t>
  </si>
  <si>
    <t>Roses Poses (IRE)</t>
  </si>
  <si>
    <t>Beat Hollow</t>
  </si>
  <si>
    <t>Novices Hurdle</t>
  </si>
  <si>
    <t>Andapa (FR)</t>
  </si>
  <si>
    <t>OBrien, T J</t>
  </si>
  <si>
    <t>Roberts, M J</t>
  </si>
  <si>
    <t>Kapgarde (FR)</t>
  </si>
  <si>
    <t>Kentford Mallard</t>
  </si>
  <si>
    <t>Jones, Kevin</t>
  </si>
  <si>
    <t>Sulamani (IRE)</t>
  </si>
  <si>
    <t>Amethea (IRE)</t>
  </si>
  <si>
    <t>Bass, Mr D R</t>
  </si>
  <si>
    <t>Pauling, Ben</t>
  </si>
  <si>
    <t>Yeats (IRE)</t>
  </si>
  <si>
    <t>Dancecraft</t>
  </si>
  <si>
    <t>Moore, Mr Joshua</t>
  </si>
  <si>
    <t>Mastercraftsman (IRE)</t>
  </si>
  <si>
    <t>Spring Storm</t>
  </si>
  <si>
    <t>Farrelly, Johnny</t>
  </si>
  <si>
    <t>Morozov (USA)</t>
  </si>
  <si>
    <t>Spendable</t>
  </si>
  <si>
    <t>Spendent</t>
  </si>
  <si>
    <t>Windy Bottom (IRE)</t>
  </si>
  <si>
    <t>Milan</t>
  </si>
  <si>
    <t>Wellcwhathappens (IRE)</t>
  </si>
  <si>
    <t>Glassonbury, Andrew</t>
  </si>
  <si>
    <t>Rowe, R</t>
  </si>
  <si>
    <t>Court Cave (IRE)</t>
  </si>
  <si>
    <t xml:space="preserve">2m½f </t>
  </si>
  <si>
    <t>Herefordshire &amp; Worcestershire Chamber Of Commerce Mares Handicap Hurdle</t>
  </si>
  <si>
    <t>Stepover</t>
  </si>
  <si>
    <t>Woods, K K</t>
  </si>
  <si>
    <t>Hales, A M</t>
  </si>
  <si>
    <t>Admirals Sunset</t>
  </si>
  <si>
    <t>Hamill, Mikey</t>
  </si>
  <si>
    <t>Weston, D J</t>
  </si>
  <si>
    <t>Mount Nelson</t>
  </si>
  <si>
    <t>Love Lane (IRE)</t>
  </si>
  <si>
    <t>Davies, James</t>
  </si>
  <si>
    <t>Oliver, Henry</t>
  </si>
  <si>
    <t>Stowaway</t>
  </si>
  <si>
    <t>Hopes Wishes</t>
  </si>
  <si>
    <t>Cobden, Mr H</t>
  </si>
  <si>
    <t>Brennan, F J</t>
  </si>
  <si>
    <t>Kayf Tara</t>
  </si>
  <si>
    <t xml:space="preserve">3m2½f </t>
  </si>
  <si>
    <t>Download The Free At The Races App Novices Handicap Chase</t>
  </si>
  <si>
    <t>Between The Waters (IRE)</t>
  </si>
  <si>
    <t>Sheehan, Gavin</t>
  </si>
  <si>
    <t>Snowden, Jamie</t>
  </si>
  <si>
    <t>Indian River (FR)</t>
  </si>
  <si>
    <t>Handicap Novices Chase</t>
  </si>
  <si>
    <t>Sweet Destination (IRE)</t>
  </si>
  <si>
    <t>Mullins, D E</t>
  </si>
  <si>
    <t>Ahern, G</t>
  </si>
  <si>
    <t>Dubai Destination (USA)</t>
  </si>
  <si>
    <t>Presenting Berkley (IRE)</t>
  </si>
  <si>
    <t>Presenting</t>
  </si>
  <si>
    <t>Diplomatico (USA)</t>
  </si>
  <si>
    <t>Hiskett, Mr D</t>
  </si>
  <si>
    <t>Bridgwater, D G</t>
  </si>
  <si>
    <t>Ambassador (GER)</t>
  </si>
  <si>
    <t>Cintex (FR)</t>
  </si>
  <si>
    <t>Dunne, R T</t>
  </si>
  <si>
    <t>Assessor (IRE)</t>
  </si>
  <si>
    <t>Megaboost (IRE)</t>
  </si>
  <si>
    <t>Kendrick, Mr M J P</t>
  </si>
  <si>
    <t>Case, B I</t>
  </si>
  <si>
    <t>Intercooler Turbo (IRE)</t>
  </si>
  <si>
    <t>Dr Massini (IRE)</t>
  </si>
  <si>
    <t xml:space="preserve">2m5f </t>
  </si>
  <si>
    <t>HFT Forklifts Chase (Novices Limited Handicap)</t>
  </si>
  <si>
    <t>Roll The Dough (IRE)</t>
  </si>
  <si>
    <t>Johnson, Richard</t>
  </si>
  <si>
    <t>Hobbs, P J</t>
  </si>
  <si>
    <t>Definite Article</t>
  </si>
  <si>
    <t>Gone Platinum (IRE)</t>
  </si>
  <si>
    <t>Coleman, A</t>
  </si>
  <si>
    <t>Mountain High (IRE)</t>
  </si>
  <si>
    <t>Samson</t>
  </si>
  <si>
    <t>Best, J A</t>
  </si>
  <si>
    <t>Leech, Mrs S</t>
  </si>
  <si>
    <t>Black Sam Bellamy (IRE)</t>
  </si>
  <si>
    <t>Night Of Sin (FR)</t>
  </si>
  <si>
    <t>Kelly, Miss E</t>
  </si>
  <si>
    <t>Williams, Nick</t>
  </si>
  <si>
    <t>Sinndar (IRE)</t>
  </si>
  <si>
    <t>Court Duty (IRE)</t>
  </si>
  <si>
    <t>Kennedy, W T</t>
  </si>
  <si>
    <t>Flint, J L</t>
  </si>
  <si>
    <t>Generous Day (IRE)</t>
  </si>
  <si>
    <t>Daylami (IRE)</t>
  </si>
  <si>
    <t>Boagrius (IRE)</t>
  </si>
  <si>
    <t>Gethings, Mr C</t>
  </si>
  <si>
    <t>George, T R</t>
  </si>
  <si>
    <t>Beneficial</t>
  </si>
  <si>
    <t>Stage Summit (IRE)</t>
  </si>
  <si>
    <t>Jacob, Daryl</t>
  </si>
  <si>
    <t>Tikkanen (USA)</t>
  </si>
  <si>
    <t>Seaston Spirit</t>
  </si>
  <si>
    <t>Aspell, Leighton</t>
  </si>
  <si>
    <t>Sherwood, O</t>
  </si>
  <si>
    <t>Everyday Everyhour</t>
  </si>
  <si>
    <t>Lee, Miss Kerry</t>
  </si>
  <si>
    <t>Class 3</t>
  </si>
  <si>
    <t>3yo+</t>
  </si>
  <si>
    <t>Free Tips Daily On attheraces.com Handicap Hurdle</t>
  </si>
  <si>
    <t>Royal Hall (FR)</t>
  </si>
  <si>
    <t>Halling (USA)</t>
  </si>
  <si>
    <t>Lovato (GER)</t>
  </si>
  <si>
    <t>Twiston-Davies, Mr S</t>
  </si>
  <si>
    <t>Newland, Dr R D P</t>
  </si>
  <si>
    <t>Lauro (GER)</t>
  </si>
  <si>
    <t>Ramore Will (IRE)</t>
  </si>
  <si>
    <t>Gordon, C</t>
  </si>
  <si>
    <t>Ding Ding</t>
  </si>
  <si>
    <t>Goldstein, Marc</t>
  </si>
  <si>
    <t>West, Miss Sheena</t>
  </si>
  <si>
    <t>Winker Watson</t>
  </si>
  <si>
    <t>Central Roofing Novices Hurdle</t>
  </si>
  <si>
    <t>Whats Occurring (IRE)</t>
  </si>
  <si>
    <t>Rail Link</t>
  </si>
  <si>
    <t>Super Scorpion (IRE)</t>
  </si>
  <si>
    <t>Hamer, Mrs D A</t>
  </si>
  <si>
    <t>Valseur Du Granval (FR)</t>
  </si>
  <si>
    <t>Della Francesca (USA)</t>
  </si>
  <si>
    <t>Mustaaqeem (USA)</t>
  </si>
  <si>
    <t>Williams, Mr R J</t>
  </si>
  <si>
    <t>Llewellyn, B J</t>
  </si>
  <si>
    <t>Dynaformer (USA)</t>
  </si>
  <si>
    <t>Nomination Game (IRE)</t>
  </si>
  <si>
    <t>Quinlan, Jack</t>
  </si>
  <si>
    <t>Dickin, R</t>
  </si>
  <si>
    <t>Oscar (IRE)</t>
  </si>
  <si>
    <t>Bonjour Steve</t>
  </si>
  <si>
    <t>Powell, Brendan</t>
  </si>
  <si>
    <t>Price, R J</t>
  </si>
  <si>
    <t>Bahamian Bounty</t>
  </si>
  <si>
    <t>Right Royals Day</t>
  </si>
  <si>
    <t>Needham, J L</t>
  </si>
  <si>
    <t>Zorlu (IRE)</t>
  </si>
  <si>
    <t>Burchell, D</t>
  </si>
  <si>
    <t>Invincible Spirit (IRE)</t>
  </si>
  <si>
    <t>Tis Wonderful (IRE)</t>
  </si>
  <si>
    <t>Nolan, Mr M G</t>
  </si>
  <si>
    <t>Gray, C J</t>
  </si>
  <si>
    <t>Casamento (IRE)</t>
  </si>
  <si>
    <t xml:space="preserve">2m4f </t>
  </si>
  <si>
    <t>Follow At The Races On Twitter Handicap Chase</t>
  </si>
  <si>
    <t>Turban (FR)</t>
  </si>
  <si>
    <t>Henderson, P</t>
  </si>
  <si>
    <t>Dom Alco (FR)</t>
  </si>
  <si>
    <t>Handicap Chase</t>
  </si>
  <si>
    <t>Chasing Headlights (IRE)</t>
  </si>
  <si>
    <t>Dunn, Mrs Alex</t>
  </si>
  <si>
    <t>Getaway (GER)</t>
  </si>
  <si>
    <t>Broughtons Bandit</t>
  </si>
  <si>
    <t>Kyllachy</t>
  </si>
  <si>
    <t>The Tin Miner (IRE)</t>
  </si>
  <si>
    <t>Grayhawk (IRE)</t>
  </si>
  <si>
    <t>Grissell, Mrs D M</t>
  </si>
  <si>
    <t>Kalanisi (IRE)</t>
  </si>
  <si>
    <t>Labels Shopping Ross On Wye Handicap Chase</t>
  </si>
  <si>
    <t>Deise Vu (IRE)</t>
  </si>
  <si>
    <t>Noonan, Mr D G</t>
  </si>
  <si>
    <t>Brotherton, R</t>
  </si>
  <si>
    <t>Brian Boru</t>
  </si>
  <si>
    <t>Wisecracker</t>
  </si>
  <si>
    <t>Sageburg (IRE)</t>
  </si>
  <si>
    <t>Welsh Designe</t>
  </si>
  <si>
    <t>Davies, Miss Sarah-Jayne</t>
  </si>
  <si>
    <t>Sadma</t>
  </si>
  <si>
    <t>Bell, Miss A</t>
  </si>
  <si>
    <t>Lampard, N M</t>
  </si>
  <si>
    <t>Street Cry (IRE)</t>
  </si>
  <si>
    <t>Bajardo (IRE)</t>
  </si>
  <si>
    <t>Bargary, J P</t>
  </si>
  <si>
    <t>Baker, Miss E J</t>
  </si>
  <si>
    <t>Jammaal</t>
  </si>
  <si>
    <t>Hands Of Stone (IRE)</t>
  </si>
  <si>
    <t>Ring, C V</t>
  </si>
  <si>
    <t>Williams, Evan</t>
  </si>
  <si>
    <t>Shantou (USA)</t>
  </si>
  <si>
    <t>Accessallareas (IRE)</t>
  </si>
  <si>
    <t>Swift Gulliver (IRE)</t>
  </si>
  <si>
    <t>Keppel Isle (IRE)</t>
  </si>
  <si>
    <t>Brennan, P J</t>
  </si>
  <si>
    <t xml:space="preserve">Gretton, T R </t>
  </si>
  <si>
    <t>Heron Island (IRE)</t>
  </si>
  <si>
    <t xml:space="preserve">3m1f </t>
  </si>
  <si>
    <t>Watch Todays Race Replays On attheraces.com Mares Handicap Hurdle</t>
  </si>
  <si>
    <t>Willyegolassiego</t>
  </si>
  <si>
    <t>Kheleyf (USA)</t>
  </si>
  <si>
    <t>Westerbee (IRE)</t>
  </si>
  <si>
    <t>Sixties Idol</t>
  </si>
  <si>
    <t>Sixties Icon</t>
  </si>
  <si>
    <t>Mac Bella</t>
  </si>
  <si>
    <t>Bellas Vision (FR)</t>
  </si>
  <si>
    <t>Phillips, R T</t>
  </si>
  <si>
    <t>Vision DEtat (FR)</t>
  </si>
  <si>
    <t>Jonjoela (IRE)</t>
  </si>
  <si>
    <t>Carson, Mr Graham</t>
  </si>
  <si>
    <t>Leeson, Tracey</t>
  </si>
  <si>
    <t>Great Exhibition (USA)</t>
  </si>
  <si>
    <t>Lamh Ar Lamh (IRE)</t>
  </si>
  <si>
    <t>Bowen, Mr S P</t>
  </si>
  <si>
    <t>Teofilo (IRE)</t>
  </si>
  <si>
    <t>Youknowell (IRE)</t>
  </si>
  <si>
    <t>McLernon, R P</t>
  </si>
  <si>
    <t>Webber, P R</t>
  </si>
  <si>
    <t>Cotswold Mini Hereford National Hunt Auction Maiden Hurdle</t>
  </si>
  <si>
    <t>Tight Call (IRE)</t>
  </si>
  <si>
    <t>Mahler</t>
  </si>
  <si>
    <t>Milldean Silva (IRE)</t>
  </si>
  <si>
    <t>Best, Suzi</t>
  </si>
  <si>
    <t>Risk And Co (FR)</t>
  </si>
  <si>
    <t>Heskin, A P</t>
  </si>
  <si>
    <t>No Risk At All (FR)</t>
  </si>
  <si>
    <t xml:space="preserve">7f </t>
  </si>
  <si>
    <t>Standard To Slow</t>
  </si>
  <si>
    <t>All Weather</t>
  </si>
  <si>
    <t>2yo</t>
  </si>
  <si>
    <t>Breeders Supporting Racing EBF Maiden Stakes (Plus 10)</t>
  </si>
  <si>
    <t>Watheerah (USA)</t>
  </si>
  <si>
    <t>Watson, Jason</t>
  </si>
  <si>
    <t>Burrows, Owen</t>
  </si>
  <si>
    <t>Dubawi (IRE)</t>
  </si>
  <si>
    <t>Maiden</t>
  </si>
  <si>
    <t>Fabiolla</t>
  </si>
  <si>
    <t>Turner, Hayley</t>
  </si>
  <si>
    <t>Varian, Roger</t>
  </si>
  <si>
    <t>New Approach (IRE)</t>
  </si>
  <si>
    <t>Al Mureib (IRE)</t>
  </si>
  <si>
    <t>Kirby, Adam</t>
  </si>
  <si>
    <t>Suroor, Saeed Bin</t>
  </si>
  <si>
    <t>Another Approach (FR)</t>
  </si>
  <si>
    <t>Keniry, L P</t>
  </si>
  <si>
    <t>Baker, George</t>
  </si>
  <si>
    <t>Dawn Approach (IRE)</t>
  </si>
  <si>
    <t>No Thanks</t>
  </si>
  <si>
    <t>Gordon, Miss J</t>
  </si>
  <si>
    <t>Jarvis, W</t>
  </si>
  <si>
    <t>Pour Moi (IRE)</t>
  </si>
  <si>
    <t>Delta Bravo (IRE)</t>
  </si>
  <si>
    <t>Winston, Robert</t>
  </si>
  <si>
    <t>Moore, J S</t>
  </si>
  <si>
    <t>Hydroplane (IRE)</t>
  </si>
  <si>
    <t>Morris, Luke</t>
  </si>
  <si>
    <t>Prescott, Sir Mark</t>
  </si>
  <si>
    <t>Seeing Red (IRE)</t>
  </si>
  <si>
    <t>Shoemark, Kieran</t>
  </si>
  <si>
    <t>Perrett, Mrs A J</t>
  </si>
  <si>
    <t>Sea The Stars (IRE)</t>
  </si>
  <si>
    <t>Deerfoot</t>
  </si>
  <si>
    <t>Carson, William</t>
  </si>
  <si>
    <t>Carson, Anthony</t>
  </si>
  <si>
    <t>Archipenko (USA)</t>
  </si>
  <si>
    <t xml:space="preserve">1m </t>
  </si>
  <si>
    <t>Breeders Backing Racing EBF Fillies Novice Stakes</t>
  </si>
  <si>
    <t>Cloudlam</t>
  </si>
  <si>
    <t>Doyle, James</t>
  </si>
  <si>
    <t>Haggas, W J</t>
  </si>
  <si>
    <t>Arch (USA)</t>
  </si>
  <si>
    <t>Novices</t>
  </si>
  <si>
    <t>Escape To The City</t>
  </si>
  <si>
    <t>Currie, Nicola</t>
  </si>
  <si>
    <t>Osborne, J A</t>
  </si>
  <si>
    <t>Cityscape</t>
  </si>
  <si>
    <t>Brockagh Cailin</t>
  </si>
  <si>
    <t>Egan, John</t>
  </si>
  <si>
    <t>Helmet (AUS)</t>
  </si>
  <si>
    <t>Elenora Delight</t>
  </si>
  <si>
    <t>Botti, M</t>
  </si>
  <si>
    <t>Dansili</t>
  </si>
  <si>
    <t>Far Cry</t>
  </si>
  <si>
    <t>Bennett, Charlie</t>
  </si>
  <si>
    <t>Morrison, H</t>
  </si>
  <si>
    <t>Sakhees Secret</t>
  </si>
  <si>
    <t>Amy Kane</t>
  </si>
  <si>
    <t>Doyle, Hollie</t>
  </si>
  <si>
    <t>Fox, J C</t>
  </si>
  <si>
    <t>Excelebration (IRE)</t>
  </si>
  <si>
    <t>Beauty Salon</t>
  </si>
  <si>
    <t>Wood, George</t>
  </si>
  <si>
    <t>Fanshawe, J R</t>
  </si>
  <si>
    <t>Dutch Art</t>
  </si>
  <si>
    <t>Havana Sunrise</t>
  </si>
  <si>
    <t>Fox, Kieren</t>
  </si>
  <si>
    <t>Carter, Lee</t>
  </si>
  <si>
    <t>Havana Gold (IRE)</t>
  </si>
  <si>
    <t>Falls Creek (USA)</t>
  </si>
  <si>
    <t>Balding, A M</t>
  </si>
  <si>
    <t>Helleberry</t>
  </si>
  <si>
    <t>Deacon, Geoffrey</t>
  </si>
  <si>
    <t>Hellvelyn</t>
  </si>
  <si>
    <t>Roue De Charrette</t>
  </si>
  <si>
    <t>Goncalves, I</t>
  </si>
  <si>
    <t>Dwyer, C A</t>
  </si>
  <si>
    <t>Champs Elysees</t>
  </si>
  <si>
    <t>The Aristocat (IRE)</t>
  </si>
  <si>
    <t>Havlin, Robert</t>
  </si>
  <si>
    <t>Owen, Miss Emma L</t>
  </si>
  <si>
    <t>Kittens Joy (USA)</t>
  </si>
  <si>
    <t>Daddys Daughter (CAN)</t>
  </si>
  <si>
    <t>Ivory, D K</t>
  </si>
  <si>
    <t>Scat Daddy (USA)</t>
  </si>
  <si>
    <t>Queen Tomyris</t>
  </si>
  <si>
    <t>Declaration Of War (USA)</t>
  </si>
  <si>
    <t>3yo</t>
  </si>
  <si>
    <t>32Red On The App Store Handicap</t>
  </si>
  <si>
    <t>Plunger</t>
  </si>
  <si>
    <t>Cole, P F I</t>
  </si>
  <si>
    <t>Salute The Soldier (GER)</t>
  </si>
  <si>
    <t>Cox, C G</t>
  </si>
  <si>
    <t>Sepoy (AUS)</t>
  </si>
  <si>
    <t>Enzemble (IRE)</t>
  </si>
  <si>
    <t>Mosse, G</t>
  </si>
  <si>
    <t>Skydiving</t>
  </si>
  <si>
    <t>Bishop, Mr C</t>
  </si>
  <si>
    <t>Houghton, Eve Johnson</t>
  </si>
  <si>
    <t>Al Kazeem</t>
  </si>
  <si>
    <t>Zalshah</t>
  </si>
  <si>
    <t>Marquand, Tom</t>
  </si>
  <si>
    <t>Hannon (Jnr), Richard</t>
  </si>
  <si>
    <t>Mayson</t>
  </si>
  <si>
    <t>Guvenors Choice (IRE)</t>
  </si>
  <si>
    <t>Lee, Clifford</t>
  </si>
  <si>
    <t>Burke, K R</t>
  </si>
  <si>
    <t>Intikhab (USA)</t>
  </si>
  <si>
    <t>Brigham Young</t>
  </si>
  <si>
    <t>Walker, Ed</t>
  </si>
  <si>
    <t xml:space="preserve">1m4f </t>
  </si>
  <si>
    <t>Listed Race</t>
  </si>
  <si>
    <t>32Red Floodlit Stakes (Listed)</t>
  </si>
  <si>
    <t>Crowned Eagle</t>
  </si>
  <si>
    <t>Oasis Dream</t>
  </si>
  <si>
    <t>Non-Handicap</t>
  </si>
  <si>
    <t>Podemos (GER)</t>
  </si>
  <si>
    <t>Bentley, Harry</t>
  </si>
  <si>
    <t>Beckett, R M</t>
  </si>
  <si>
    <t>Shamardal (USA)</t>
  </si>
  <si>
    <t>Atty Persse (IRE)</t>
  </si>
  <si>
    <t>Charlton, R</t>
  </si>
  <si>
    <t>Frankel</t>
  </si>
  <si>
    <t>Mystic Meg</t>
  </si>
  <si>
    <t>Palmer, Hugo</t>
  </si>
  <si>
    <t>Camelot</t>
  </si>
  <si>
    <t>Kasperenko</t>
  </si>
  <si>
    <t>Harley, M</t>
  </si>
  <si>
    <t>Powell, B G</t>
  </si>
  <si>
    <t>Architecture (IRE)</t>
  </si>
  <si>
    <t>Watersmeet</t>
  </si>
  <si>
    <t>Fanning, Joe</t>
  </si>
  <si>
    <t>Johnston, M</t>
  </si>
  <si>
    <t>Colonial Classic (FR)</t>
  </si>
  <si>
    <t>Dragon Mall (USA)</t>
  </si>
  <si>
    <t>Donohoe, Stephen</t>
  </si>
  <si>
    <t>Menzies, Rebecca</t>
  </si>
  <si>
    <t>Blame (USA)</t>
  </si>
  <si>
    <t>Dubai Dunes</t>
  </si>
  <si>
    <t>Reynier, J</t>
  </si>
  <si>
    <t>Nathaniel (IRE)</t>
  </si>
  <si>
    <t>32Red.com Fillies Handicap</t>
  </si>
  <si>
    <t>Golden Iris</t>
  </si>
  <si>
    <t>Kingscote, Richard</t>
  </si>
  <si>
    <t>Portman, J G</t>
  </si>
  <si>
    <t>Amandine</t>
  </si>
  <si>
    <t>Simcock, D M</t>
  </si>
  <si>
    <t>Contrive (IRE)</t>
  </si>
  <si>
    <t>Egan, David</t>
  </si>
  <si>
    <t>Muneyra</t>
  </si>
  <si>
    <t>Crafty Madam (IRE)</t>
  </si>
  <si>
    <t>Ventura Blues (IRE)</t>
  </si>
  <si>
    <t>Bated Breath</t>
  </si>
  <si>
    <t>Private View</t>
  </si>
  <si>
    <t>Stoute, Sir Michael</t>
  </si>
  <si>
    <t>Exceed And Excel (AUS)</t>
  </si>
  <si>
    <t>Marilyn</t>
  </si>
  <si>
    <t>Wall, C F</t>
  </si>
  <si>
    <t>32Red Casino Handicap</t>
  </si>
  <si>
    <t>Rosarno (IRE)</t>
  </si>
  <si>
    <t>Hills, Charles</t>
  </si>
  <si>
    <t>Fastnet Rock (AUS)</t>
  </si>
  <si>
    <t>Family Fortunes</t>
  </si>
  <si>
    <t>McCullagh, Scott</t>
  </si>
  <si>
    <t>Madgwick, M</t>
  </si>
  <si>
    <t>Paco Boy (IRE)</t>
  </si>
  <si>
    <t>Arctic Sea</t>
  </si>
  <si>
    <t>Da Silva, Raul</t>
  </si>
  <si>
    <t>Fortune And Glory (USA)</t>
  </si>
  <si>
    <t>Tuite, Joseph</t>
  </si>
  <si>
    <t>War Front (USA)</t>
  </si>
  <si>
    <t>Fieldsman (USA)</t>
  </si>
  <si>
    <t>Griffiths, D C</t>
  </si>
  <si>
    <t>Hard Spun (USA)</t>
  </si>
  <si>
    <t>Kingston Kurrajong</t>
  </si>
  <si>
    <t>Knight, W J</t>
  </si>
  <si>
    <t>Authorized (IRE)</t>
  </si>
  <si>
    <t>Mr Minerals</t>
  </si>
  <si>
    <t>Hughes, Richard</t>
  </si>
  <si>
    <t>Poets Voice</t>
  </si>
  <si>
    <t>Casina di Notte (IRE)</t>
  </si>
  <si>
    <t>Cherchi, Stefano</t>
  </si>
  <si>
    <t>Global Humor (USA)</t>
  </si>
  <si>
    <t>Dunlop, E A L</t>
  </si>
  <si>
    <t>Distorted Humor (USA)</t>
  </si>
  <si>
    <t>Cogital</t>
  </si>
  <si>
    <t xml:space="preserve">1m3f </t>
  </si>
  <si>
    <t>Class 6</t>
  </si>
  <si>
    <t>100% Profit Boost At 32RedSport.com Apprentice Handicap</t>
  </si>
  <si>
    <t>Enmeshing</t>
  </si>
  <si>
    <t>Crehan, Mark</t>
  </si>
  <si>
    <t>Topology</t>
  </si>
  <si>
    <t>Stammers, Oliver</t>
  </si>
  <si>
    <t>Passing Glance</t>
  </si>
  <si>
    <t>Ban Shoof</t>
  </si>
  <si>
    <t>Clutterbuck, Rhys</t>
  </si>
  <si>
    <t>Shirocco (GER)</t>
  </si>
  <si>
    <t>Broad Appeal</t>
  </si>
  <si>
    <t>Greatrex, Mr T</t>
  </si>
  <si>
    <t>Medicean</t>
  </si>
  <si>
    <t>Rakematiz</t>
  </si>
  <si>
    <t>Fallon, Cieren</t>
  </si>
  <si>
    <t>Johnson, B R</t>
  </si>
  <si>
    <t>Pivotal</t>
  </si>
  <si>
    <t>Intermodal</t>
  </si>
  <si>
    <t>Carver, William</t>
  </si>
  <si>
    <t>Clovelly Bay (IRE)</t>
  </si>
  <si>
    <t>Saunders, Tyler</t>
  </si>
  <si>
    <t>Tregoning, M P</t>
  </si>
  <si>
    <t>Bushranger (IRE)</t>
  </si>
  <si>
    <t>Hard Toffee (IRE)</t>
  </si>
  <si>
    <t>Beech, Mr A J</t>
  </si>
  <si>
    <t>Allan, Miss Louise</t>
  </si>
  <si>
    <t>Blue Medici</t>
  </si>
  <si>
    <t>Ladd, Theodore</t>
  </si>
  <si>
    <t>Fife, Mrs Marjorie</t>
  </si>
  <si>
    <t>Vincents Forever</t>
  </si>
  <si>
    <t>De Giles, Ed</t>
  </si>
  <si>
    <t>Hi Ho Silver</t>
  </si>
  <si>
    <t>Dawson, R</t>
  </si>
  <si>
    <t>Camacho</t>
  </si>
  <si>
    <t xml:space="preserve"> </t>
  </si>
  <si>
    <t>Bold</t>
  </si>
  <si>
    <t>TopRated</t>
  </si>
  <si>
    <t>2 Year Olds</t>
  </si>
  <si>
    <t>Sprints</t>
  </si>
  <si>
    <t>Main</t>
  </si>
  <si>
    <t>DelDupe</t>
  </si>
  <si>
    <t>Sheet1</t>
  </si>
  <si>
    <t>Calculations</t>
  </si>
  <si>
    <t>1330 Plumpton</t>
  </si>
  <si>
    <t>1345 Hereford</t>
  </si>
  <si>
    <t>1400 Plumpton</t>
  </si>
  <si>
    <t>1415 Hereford</t>
  </si>
  <si>
    <t>1430 Plumpton</t>
  </si>
  <si>
    <t>1445 Hereford</t>
  </si>
  <si>
    <t>1500 Plumpton</t>
  </si>
  <si>
    <t>1515 Hereford</t>
  </si>
  <si>
    <t>1530 Plumpton</t>
  </si>
  <si>
    <t>1545 Hereford</t>
  </si>
  <si>
    <t>1600 Plumpton</t>
  </si>
  <si>
    <t>1615 Hereford</t>
  </si>
  <si>
    <t>1630 Kempton</t>
  </si>
  <si>
    <t>1700 Kempton</t>
  </si>
  <si>
    <t>1730 Kempton</t>
  </si>
  <si>
    <t>1800 Kempton</t>
  </si>
  <si>
    <t>1830 Kempton</t>
  </si>
  <si>
    <t>1900 Kempton</t>
  </si>
  <si>
    <t>1930 Kempton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</si>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</sst>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dd/mm/yyyy"/>
    <numFmt numFmtId="166" formatCode="hh:mm:ss"/>
  </numFmts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Avenir Book"/>
    </font>
    <font>
      <b/>
      <sz val="14"/>
      <color theme="1"/>
      <name val="Avenir Book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</fonts>
  <fills count="27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D567"/>
        <bgColor indexed="64"/>
      </patternFill>
    </fill>
    <fill>
      <patternFill patternType="solid">
        <fgColor rgb="FFC8CE71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F6B56B"/>
        <bgColor indexed="64"/>
      </patternFill>
    </fill>
    <fill>
      <patternFill patternType="solid">
        <fgColor rgb="FFA6C879"/>
        <bgColor indexed="64"/>
      </patternFill>
    </fill>
    <fill>
      <patternFill patternType="solid">
        <fgColor rgb="FFEE9A6F"/>
        <bgColor indexed="64"/>
      </patternFill>
    </fill>
    <fill>
      <patternFill patternType="solid">
        <fgColor rgb="FFF2AA6D"/>
        <bgColor indexed="64"/>
      </patternFill>
    </fill>
    <fill>
      <patternFill patternType="solid">
        <fgColor rgb="FFF3AF6C"/>
        <bgColor indexed="64"/>
      </patternFill>
    </fill>
    <fill>
      <patternFill patternType="solid">
        <fgColor rgb="FFF0A16E"/>
        <bgColor indexed="64"/>
      </patternFill>
    </fill>
    <fill>
      <patternFill patternType="solid">
        <fgColor rgb="FFFCCE68"/>
        <bgColor indexed="64"/>
      </patternFill>
    </fill>
    <fill>
      <patternFill patternType="solid">
        <fgColor rgb="FFF6D868"/>
        <bgColor indexed="64"/>
      </patternFill>
    </fill>
    <fill>
      <patternFill patternType="solid">
        <fgColor rgb="FF89C37F"/>
        <bgColor indexed="64"/>
      </patternFill>
    </fill>
    <fill>
      <patternFill patternType="solid">
        <fgColor rgb="FFC5CF72"/>
        <bgColor indexed="64"/>
      </patternFill>
    </fill>
    <fill>
      <patternFill patternType="solid">
        <fgColor rgb="FFEE9B6F"/>
        <bgColor indexed="64"/>
      </patternFill>
    </fill>
    <fill>
      <patternFill patternType="solid">
        <fgColor rgb="FFDFD46C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F6D568"/>
        <bgColor indexed="64"/>
      </patternFill>
    </fill>
    <fill>
      <patternFill patternType="solid">
        <fgColor rgb="FFEFD469"/>
        <bgColor indexed="64"/>
      </patternFill>
    </fill>
    <fill>
      <patternFill patternType="solid">
        <fgColor rgb="FFF7D867"/>
        <bgColor indexed="64"/>
      </patternFill>
    </fill>
    <fill>
      <patternFill patternType="solid">
        <fgColor rgb="FFF5D868"/>
        <bgColor indexed="64"/>
      </patternFill>
    </fill>
    <fill>
      <patternFill patternType="solid">
        <fgColor rgb="FF6EC085"/>
        <bgColor indexed="64"/>
      </patternFill>
    </fill>
    <fill>
      <patternFill patternType="solid">
        <fgColor rgb="FFDED16D"/>
        <bgColor indexed="64"/>
      </patternFill>
    </fill>
    <fill>
      <patternFill patternType="solid">
        <fgColor rgb="FFEED469"/>
        <bgColor indexed="64"/>
      </patternFill>
    </fill>
    <fill>
      <patternFill patternType="solid">
        <fgColor rgb="FFF2D468"/>
        <bgColor indexed="64"/>
      </patternFill>
    </fill>
    <fill>
      <patternFill patternType="solid">
        <fgColor rgb="FFF2A76D"/>
        <bgColor indexed="64"/>
      </patternFill>
    </fill>
    <fill>
      <patternFill patternType="solid">
        <fgColor rgb="FFFAC469"/>
        <bgColor indexed="64"/>
      </patternFill>
    </fill>
    <fill>
      <patternFill patternType="solid">
        <fgColor rgb="FFFFD666"/>
        <bgColor indexed="64"/>
      </patternFill>
    </fill>
    <fill>
      <patternFill patternType="solid">
        <fgColor rgb="FFEC9370"/>
        <bgColor indexed="64"/>
      </patternFill>
    </fill>
    <fill>
      <patternFill patternType="solid">
        <fgColor rgb="FFF0A26E"/>
        <bgColor indexed="64"/>
      </patternFill>
    </fill>
    <fill>
      <patternFill patternType="solid">
        <fgColor rgb="FFF5B36C"/>
        <bgColor indexed="64"/>
      </patternFill>
    </fill>
    <fill>
      <patternFill patternType="solid">
        <fgColor rgb="FFF8D867"/>
        <bgColor indexed="64"/>
      </patternFill>
    </fill>
    <fill>
      <patternFill patternType="solid">
        <fgColor rgb="FFF1A56E"/>
        <bgColor indexed="64"/>
      </patternFill>
    </fill>
    <fill>
      <patternFill patternType="solid">
        <fgColor rgb="FFF9C569"/>
        <bgColor indexed="64"/>
      </patternFill>
    </fill>
    <fill>
      <patternFill patternType="solid">
        <fgColor rgb="FFE6D26B"/>
        <bgColor indexed="64"/>
      </patternFill>
    </fill>
    <fill>
      <patternFill patternType="solid">
        <fgColor rgb="FFFBCA68"/>
        <bgColor indexed="64"/>
      </patternFill>
    </fill>
    <fill>
      <patternFill patternType="solid">
        <fgColor rgb="FFF1A46E"/>
        <bgColor indexed="64"/>
      </patternFill>
    </fill>
    <fill>
      <patternFill patternType="solid">
        <fgColor rgb="FF6EBF85"/>
        <bgColor indexed="64"/>
      </patternFill>
    </fill>
    <fill>
      <patternFill patternType="solid">
        <fgColor rgb="FFABC978"/>
        <bgColor indexed="64"/>
      </patternFill>
    </fill>
    <fill>
      <patternFill patternType="solid">
        <fgColor rgb="FFB5CC75"/>
        <bgColor indexed="64"/>
      </patternFill>
    </fill>
    <fill>
      <patternFill patternType="solid">
        <fgColor rgb="FFFAC86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AD071"/>
        <bgColor indexed="64"/>
      </patternFill>
    </fill>
    <fill>
      <patternFill patternType="solid">
        <fgColor rgb="FFE8D36A"/>
        <bgColor indexed="64"/>
      </patternFill>
    </fill>
    <fill>
      <patternFill patternType="solid">
        <fgColor rgb="FFE7D26B"/>
        <bgColor indexed="64"/>
      </patternFill>
    </fill>
    <fill>
      <patternFill patternType="solid">
        <fgColor rgb="FFE2D26C"/>
        <bgColor indexed="64"/>
      </patternFill>
    </fill>
    <fill>
      <patternFill patternType="solid">
        <fgColor rgb="FFFED267"/>
        <bgColor indexed="64"/>
      </patternFill>
    </fill>
    <fill>
      <patternFill patternType="solid">
        <fgColor rgb="FFF0D469"/>
        <bgColor indexed="64"/>
      </patternFill>
    </fill>
    <fill>
      <patternFill patternType="solid">
        <fgColor rgb="FFD7D06E"/>
        <bgColor indexed="64"/>
      </patternFill>
    </fill>
    <fill>
      <patternFill patternType="solid">
        <fgColor rgb="FFEFD769"/>
        <bgColor indexed="64"/>
      </patternFill>
    </fill>
    <fill>
      <patternFill patternType="solid">
        <fgColor rgb="FFE2D46C"/>
        <bgColor indexed="64"/>
      </patternFill>
    </fill>
    <fill>
      <patternFill patternType="solid">
        <fgColor rgb="FFF3D768"/>
        <bgColor indexed="64"/>
      </patternFill>
    </fill>
    <fill>
      <patternFill patternType="solid">
        <fgColor rgb="FFEDD669"/>
        <bgColor indexed="64"/>
      </patternFill>
    </fill>
    <fill>
      <patternFill patternType="solid">
        <fgColor rgb="FFCACE71"/>
        <bgColor indexed="64"/>
      </patternFill>
    </fill>
    <fill>
      <patternFill patternType="solid">
        <fgColor rgb="FFAAC978"/>
        <bgColor indexed="64"/>
      </patternFill>
    </fill>
    <fill>
      <patternFill patternType="solid">
        <fgColor rgb="FFEBD36A"/>
        <bgColor indexed="64"/>
      </patternFill>
    </fill>
    <fill>
      <patternFill patternType="solid">
        <fgColor rgb="FFC9CE71"/>
        <bgColor indexed="64"/>
      </patternFill>
    </fill>
    <fill>
      <patternFill patternType="solid">
        <fgColor rgb="FFF4D768"/>
        <bgColor indexed="64"/>
      </patternFill>
    </fill>
    <fill>
      <patternFill patternType="solid">
        <fgColor rgb="FFE7D56B"/>
        <bgColor indexed="64"/>
      </patternFill>
    </fill>
    <fill>
      <patternFill patternType="solid">
        <fgColor rgb="FFEAD66A"/>
        <bgColor indexed="64"/>
      </patternFill>
    </fill>
    <fill>
      <patternFill patternType="solid">
        <fgColor rgb="FFF2D768"/>
        <bgColor indexed="64"/>
      </patternFill>
    </fill>
    <fill>
      <patternFill patternType="solid">
        <fgColor rgb="FFBDCE74"/>
        <bgColor indexed="64"/>
      </patternFill>
    </fill>
    <fill>
      <patternFill patternType="solid">
        <fgColor rgb="FFB9CB75"/>
        <bgColor indexed="64"/>
      </patternFill>
    </fill>
    <fill>
      <patternFill patternType="solid">
        <fgColor rgb="FFB3CA76"/>
        <bgColor indexed="64"/>
      </patternFill>
    </fill>
    <fill>
      <patternFill patternType="solid">
        <fgColor rgb="FFD9D06E"/>
        <bgColor indexed="64"/>
      </patternFill>
    </fill>
    <fill>
      <patternFill patternType="solid">
        <fgColor rgb="FFACC977"/>
        <bgColor indexed="64"/>
      </patternFill>
    </fill>
    <fill>
      <patternFill patternType="solid">
        <fgColor rgb="FFE3D46C"/>
        <bgColor indexed="64"/>
      </patternFill>
    </fill>
    <fill>
      <patternFill patternType="solid">
        <fgColor rgb="FFDDD36D"/>
        <bgColor indexed="64"/>
      </patternFill>
    </fill>
    <fill>
      <patternFill patternType="solid">
        <fgColor rgb="FFCBD071"/>
        <bgColor indexed="64"/>
      </patternFill>
    </fill>
    <fill>
      <patternFill patternType="solid">
        <fgColor rgb="FFAACA78"/>
        <bgColor indexed="64"/>
      </patternFill>
    </fill>
    <fill>
      <patternFill patternType="solid">
        <fgColor rgb="FFDED36D"/>
        <bgColor indexed="64"/>
      </patternFill>
    </fill>
    <fill>
      <patternFill patternType="solid">
        <fgColor rgb="FF94C67D"/>
        <bgColor indexed="64"/>
      </patternFill>
    </fill>
    <fill>
      <patternFill patternType="solid">
        <fgColor rgb="FF9BC67B"/>
        <bgColor indexed="64"/>
      </patternFill>
    </fill>
    <fill>
      <patternFill patternType="solid">
        <fgColor rgb="FFACCB77"/>
        <bgColor indexed="64"/>
      </patternFill>
    </fill>
    <fill>
      <patternFill patternType="solid">
        <fgColor rgb="FF9BC87B"/>
        <bgColor indexed="64"/>
      </patternFill>
    </fill>
    <fill>
      <patternFill patternType="solid">
        <fgColor rgb="FFF7B96B"/>
        <bgColor indexed="64"/>
      </patternFill>
    </fill>
    <fill>
      <patternFill patternType="solid">
        <fgColor rgb="FFF8BE6A"/>
        <bgColor indexed="64"/>
      </patternFill>
    </fill>
    <fill>
      <patternFill patternType="solid">
        <fgColor rgb="FFFED467"/>
        <bgColor indexed="64"/>
      </patternFill>
    </fill>
    <fill>
      <patternFill patternType="solid">
        <fgColor rgb="FFED9770"/>
        <bgColor indexed="64"/>
      </patternFill>
    </fill>
    <fill>
      <patternFill patternType="solid">
        <fgColor rgb="FFF2AB6D"/>
        <bgColor indexed="64"/>
      </patternFill>
    </fill>
    <fill>
      <patternFill patternType="solid">
        <fgColor rgb="FFF4B06C"/>
        <bgColor indexed="64"/>
      </patternFill>
    </fill>
    <fill>
      <patternFill patternType="solid">
        <fgColor rgb="FFF9C469"/>
        <bgColor indexed="64"/>
      </patternFill>
    </fill>
    <fill>
      <patternFill patternType="solid">
        <fgColor rgb="FFF0A36E"/>
        <bgColor indexed="64"/>
      </patternFill>
    </fill>
    <fill>
      <patternFill patternType="solid">
        <fgColor rgb="FFE7D36B"/>
        <bgColor indexed="64"/>
      </patternFill>
    </fill>
    <fill>
      <patternFill patternType="solid">
        <fgColor rgb="FFD8D06E"/>
        <bgColor indexed="64"/>
      </patternFill>
    </fill>
    <fill>
      <patternFill patternType="solid">
        <fgColor rgb="FFF3D468"/>
        <bgColor indexed="64"/>
      </patternFill>
    </fill>
    <fill>
      <patternFill patternType="solid">
        <fgColor rgb="FF6FC084"/>
        <bgColor indexed="64"/>
      </patternFill>
    </fill>
    <fill>
      <patternFill patternType="solid">
        <fgColor rgb="FFECD66A"/>
        <bgColor indexed="64"/>
      </patternFill>
    </fill>
    <fill>
      <patternFill patternType="solid">
        <fgColor rgb="FF66BE86"/>
        <bgColor indexed="64"/>
      </patternFill>
    </fill>
    <fill>
      <patternFill patternType="solid">
        <fgColor rgb="FFE9D66A"/>
        <bgColor indexed="64"/>
      </patternFill>
    </fill>
    <fill>
      <patternFill patternType="solid">
        <fgColor rgb="FFD6D26E"/>
        <bgColor indexed="64"/>
      </patternFill>
    </fill>
    <fill>
      <patternFill patternType="solid">
        <fgColor rgb="FFB4CA76"/>
        <bgColor indexed="64"/>
      </patternFill>
    </fill>
    <fill>
      <patternFill patternType="solid">
        <fgColor rgb="FFCBCE71"/>
        <bgColor indexed="64"/>
      </patternFill>
    </fill>
    <fill>
      <patternFill patternType="solid">
        <fgColor rgb="FF96C67C"/>
        <bgColor indexed="64"/>
      </patternFill>
    </fill>
    <fill>
      <patternFill patternType="solid">
        <fgColor rgb="FFA8C878"/>
        <bgColor indexed="64"/>
      </patternFill>
    </fill>
    <fill>
      <patternFill patternType="solid">
        <fgColor rgb="FF9FC77A"/>
        <bgColor indexed="64"/>
      </patternFill>
    </fill>
    <fill>
      <patternFill patternType="solid">
        <fgColor rgb="FFA7CA78"/>
        <bgColor indexed="64"/>
      </patternFill>
    </fill>
    <fill>
      <patternFill patternType="solid">
        <fgColor rgb="FFB4CC76"/>
        <bgColor indexed="64"/>
      </patternFill>
    </fill>
    <fill>
      <patternFill patternType="solid">
        <fgColor rgb="FFCCD070"/>
        <bgColor indexed="64"/>
      </patternFill>
    </fill>
    <fill>
      <patternFill patternType="solid">
        <fgColor rgb="FFCDCE70"/>
        <bgColor indexed="64"/>
      </patternFill>
    </fill>
    <fill>
      <patternFill patternType="solid">
        <fgColor rgb="FFFBD667"/>
        <bgColor indexed="64"/>
      </patternFill>
    </fill>
    <fill>
      <patternFill patternType="solid">
        <fgColor rgb="FF6ABF85"/>
        <bgColor indexed="64"/>
      </patternFill>
    </fill>
    <fill>
      <patternFill patternType="solid">
        <fgColor rgb="FF94C67C"/>
        <bgColor indexed="64"/>
      </patternFill>
    </fill>
    <fill>
      <patternFill patternType="solid">
        <fgColor rgb="FF85C480"/>
        <bgColor indexed="64"/>
      </patternFill>
    </fill>
    <fill>
      <patternFill patternType="solid">
        <fgColor rgb="FFE4D26B"/>
        <bgColor indexed="64"/>
      </patternFill>
    </fill>
    <fill>
      <patternFill patternType="solid">
        <fgColor rgb="FFF8D567"/>
        <bgColor indexed="64"/>
      </patternFill>
    </fill>
    <fill>
      <patternFill patternType="solid">
        <fgColor rgb="FFFDD666"/>
        <bgColor indexed="64"/>
      </patternFill>
    </fill>
    <fill>
      <patternFill patternType="solid">
        <fgColor rgb="FFDAD06E"/>
        <bgColor indexed="64"/>
      </patternFill>
    </fill>
    <fill>
      <patternFill patternType="solid">
        <fgColor rgb="FF94C57D"/>
        <bgColor indexed="64"/>
      </patternFill>
    </fill>
    <fill>
      <patternFill patternType="solid">
        <fgColor rgb="FFB8CB75"/>
        <bgColor indexed="64"/>
      </patternFill>
    </fill>
    <fill>
      <patternFill patternType="solid">
        <fgColor rgb="FFEED669"/>
        <bgColor indexed="64"/>
      </patternFill>
    </fill>
    <fill>
      <patternFill patternType="solid">
        <fgColor rgb="FFFDD367"/>
        <bgColor indexed="64"/>
      </patternFill>
    </fill>
    <fill>
      <patternFill patternType="solid">
        <fgColor rgb="FFFCCD68"/>
        <bgColor indexed="64"/>
      </patternFill>
    </fill>
    <fill>
      <patternFill patternType="solid">
        <fgColor rgb="FFEF9E6F"/>
        <bgColor indexed="64"/>
      </patternFill>
    </fill>
    <fill>
      <patternFill patternType="solid">
        <fgColor rgb="FFFBCB68"/>
        <bgColor indexed="64"/>
      </patternFill>
    </fill>
    <fill>
      <patternFill patternType="solid">
        <fgColor rgb="FFE0D16C"/>
        <bgColor indexed="64"/>
      </patternFill>
    </fill>
    <fill>
      <patternFill patternType="solid">
        <fgColor rgb="FFBACB74"/>
        <bgColor indexed="64"/>
      </patternFill>
    </fill>
    <fill>
      <patternFill patternType="solid">
        <fgColor rgb="FFEB8E71"/>
        <bgColor indexed="64"/>
      </patternFill>
    </fill>
    <fill>
      <patternFill patternType="solid">
        <fgColor rgb="FFFCD966"/>
        <bgColor indexed="64"/>
      </patternFill>
    </fill>
    <fill>
      <patternFill patternType="solid">
        <fgColor rgb="FFFAD967"/>
        <bgColor indexed="64"/>
      </patternFill>
    </fill>
    <fill>
      <patternFill patternType="solid">
        <fgColor rgb="FFDCD16D"/>
        <bgColor indexed="64"/>
      </patternFill>
    </fill>
    <fill>
      <patternFill patternType="solid">
        <fgColor rgb="FFD4D26F"/>
        <bgColor indexed="64"/>
      </patternFill>
    </fill>
    <fill>
      <patternFill patternType="solid">
        <fgColor rgb="FFB7CD75"/>
        <bgColor indexed="64"/>
      </patternFill>
    </fill>
    <fill>
      <patternFill patternType="solid">
        <fgColor rgb="FFD2D16F"/>
        <bgColor indexed="64"/>
      </patternFill>
    </fill>
    <fill>
      <patternFill patternType="solid">
        <fgColor rgb="FFBFCE73"/>
        <bgColor indexed="64"/>
      </patternFill>
    </fill>
    <fill>
      <patternFill patternType="solid">
        <fgColor rgb="FFE1D46C"/>
        <bgColor indexed="64"/>
      </patternFill>
    </fill>
    <fill>
      <patternFill patternType="solid">
        <fgColor rgb="FFF7BC6A"/>
        <bgColor indexed="64"/>
      </patternFill>
    </fill>
    <fill>
      <patternFill patternType="solid">
        <fgColor rgb="FFF3AC6C"/>
        <bgColor indexed="64"/>
      </patternFill>
    </fill>
    <fill>
      <patternFill patternType="solid">
        <fgColor rgb="FFF6B76B"/>
        <bgColor indexed="64"/>
      </patternFill>
    </fill>
    <fill>
      <patternFill patternType="solid">
        <fgColor rgb="FFFAC669"/>
        <bgColor indexed="64"/>
      </patternFill>
    </fill>
    <fill>
      <patternFill patternType="solid">
        <fgColor rgb="FFE9D56A"/>
        <bgColor indexed="64"/>
      </patternFill>
    </fill>
    <fill>
      <patternFill patternType="solid">
        <fgColor rgb="FFF7BE6A"/>
        <bgColor indexed="64"/>
      </patternFill>
    </fill>
    <fill>
      <patternFill patternType="solid">
        <fgColor rgb="FFFAD867"/>
        <bgColor indexed="64"/>
      </patternFill>
    </fill>
    <fill>
      <patternFill patternType="solid">
        <fgColor rgb="FFF6B86B"/>
        <bgColor indexed="64"/>
      </patternFill>
    </fill>
    <fill>
      <patternFill patternType="solid">
        <fgColor rgb="FFFBC868"/>
        <bgColor indexed="64"/>
      </patternFill>
    </fill>
    <fill>
      <patternFill patternType="solid">
        <fgColor rgb="FFFCCC68"/>
        <bgColor indexed="64"/>
      </patternFill>
    </fill>
    <fill>
      <patternFill patternType="solid">
        <fgColor rgb="FFC1CD73"/>
        <bgColor indexed="64"/>
      </patternFill>
    </fill>
    <fill>
      <patternFill patternType="solid">
        <fgColor rgb="FFDFD16C"/>
        <bgColor indexed="64"/>
      </patternFill>
    </fill>
    <fill>
      <patternFill patternType="solid">
        <fgColor rgb="FFE1D26C"/>
        <bgColor indexed="64"/>
      </patternFill>
    </fill>
    <fill>
      <patternFill patternType="solid">
        <fgColor rgb="FFF9C369"/>
        <bgColor indexed="64"/>
      </patternFill>
    </fill>
    <fill>
      <patternFill patternType="solid">
        <fgColor rgb="FFF4D568"/>
        <bgColor indexed="64"/>
      </patternFill>
    </fill>
    <fill>
      <patternFill patternType="solid">
        <fgColor rgb="FFCFCF70"/>
        <bgColor indexed="64"/>
      </patternFill>
    </fill>
    <fill>
      <patternFill patternType="solid">
        <fgColor rgb="FFDAD16D"/>
        <bgColor indexed="64"/>
      </patternFill>
    </fill>
    <fill>
      <patternFill patternType="solid">
        <fgColor rgb="FF90C67D"/>
        <bgColor indexed="64"/>
      </patternFill>
    </fill>
    <fill>
      <patternFill patternType="solid">
        <fgColor rgb="FFE0D46C"/>
        <bgColor indexed="64"/>
      </patternFill>
    </fill>
    <fill>
      <patternFill patternType="solid">
        <fgColor rgb="FF81C381"/>
        <bgColor indexed="64"/>
      </patternFill>
    </fill>
    <fill>
      <patternFill patternType="solid">
        <fgColor rgb="FFDAD36D"/>
        <bgColor indexed="64"/>
      </patternFill>
    </fill>
    <fill>
      <patternFill patternType="solid">
        <fgColor rgb="FF9FC87A"/>
        <bgColor indexed="64"/>
      </patternFill>
    </fill>
    <fill>
      <patternFill patternType="solid">
        <fgColor rgb="FFDCD36D"/>
        <bgColor indexed="64"/>
      </patternFill>
    </fill>
    <fill>
      <patternFill patternType="solid">
        <fgColor rgb="FFEAD36A"/>
        <bgColor indexed="64"/>
      </patternFill>
    </fill>
    <fill>
      <patternFill patternType="solid">
        <fgColor rgb="FFF5B46B"/>
        <bgColor indexed="64"/>
      </patternFill>
    </fill>
    <fill>
      <patternFill patternType="solid">
        <fgColor rgb="FFFCD666"/>
        <bgColor indexed="64"/>
      </patternFill>
    </fill>
    <fill>
      <patternFill patternType="solid">
        <fgColor rgb="FFF0A46E"/>
        <bgColor indexed="64"/>
      </patternFill>
    </fill>
    <fill>
      <patternFill patternType="solid">
        <fgColor rgb="FFFED966"/>
        <bgColor indexed="64"/>
      </patternFill>
    </fill>
    <fill>
      <patternFill patternType="solid">
        <fgColor rgb="FFFBD966"/>
        <bgColor indexed="64"/>
      </patternFill>
    </fill>
    <fill>
      <patternFill patternType="solid">
        <fgColor rgb="FFFAC569"/>
        <bgColor indexed="64"/>
      </patternFill>
    </fill>
    <fill>
      <patternFill patternType="solid">
        <fgColor rgb="FFE3D26C"/>
        <bgColor indexed="64"/>
      </patternFill>
    </fill>
    <fill>
      <patternFill patternType="solid">
        <fgColor rgb="FFC2CD73"/>
        <bgColor indexed="64"/>
      </patternFill>
    </fill>
    <fill>
      <patternFill patternType="solid">
        <fgColor rgb="FFCECF70"/>
        <bgColor indexed="64"/>
      </patternFill>
    </fill>
    <fill>
      <patternFill patternType="solid">
        <fgColor rgb="FF9EC87A"/>
        <bgColor indexed="64"/>
      </patternFill>
    </fill>
    <fill>
      <patternFill patternType="solid">
        <fgColor rgb="FFEDD66A"/>
        <bgColor indexed="64"/>
      </patternFill>
    </fill>
    <fill>
      <patternFill patternType="solid">
        <fgColor rgb="FFEBD66A"/>
        <bgColor indexed="64"/>
      </patternFill>
    </fill>
    <fill>
      <patternFill patternType="solid">
        <fgColor rgb="FFE98A71"/>
        <bgColor indexed="64"/>
      </patternFill>
    </fill>
    <fill>
      <patternFill patternType="solid">
        <fgColor rgb="FFD3CF6F"/>
        <bgColor indexed="64"/>
      </patternFill>
    </fill>
    <fill>
      <patternFill patternType="solid">
        <fgColor rgb="FFF6BA6B"/>
        <bgColor indexed="64"/>
      </patternFill>
    </fill>
    <fill>
      <patternFill patternType="solid">
        <fgColor rgb="FFEB9270"/>
        <bgColor indexed="64"/>
      </patternFill>
    </fill>
    <fill>
      <patternFill patternType="solid">
        <fgColor rgb="FFECD36A"/>
        <bgColor indexed="64"/>
      </patternFill>
    </fill>
    <fill>
      <patternFill patternType="solid">
        <fgColor rgb="FFAEC977"/>
        <bgColor indexed="64"/>
      </patternFill>
    </fill>
    <fill>
      <patternFill patternType="solid">
        <fgColor rgb="FFB6CB75"/>
        <bgColor indexed="64"/>
      </patternFill>
    </fill>
    <fill>
      <patternFill patternType="solid">
        <fgColor rgb="FFED986F"/>
        <bgColor indexed="64"/>
      </patternFill>
    </fill>
    <fill>
      <patternFill patternType="solid">
        <fgColor rgb="FFC6CD72"/>
        <bgColor indexed="64"/>
      </patternFill>
    </fill>
    <fill>
      <patternFill patternType="solid">
        <fgColor rgb="FFD8D26E"/>
        <bgColor indexed="64"/>
      </patternFill>
    </fill>
    <fill>
      <patternFill patternType="solid">
        <fgColor rgb="FFFAD667"/>
        <bgColor indexed="64"/>
      </patternFill>
    </fill>
    <fill>
      <patternFill patternType="solid">
        <fgColor rgb="FFDBD16D"/>
        <bgColor indexed="64"/>
      </patternFill>
    </fill>
    <fill>
      <patternFill patternType="solid">
        <fgColor rgb="FFF2A86D"/>
        <bgColor indexed="64"/>
      </patternFill>
    </fill>
    <fill>
      <patternFill patternType="solid">
        <fgColor rgb="FFC0CE73"/>
        <bgColor indexed="64"/>
      </patternFill>
    </fill>
    <fill>
      <patternFill patternType="solid">
        <fgColor rgb="FFC7CF72"/>
        <bgColor indexed="64"/>
      </patternFill>
    </fill>
    <fill>
      <patternFill patternType="solid">
        <fgColor rgb="FFC1CC73"/>
        <bgColor indexed="64"/>
      </patternFill>
    </fill>
    <fill>
      <patternFill patternType="solid">
        <fgColor rgb="FF63BD87"/>
        <bgColor indexed="64"/>
      </patternFill>
    </fill>
    <fill>
      <patternFill patternType="solid">
        <fgColor rgb="FFA4C979"/>
        <bgColor indexed="64"/>
      </patternFill>
    </fill>
    <fill>
      <patternFill patternType="solid">
        <fgColor rgb="FFA6C979"/>
        <bgColor indexed="64"/>
      </patternFill>
    </fill>
    <fill>
      <patternFill patternType="solid">
        <fgColor rgb="FFD0CF70"/>
        <bgColor indexed="64"/>
      </patternFill>
    </fill>
    <fill>
      <patternFill patternType="solid">
        <fgColor rgb="FF95C57C"/>
        <bgColor indexed="64"/>
      </patternFill>
    </fill>
    <fill>
      <patternFill patternType="solid">
        <fgColor rgb="FFDFD46D"/>
        <bgColor indexed="64"/>
      </patternFill>
    </fill>
    <fill>
      <patternFill patternType="solid">
        <fgColor rgb="FFD1D16F"/>
        <bgColor indexed="64"/>
      </patternFill>
    </fill>
    <fill>
      <patternFill patternType="solid">
        <fgColor rgb="FFA1C97A"/>
        <bgColor indexed="64"/>
      </patternFill>
    </fill>
    <fill>
      <patternFill patternType="solid">
        <fgColor rgb="FFF9D567"/>
        <bgColor indexed="64"/>
      </patternFill>
    </fill>
    <fill>
      <patternFill patternType="solid">
        <fgColor rgb="FFFED666"/>
        <bgColor indexed="64"/>
      </patternFill>
    </fill>
    <fill>
      <patternFill patternType="solid">
        <fgColor rgb="FFAFCB77"/>
        <bgColor indexed="64"/>
      </patternFill>
    </fill>
    <fill>
      <patternFill patternType="solid">
        <fgColor rgb="FFC3CF72"/>
        <bgColor indexed="64"/>
      </patternFill>
    </fill>
    <fill>
      <patternFill patternType="solid">
        <fgColor rgb="FFC5CD72"/>
        <bgColor indexed="64"/>
      </patternFill>
    </fill>
    <fill>
      <patternFill patternType="solid">
        <fgColor rgb="FFDFD16D"/>
        <bgColor indexed="64"/>
      </patternFill>
    </fill>
    <fill>
      <patternFill patternType="solid">
        <fgColor rgb="FF68BE86"/>
        <bgColor indexed="64"/>
      </patternFill>
    </fill>
    <fill>
      <patternFill patternType="solid">
        <fgColor rgb="FFF5D568"/>
        <bgColor indexed="64"/>
      </patternFill>
    </fill>
    <fill>
      <patternFill patternType="solid">
        <fgColor rgb="FFC0CC73"/>
        <bgColor indexed="64"/>
      </patternFill>
    </fill>
    <fill>
      <patternFill patternType="solid">
        <fgColor rgb="FFF9C269"/>
        <bgColor indexed="64"/>
      </patternFill>
    </fill>
    <fill>
      <patternFill patternType="solid">
        <fgColor rgb="FFFAC769"/>
        <bgColor indexed="64"/>
      </patternFill>
    </fill>
    <fill>
      <patternFill patternType="solid">
        <fgColor rgb="FF91C57D"/>
        <bgColor indexed="64"/>
      </patternFill>
    </fill>
    <fill>
      <patternFill patternType="solid">
        <fgColor rgb="FF90C57D"/>
        <bgColor indexed="64"/>
      </patternFill>
    </fill>
    <fill>
      <patternFill patternType="solid">
        <fgColor rgb="FFD4CF6F"/>
        <bgColor indexed="64"/>
      </patternFill>
    </fill>
    <fill>
      <patternFill patternType="solid">
        <fgColor rgb="FF93C57D"/>
        <bgColor indexed="64"/>
      </patternFill>
    </fill>
    <fill>
      <patternFill patternType="solid">
        <fgColor rgb="FFF4D868"/>
        <bgColor indexed="64"/>
      </patternFill>
    </fill>
    <fill>
      <patternFill patternType="solid">
        <fgColor rgb="FFFDD567"/>
        <bgColor indexed="64"/>
      </patternFill>
    </fill>
    <fill>
      <patternFill patternType="solid">
        <fgColor rgb="FFBECC74"/>
        <bgColor indexed="64"/>
      </patternFill>
    </fill>
    <fill>
      <patternFill patternType="solid">
        <fgColor rgb="FFAFCA77"/>
        <bgColor indexed="64"/>
      </patternFill>
    </fill>
    <fill>
      <patternFill patternType="solid">
        <fgColor rgb="FFD9D36E"/>
        <bgColor indexed="64"/>
      </patternFill>
    </fill>
    <fill>
      <patternFill patternType="solid">
        <fgColor rgb="FFC6CF72"/>
        <bgColor indexed="64"/>
      </patternFill>
    </fill>
    <fill>
      <patternFill patternType="solid">
        <fgColor rgb="FFE5D56B"/>
        <bgColor indexed="64"/>
      </patternFill>
    </fill>
    <fill>
      <patternFill patternType="solid">
        <fgColor rgb="FFB8CD75"/>
        <bgColor indexed="64"/>
      </patternFill>
    </fill>
    <fill>
      <patternFill patternType="solid">
        <fgColor rgb="FFFBD967"/>
        <bgColor indexed="64"/>
      </patternFill>
    </fill>
    <fill>
      <patternFill patternType="solid">
        <fgColor rgb="FFFBD666"/>
        <bgColor indexed="64"/>
      </patternFill>
    </fill>
    <fill>
      <patternFill patternType="solid">
        <fgColor rgb="FFCDD070"/>
        <bgColor indexed="64"/>
      </patternFill>
    </fill>
    <fill>
      <patternFill patternType="solid">
        <fgColor rgb="FFD1CF6F"/>
        <bgColor indexed="64"/>
      </patternFill>
    </fill>
    <fill>
      <patternFill patternType="solid">
        <fgColor rgb="FF8BC57E"/>
        <bgColor indexed="64"/>
      </patternFill>
    </fill>
    <fill>
      <patternFill patternType="solid">
        <fgColor rgb="FF92C67D"/>
        <bgColor indexed="64"/>
      </patternFill>
    </fill>
    <fill>
      <patternFill patternType="solid">
        <fgColor rgb="FFE8D56B"/>
        <bgColor indexed="64"/>
      </patternFill>
    </fill>
    <fill>
      <patternFill patternType="solid">
        <fgColor rgb="FFDDD16D"/>
        <bgColor indexed="64"/>
      </patternFill>
    </fill>
    <fill>
      <patternFill patternType="solid">
        <fgColor rgb="FFD6D06E"/>
        <bgColor indexed="64"/>
      </patternFill>
    </fill>
    <fill>
      <patternFill patternType="solid">
        <fgColor rgb="FF81C281"/>
        <bgColor indexed="64"/>
      </patternFill>
    </fill>
    <fill>
      <patternFill patternType="solid">
        <fgColor rgb="FFF8C16A"/>
        <bgColor indexed="64"/>
      </patternFill>
    </fill>
    <fill>
      <patternFill patternType="solid">
        <fgColor rgb="FFE4D56B"/>
        <bgColor indexed="64"/>
      </patternFill>
    </fill>
    <fill>
      <patternFill patternType="solid">
        <fgColor rgb="FFE9D36A"/>
        <bgColor indexed="64"/>
      </patternFill>
    </fill>
    <fill>
      <patternFill patternType="solid">
        <fgColor rgb="FFF3AC6D"/>
        <bgColor indexed="64"/>
      </patternFill>
    </fill>
    <fill>
      <patternFill patternType="solid">
        <fgColor rgb="FFDED46D"/>
        <bgColor indexed="64"/>
      </patternFill>
    </fill>
    <fill>
      <patternFill patternType="solid">
        <fgColor rgb="FFC9D071"/>
        <bgColor indexed="64"/>
      </patternFill>
    </fill>
    <fill>
      <patternFill patternType="solid">
        <fgColor rgb="FF75C083"/>
        <bgColor indexed="64"/>
      </patternFill>
    </fill>
    <fill>
      <patternFill patternType="solid">
        <fgColor rgb="FF83C280"/>
        <bgColor indexed="64"/>
      </patternFill>
    </fill>
    <fill>
      <patternFill patternType="solid">
        <fgColor rgb="FF91C67D"/>
        <bgColor indexed="64"/>
      </patternFill>
    </fill>
    <fill>
      <patternFill patternType="solid">
        <fgColor rgb="FFB0CA76"/>
        <bgColor indexed="64"/>
      </patternFill>
    </fill>
    <fill>
      <patternFill patternType="solid">
        <fgColor rgb="FFCCCE71"/>
        <bgColor indexed="64"/>
      </patternFill>
    </fill>
    <fill>
      <patternFill patternType="solid">
        <fgColor rgb="FFADC977"/>
        <bgColor indexed="64"/>
      </patternFill>
    </fill>
    <fill>
      <patternFill patternType="solid">
        <fgColor rgb="FFB3CC76"/>
        <bgColor indexed="64"/>
      </patternFill>
    </fill>
    <fill>
      <patternFill patternType="solid">
        <fgColor rgb="FFF5B56B"/>
        <bgColor indexed="64"/>
      </patternFill>
    </fill>
    <fill>
      <patternFill patternType="solid">
        <fgColor rgb="FFE8D36B"/>
        <bgColor indexed="64"/>
      </patternFill>
    </fill>
    <fill>
      <patternFill patternType="solid">
        <fgColor rgb="FFB5CC76"/>
        <bgColor indexed="64"/>
      </patternFill>
    </fill>
    <fill>
      <patternFill patternType="solid">
        <fgColor rgb="FFC2CF73"/>
        <bgColor indexed="64"/>
      </patternFill>
    </fill>
    <fill>
      <patternFill patternType="solid">
        <fgColor rgb="FFD0D170"/>
        <bgColor indexed="64"/>
      </patternFill>
    </fill>
    <fill>
      <patternFill patternType="solid">
        <fgColor rgb="FFABCA78"/>
        <bgColor indexed="64"/>
      </patternFill>
    </fill>
    <fill>
      <patternFill patternType="solid">
        <fgColor rgb="FFF1D469"/>
        <bgColor indexed="64"/>
      </patternFill>
    </fill>
    <fill>
      <patternFill patternType="solid">
        <fgColor rgb="FF5EBD88"/>
        <bgColor indexed="64"/>
      </patternFill>
    </fill>
    <fill>
      <patternFill patternType="solid">
        <fgColor rgb="FFF1D769"/>
        <bgColor indexed="64"/>
      </patternFill>
    </fill>
    <fill>
      <patternFill patternType="solid">
        <fgColor rgb="FFF7BB6A"/>
        <bgColor indexed="64"/>
      </patternFill>
    </fill>
    <fill>
      <patternFill patternType="solid">
        <fgColor rgb="FF71C084"/>
        <bgColor indexed="64"/>
      </patternFill>
    </fill>
    <fill>
      <patternFill patternType="solid">
        <fgColor rgb="FFFDD067"/>
        <bgColor indexed="64"/>
      </patternFill>
    </fill>
    <fill>
      <patternFill patternType="solid">
        <fgColor rgb="FFD7D26E"/>
        <bgColor indexed="64"/>
      </patternFill>
    </fill>
    <fill>
      <patternFill patternType="solid">
        <fgColor rgb="FFCED170"/>
        <bgColor indexed="64"/>
      </patternFill>
    </fill>
    <fill>
      <patternFill patternType="solid">
        <fgColor rgb="FFA5C879"/>
        <bgColor indexed="64"/>
      </patternFill>
    </fill>
    <fill>
      <patternFill patternType="solid">
        <fgColor rgb="FFF2A96D"/>
        <bgColor indexed="64"/>
      </patternFill>
    </fill>
    <fill>
      <patternFill patternType="solid">
        <fgColor rgb="FFF4B36C"/>
        <bgColor indexed="64"/>
      </patternFill>
    </fill>
    <fill>
      <patternFill patternType="solid">
        <fgColor rgb="FFEF9D6F"/>
        <bgColor indexed="64"/>
      </patternFill>
    </fill>
    <fill>
      <patternFill patternType="solid">
        <fgColor rgb="FFF4AF6C"/>
        <bgColor indexed="64"/>
      </patternFill>
    </fill>
    <fill>
      <patternFill patternType="solid">
        <fgColor rgb="FFE5D26B"/>
        <bgColor indexed="64"/>
      </patternFill>
    </fill>
    <fill>
      <patternFill patternType="solid">
        <fgColor rgb="FFCFD170"/>
        <bgColor indexed="64"/>
      </patternFill>
    </fill>
    <fill>
      <patternFill patternType="solid">
        <fgColor rgb="FFEE9C6F"/>
        <bgColor indexed="64"/>
      </patternFill>
    </fill>
    <fill>
      <patternFill patternType="solid">
        <fgColor rgb="FFFDCF67"/>
        <bgColor indexed="64"/>
      </patternFill>
    </fill>
    <fill>
      <patternFill patternType="solid">
        <fgColor rgb="FFBCCC74"/>
        <bgColor indexed="64"/>
      </patternFill>
    </fill>
    <fill>
      <patternFill patternType="solid">
        <fgColor rgb="FFEDD469"/>
        <bgColor indexed="64"/>
      </patternFill>
    </fill>
    <fill>
      <patternFill patternType="solid">
        <fgColor rgb="FFF3AD6C"/>
        <bgColor indexed="64"/>
      </patternFill>
    </fill>
    <fill>
      <patternFill patternType="solid">
        <fgColor rgb="FFF7D567"/>
        <bgColor indexed="64"/>
      </patternFill>
    </fill>
    <fill>
      <patternFill patternType="solid">
        <fgColor rgb="FFF8C06A"/>
        <bgColor indexed="64"/>
      </patternFill>
    </fill>
    <fill>
      <patternFill patternType="solid">
        <fgColor rgb="FFD2CF6F"/>
        <bgColor indexed="64"/>
      </patternFill>
    </fill>
    <fill>
      <patternFill patternType="solid">
        <fgColor rgb="FFB5CB75"/>
        <bgColor indexed="64"/>
      </patternFill>
    </fill>
    <fill>
      <patternFill patternType="solid">
        <fgColor rgb="FFB0CA77"/>
        <bgColor indexed="64"/>
      </patternFill>
    </fill>
    <fill>
      <patternFill patternType="solid">
        <fgColor rgb="FFEB9071"/>
        <bgColor indexed="64"/>
      </patternFill>
    </fill>
    <fill>
      <patternFill patternType="solid">
        <fgColor rgb="FFD4D06F"/>
        <bgColor indexed="64"/>
      </patternFill>
    </fill>
    <fill>
      <patternFill patternType="solid">
        <fgColor rgb="FFE8D56A"/>
        <bgColor indexed="64"/>
      </patternFill>
    </fill>
    <fill>
      <patternFill patternType="solid">
        <fgColor rgb="FF74C08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6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3" fillId="0" borderId="1" xfId="0" applyFont="1" applyBorder="1"/>
    <xf numFmtId="10" fontId="3" fillId="0" borderId="1" xfId="0" applyNumberFormat="1" applyFont="1" applyBorder="1"/>
    <xf numFmtId="2" fontId="3" fillId="0" borderId="1" xfId="0" applyNumberFormat="1" applyFont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10" fontId="4" fillId="2" borderId="1" xfId="0" applyNumberFormat="1" applyFont="1" applyFill="1" applyBorder="1"/>
    <xf numFmtId="2" fontId="4" fillId="2" borderId="1" xfId="0" applyNumberFormat="1" applyFont="1" applyFill="1" applyBorder="1"/>
    <xf numFmtId="164" fontId="3" fillId="0" borderId="1" xfId="0" applyNumberFormat="1" applyFont="1" applyBorder="1"/>
    <xf numFmtId="0" fontId="4" fillId="0" borderId="1" xfId="0" applyFont="1" applyBorder="1"/>
    <xf numFmtId="164" fontId="4" fillId="0" borderId="1" xfId="0" applyNumberFormat="1" applyFont="1" applyBorder="1"/>
    <xf numFmtId="0" fontId="3" fillId="3" borderId="1" xfId="0" applyFont="1" applyFill="1" applyBorder="1"/>
    <xf numFmtId="10" fontId="3" fillId="3" borderId="1" xfId="0" applyNumberFormat="1" applyFont="1" applyFill="1" applyBorder="1"/>
    <xf numFmtId="2" fontId="3" fillId="3" borderId="1" xfId="0" applyNumberFormat="1" applyFont="1" applyFill="1" applyBorder="1"/>
    <xf numFmtId="0" fontId="3" fillId="0" borderId="0" xfId="0" applyFont="1"/>
    <xf numFmtId="164" fontId="3" fillId="0" borderId="0" xfId="0" applyNumberFormat="1" applyFont="1"/>
    <xf numFmtId="10" fontId="3" fillId="0" borderId="0" xfId="0" applyNumberFormat="1" applyFont="1"/>
    <xf numFmtId="2" fontId="3" fillId="0" borderId="0" xfId="0" applyNumberFormat="1" applyFont="1"/>
    <xf numFmtId="0" fontId="7" fillId="0" borderId="0" xfId="0" applyFont="1"/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10" fontId="9" fillId="4" borderId="5" xfId="0" applyNumberFormat="1" applyFont="1" applyFill="1" applyBorder="1" applyAlignment="1">
      <alignment horizontal="right" wrapText="1"/>
    </xf>
    <xf numFmtId="10" fontId="9" fillId="5" borderId="5" xfId="0" applyNumberFormat="1" applyFont="1" applyFill="1" applyBorder="1" applyAlignment="1">
      <alignment horizontal="right" wrapText="1"/>
    </xf>
    <xf numFmtId="10" fontId="9" fillId="6" borderId="5" xfId="0" applyNumberFormat="1" applyFont="1" applyFill="1" applyBorder="1" applyAlignment="1">
      <alignment horizontal="right" wrapText="1"/>
    </xf>
    <xf numFmtId="10" fontId="9" fillId="7" borderId="5" xfId="0" applyNumberFormat="1" applyFont="1" applyFill="1" applyBorder="1" applyAlignment="1">
      <alignment horizontal="right" wrapText="1"/>
    </xf>
    <xf numFmtId="10" fontId="9" fillId="8" borderId="5" xfId="0" applyNumberFormat="1" applyFont="1" applyFill="1" applyBorder="1" applyAlignment="1">
      <alignment horizontal="right" wrapText="1"/>
    </xf>
    <xf numFmtId="10" fontId="9" fillId="9" borderId="5" xfId="0" applyNumberFormat="1" applyFont="1" applyFill="1" applyBorder="1" applyAlignment="1">
      <alignment horizontal="right" wrapText="1"/>
    </xf>
    <xf numFmtId="0" fontId="9" fillId="10" borderId="5" xfId="0" applyFont="1" applyFill="1" applyBorder="1" applyAlignment="1">
      <alignment horizontal="right" wrapText="1"/>
    </xf>
    <xf numFmtId="10" fontId="9" fillId="11" borderId="5" xfId="0" applyNumberFormat="1" applyFont="1" applyFill="1" applyBorder="1" applyAlignment="1">
      <alignment horizontal="right" wrapText="1"/>
    </xf>
    <xf numFmtId="0" fontId="9" fillId="12" borderId="5" xfId="0" applyFont="1" applyFill="1" applyBorder="1" applyAlignment="1">
      <alignment horizontal="right" wrapText="1"/>
    </xf>
    <xf numFmtId="10" fontId="9" fillId="10" borderId="5" xfId="0" applyNumberFormat="1" applyFont="1" applyFill="1" applyBorder="1" applyAlignment="1">
      <alignment horizontal="right" wrapText="1"/>
    </xf>
    <xf numFmtId="0" fontId="9" fillId="13" borderId="5" xfId="0" applyFont="1" applyFill="1" applyBorder="1" applyAlignment="1">
      <alignment horizontal="right" wrapText="1"/>
    </xf>
    <xf numFmtId="10" fontId="9" fillId="14" borderId="5" xfId="0" applyNumberFormat="1" applyFont="1" applyFill="1" applyBorder="1" applyAlignment="1">
      <alignment horizontal="right" wrapText="1"/>
    </xf>
    <xf numFmtId="0" fontId="9" fillId="0" borderId="5" xfId="0" applyFont="1" applyBorder="1" applyAlignment="1">
      <alignment wrapText="1"/>
    </xf>
    <xf numFmtId="0" fontId="9" fillId="6" borderId="5" xfId="0" applyFont="1" applyFill="1" applyBorder="1" applyAlignment="1">
      <alignment horizontal="right" wrapText="1"/>
    </xf>
    <xf numFmtId="10" fontId="9" fillId="15" borderId="5" xfId="0" applyNumberFormat="1" applyFont="1" applyFill="1" applyBorder="1" applyAlignment="1">
      <alignment horizontal="right" wrapText="1"/>
    </xf>
    <xf numFmtId="10" fontId="9" fillId="16" borderId="5" xfId="0" applyNumberFormat="1" applyFont="1" applyFill="1" applyBorder="1" applyAlignment="1">
      <alignment horizontal="right" wrapText="1"/>
    </xf>
    <xf numFmtId="0" fontId="9" fillId="17" borderId="5" xfId="0" applyFont="1" applyFill="1" applyBorder="1" applyAlignment="1">
      <alignment horizontal="right" wrapText="1"/>
    </xf>
    <xf numFmtId="10" fontId="9" fillId="18" borderId="5" xfId="0" applyNumberFormat="1" applyFont="1" applyFill="1" applyBorder="1" applyAlignment="1">
      <alignment horizontal="right" wrapText="1"/>
    </xf>
    <xf numFmtId="10" fontId="9" fillId="19" borderId="5" xfId="0" applyNumberFormat="1" applyFont="1" applyFill="1" applyBorder="1" applyAlignment="1">
      <alignment horizontal="right" wrapText="1"/>
    </xf>
    <xf numFmtId="10" fontId="9" fillId="20" borderId="5" xfId="0" applyNumberFormat="1" applyFont="1" applyFill="1" applyBorder="1" applyAlignment="1">
      <alignment horizontal="right" wrapText="1"/>
    </xf>
    <xf numFmtId="10" fontId="9" fillId="21" borderId="5" xfId="0" applyNumberFormat="1" applyFont="1" applyFill="1" applyBorder="1" applyAlignment="1">
      <alignment horizontal="right" wrapText="1"/>
    </xf>
    <xf numFmtId="0" fontId="9" fillId="22" borderId="5" xfId="0" applyFont="1" applyFill="1" applyBorder="1" applyAlignment="1">
      <alignment horizontal="right" wrapText="1"/>
    </xf>
    <xf numFmtId="0" fontId="9" fillId="23" borderId="5" xfId="0" applyFont="1" applyFill="1" applyBorder="1" applyAlignment="1">
      <alignment horizontal="right" wrapText="1"/>
    </xf>
    <xf numFmtId="10" fontId="9" fillId="24" borderId="5" xfId="0" applyNumberFormat="1" applyFont="1" applyFill="1" applyBorder="1" applyAlignment="1">
      <alignment horizontal="right" wrapText="1"/>
    </xf>
    <xf numFmtId="10" fontId="9" fillId="25" borderId="5" xfId="0" applyNumberFormat="1" applyFont="1" applyFill="1" applyBorder="1" applyAlignment="1">
      <alignment horizontal="right" wrapText="1"/>
    </xf>
    <xf numFmtId="10" fontId="9" fillId="26" borderId="5" xfId="0" applyNumberFormat="1" applyFont="1" applyFill="1" applyBorder="1" applyAlignment="1">
      <alignment horizontal="right" wrapText="1"/>
    </xf>
    <xf numFmtId="10" fontId="9" fillId="27" borderId="5" xfId="0" applyNumberFormat="1" applyFont="1" applyFill="1" applyBorder="1" applyAlignment="1">
      <alignment horizontal="right" wrapText="1"/>
    </xf>
    <xf numFmtId="10" fontId="9" fillId="28" borderId="5" xfId="0" applyNumberFormat="1" applyFont="1" applyFill="1" applyBorder="1" applyAlignment="1">
      <alignment horizontal="right" wrapText="1"/>
    </xf>
    <xf numFmtId="10" fontId="9" fillId="29" borderId="5" xfId="0" applyNumberFormat="1" applyFont="1" applyFill="1" applyBorder="1" applyAlignment="1">
      <alignment horizontal="right" wrapText="1"/>
    </xf>
    <xf numFmtId="10" fontId="9" fillId="30" borderId="5" xfId="0" applyNumberFormat="1" applyFont="1" applyFill="1" applyBorder="1" applyAlignment="1">
      <alignment horizontal="right" wrapText="1"/>
    </xf>
    <xf numFmtId="0" fontId="9" fillId="31" borderId="5" xfId="0" applyFont="1" applyFill="1" applyBorder="1" applyAlignment="1">
      <alignment horizontal="right" wrapText="1"/>
    </xf>
    <xf numFmtId="10" fontId="9" fillId="32" borderId="5" xfId="0" applyNumberFormat="1" applyFont="1" applyFill="1" applyBorder="1" applyAlignment="1">
      <alignment horizontal="right" wrapText="1"/>
    </xf>
    <xf numFmtId="0" fontId="9" fillId="33" borderId="5" xfId="0" applyFont="1" applyFill="1" applyBorder="1" applyAlignment="1">
      <alignment horizontal="right" wrapText="1"/>
    </xf>
    <xf numFmtId="10" fontId="9" fillId="34" borderId="5" xfId="0" applyNumberFormat="1" applyFont="1" applyFill="1" applyBorder="1" applyAlignment="1">
      <alignment horizontal="right" wrapText="1"/>
    </xf>
    <xf numFmtId="0" fontId="9" fillId="35" borderId="5" xfId="0" applyFont="1" applyFill="1" applyBorder="1" applyAlignment="1">
      <alignment horizontal="right" wrapText="1"/>
    </xf>
    <xf numFmtId="10" fontId="9" fillId="36" borderId="5" xfId="0" applyNumberFormat="1" applyFont="1" applyFill="1" applyBorder="1" applyAlignment="1">
      <alignment horizontal="right" wrapText="1"/>
    </xf>
    <xf numFmtId="10" fontId="9" fillId="37" borderId="5" xfId="0" applyNumberFormat="1" applyFont="1" applyFill="1" applyBorder="1" applyAlignment="1">
      <alignment horizontal="right" wrapText="1"/>
    </xf>
    <xf numFmtId="10" fontId="9" fillId="38" borderId="5" xfId="0" applyNumberFormat="1" applyFont="1" applyFill="1" applyBorder="1" applyAlignment="1">
      <alignment horizontal="right" wrapText="1"/>
    </xf>
    <xf numFmtId="10" fontId="9" fillId="39" borderId="5" xfId="0" applyNumberFormat="1" applyFont="1" applyFill="1" applyBorder="1" applyAlignment="1">
      <alignment horizontal="right" wrapText="1"/>
    </xf>
    <xf numFmtId="10" fontId="9" fillId="40" borderId="5" xfId="0" applyNumberFormat="1" applyFont="1" applyFill="1" applyBorder="1" applyAlignment="1">
      <alignment horizontal="right" wrapText="1"/>
    </xf>
    <xf numFmtId="10" fontId="9" fillId="41" borderId="5" xfId="0" applyNumberFormat="1" applyFont="1" applyFill="1" applyBorder="1" applyAlignment="1">
      <alignment horizontal="right" wrapText="1"/>
    </xf>
    <xf numFmtId="10" fontId="9" fillId="42" borderId="5" xfId="0" applyNumberFormat="1" applyFont="1" applyFill="1" applyBorder="1" applyAlignment="1">
      <alignment horizontal="right" wrapText="1"/>
    </xf>
    <xf numFmtId="10" fontId="9" fillId="43" borderId="5" xfId="0" applyNumberFormat="1" applyFont="1" applyFill="1" applyBorder="1" applyAlignment="1">
      <alignment horizontal="right" wrapText="1"/>
    </xf>
    <xf numFmtId="0" fontId="9" fillId="44" borderId="5" xfId="0" applyFont="1" applyFill="1" applyBorder="1" applyAlignment="1">
      <alignment horizontal="right" wrapText="1"/>
    </xf>
    <xf numFmtId="10" fontId="9" fillId="45" borderId="5" xfId="0" applyNumberFormat="1" applyFont="1" applyFill="1" applyBorder="1" applyAlignment="1">
      <alignment horizontal="right" wrapText="1"/>
    </xf>
    <xf numFmtId="10" fontId="9" fillId="46" borderId="5" xfId="0" applyNumberFormat="1" applyFont="1" applyFill="1" applyBorder="1" applyAlignment="1">
      <alignment horizontal="right" wrapText="1"/>
    </xf>
    <xf numFmtId="10" fontId="9" fillId="47" borderId="5" xfId="0" applyNumberFormat="1" applyFont="1" applyFill="1" applyBorder="1" applyAlignment="1">
      <alignment horizontal="right" wrapText="1"/>
    </xf>
    <xf numFmtId="10" fontId="9" fillId="48" borderId="5" xfId="0" applyNumberFormat="1" applyFont="1" applyFill="1" applyBorder="1" applyAlignment="1">
      <alignment horizontal="right" wrapText="1"/>
    </xf>
    <xf numFmtId="10" fontId="9" fillId="49" borderId="5" xfId="0" applyNumberFormat="1" applyFont="1" applyFill="1" applyBorder="1" applyAlignment="1">
      <alignment horizontal="right" wrapText="1"/>
    </xf>
    <xf numFmtId="10" fontId="9" fillId="50" borderId="5" xfId="0" applyNumberFormat="1" applyFont="1" applyFill="1" applyBorder="1" applyAlignment="1">
      <alignment horizontal="right" wrapText="1"/>
    </xf>
    <xf numFmtId="10" fontId="9" fillId="51" borderId="5" xfId="0" applyNumberFormat="1" applyFont="1" applyFill="1" applyBorder="1" applyAlignment="1">
      <alignment horizontal="right" wrapText="1"/>
    </xf>
    <xf numFmtId="0" fontId="9" fillId="52" borderId="5" xfId="0" applyFont="1" applyFill="1" applyBorder="1" applyAlignment="1">
      <alignment horizontal="right" wrapText="1"/>
    </xf>
    <xf numFmtId="10" fontId="9" fillId="53" borderId="5" xfId="0" applyNumberFormat="1" applyFont="1" applyFill="1" applyBorder="1" applyAlignment="1">
      <alignment horizontal="right" wrapText="1"/>
    </xf>
    <xf numFmtId="10" fontId="9" fillId="54" borderId="5" xfId="0" applyNumberFormat="1" applyFont="1" applyFill="1" applyBorder="1" applyAlignment="1">
      <alignment horizontal="right" wrapText="1"/>
    </xf>
    <xf numFmtId="0" fontId="9" fillId="14" borderId="5" xfId="0" applyFont="1" applyFill="1" applyBorder="1" applyAlignment="1">
      <alignment horizontal="right" wrapText="1"/>
    </xf>
    <xf numFmtId="10" fontId="9" fillId="55" borderId="5" xfId="0" applyNumberFormat="1" applyFont="1" applyFill="1" applyBorder="1" applyAlignment="1">
      <alignment horizontal="right" wrapText="1"/>
    </xf>
    <xf numFmtId="10" fontId="9" fillId="56" borderId="5" xfId="0" applyNumberFormat="1" applyFont="1" applyFill="1" applyBorder="1" applyAlignment="1">
      <alignment horizontal="right" wrapText="1"/>
    </xf>
    <xf numFmtId="10" fontId="9" fillId="57" borderId="5" xfId="0" applyNumberFormat="1" applyFont="1" applyFill="1" applyBorder="1" applyAlignment="1">
      <alignment horizontal="right" wrapText="1"/>
    </xf>
    <xf numFmtId="10" fontId="9" fillId="58" borderId="5" xfId="0" applyNumberFormat="1" applyFont="1" applyFill="1" applyBorder="1" applyAlignment="1">
      <alignment horizontal="right" wrapText="1"/>
    </xf>
    <xf numFmtId="10" fontId="9" fillId="59" borderId="5" xfId="0" applyNumberFormat="1" applyFont="1" applyFill="1" applyBorder="1" applyAlignment="1">
      <alignment horizontal="right" wrapText="1"/>
    </xf>
    <xf numFmtId="0" fontId="9" fillId="60" borderId="5" xfId="0" applyFont="1" applyFill="1" applyBorder="1" applyAlignment="1">
      <alignment horizontal="right" wrapText="1"/>
    </xf>
    <xf numFmtId="10" fontId="9" fillId="61" borderId="5" xfId="0" applyNumberFormat="1" applyFont="1" applyFill="1" applyBorder="1" applyAlignment="1">
      <alignment horizontal="right" wrapText="1"/>
    </xf>
    <xf numFmtId="0" fontId="9" fillId="62" borderId="5" xfId="0" applyFont="1" applyFill="1" applyBorder="1" applyAlignment="1">
      <alignment horizontal="right" wrapText="1"/>
    </xf>
    <xf numFmtId="0" fontId="9" fillId="63" borderId="5" xfId="0" applyFont="1" applyFill="1" applyBorder="1" applyAlignment="1">
      <alignment horizontal="right" wrapText="1"/>
    </xf>
    <xf numFmtId="10" fontId="9" fillId="64" borderId="5" xfId="0" applyNumberFormat="1" applyFont="1" applyFill="1" applyBorder="1" applyAlignment="1">
      <alignment horizontal="right" wrapText="1"/>
    </xf>
    <xf numFmtId="10" fontId="9" fillId="65" borderId="5" xfId="0" applyNumberFormat="1" applyFont="1" applyFill="1" applyBorder="1" applyAlignment="1">
      <alignment horizontal="right" wrapText="1"/>
    </xf>
    <xf numFmtId="10" fontId="9" fillId="66" borderId="5" xfId="0" applyNumberFormat="1" applyFont="1" applyFill="1" applyBorder="1" applyAlignment="1">
      <alignment horizontal="right" wrapText="1"/>
    </xf>
    <xf numFmtId="10" fontId="9" fillId="67" borderId="5" xfId="0" applyNumberFormat="1" applyFont="1" applyFill="1" applyBorder="1" applyAlignment="1">
      <alignment horizontal="right" wrapText="1"/>
    </xf>
    <xf numFmtId="10" fontId="9" fillId="68" borderId="5" xfId="0" applyNumberFormat="1" applyFont="1" applyFill="1" applyBorder="1" applyAlignment="1">
      <alignment horizontal="right" wrapText="1"/>
    </xf>
    <xf numFmtId="0" fontId="9" fillId="69" borderId="5" xfId="0" applyFont="1" applyFill="1" applyBorder="1" applyAlignment="1">
      <alignment horizontal="right" wrapText="1"/>
    </xf>
    <xf numFmtId="10" fontId="9" fillId="70" borderId="5" xfId="0" applyNumberFormat="1" applyFont="1" applyFill="1" applyBorder="1" applyAlignment="1">
      <alignment horizontal="right" wrapText="1"/>
    </xf>
    <xf numFmtId="0" fontId="9" fillId="71" borderId="5" xfId="0" applyFont="1" applyFill="1" applyBorder="1" applyAlignment="1">
      <alignment horizontal="right" wrapText="1"/>
    </xf>
    <xf numFmtId="10" fontId="9" fillId="72" borderId="5" xfId="0" applyNumberFormat="1" applyFont="1" applyFill="1" applyBorder="1" applyAlignment="1">
      <alignment horizontal="right" wrapText="1"/>
    </xf>
    <xf numFmtId="0" fontId="9" fillId="73" borderId="5" xfId="0" applyFont="1" applyFill="1" applyBorder="1" applyAlignment="1">
      <alignment horizontal="right" wrapText="1"/>
    </xf>
    <xf numFmtId="10" fontId="9" fillId="74" borderId="5" xfId="0" applyNumberFormat="1" applyFont="1" applyFill="1" applyBorder="1" applyAlignment="1">
      <alignment horizontal="right" wrapText="1"/>
    </xf>
    <xf numFmtId="10" fontId="9" fillId="75" borderId="5" xfId="0" applyNumberFormat="1" applyFont="1" applyFill="1" applyBorder="1" applyAlignment="1">
      <alignment horizontal="right" wrapText="1"/>
    </xf>
    <xf numFmtId="10" fontId="9" fillId="76" borderId="5" xfId="0" applyNumberFormat="1" applyFont="1" applyFill="1" applyBorder="1" applyAlignment="1">
      <alignment horizontal="right" wrapText="1"/>
    </xf>
    <xf numFmtId="10" fontId="9" fillId="77" borderId="5" xfId="0" applyNumberFormat="1" applyFont="1" applyFill="1" applyBorder="1" applyAlignment="1">
      <alignment horizontal="right" wrapText="1"/>
    </xf>
    <xf numFmtId="10" fontId="9" fillId="78" borderId="5" xfId="0" applyNumberFormat="1" applyFont="1" applyFill="1" applyBorder="1" applyAlignment="1">
      <alignment horizontal="right" wrapText="1"/>
    </xf>
    <xf numFmtId="10" fontId="9" fillId="79" borderId="5" xfId="0" applyNumberFormat="1" applyFont="1" applyFill="1" applyBorder="1" applyAlignment="1">
      <alignment horizontal="right" wrapText="1"/>
    </xf>
    <xf numFmtId="10" fontId="9" fillId="80" borderId="5" xfId="0" applyNumberFormat="1" applyFont="1" applyFill="1" applyBorder="1" applyAlignment="1">
      <alignment horizontal="right" wrapText="1"/>
    </xf>
    <xf numFmtId="10" fontId="9" fillId="81" borderId="5" xfId="0" applyNumberFormat="1" applyFont="1" applyFill="1" applyBorder="1" applyAlignment="1">
      <alignment horizontal="right" wrapText="1"/>
    </xf>
    <xf numFmtId="10" fontId="9" fillId="82" borderId="5" xfId="0" applyNumberFormat="1" applyFont="1" applyFill="1" applyBorder="1" applyAlignment="1">
      <alignment horizontal="right" wrapText="1"/>
    </xf>
    <xf numFmtId="10" fontId="9" fillId="83" borderId="5" xfId="0" applyNumberFormat="1" applyFont="1" applyFill="1" applyBorder="1" applyAlignment="1">
      <alignment horizontal="right" wrapText="1"/>
    </xf>
    <xf numFmtId="0" fontId="9" fillId="84" borderId="5" xfId="0" applyFont="1" applyFill="1" applyBorder="1" applyAlignment="1">
      <alignment horizontal="right" wrapText="1"/>
    </xf>
    <xf numFmtId="10" fontId="9" fillId="85" borderId="5" xfId="0" applyNumberFormat="1" applyFont="1" applyFill="1" applyBorder="1" applyAlignment="1">
      <alignment horizontal="right" wrapText="1"/>
    </xf>
    <xf numFmtId="10" fontId="9" fillId="86" borderId="5" xfId="0" applyNumberFormat="1" applyFont="1" applyFill="1" applyBorder="1" applyAlignment="1">
      <alignment horizontal="right" wrapText="1"/>
    </xf>
    <xf numFmtId="10" fontId="9" fillId="87" borderId="5" xfId="0" applyNumberFormat="1" applyFont="1" applyFill="1" applyBorder="1" applyAlignment="1">
      <alignment horizontal="right" wrapText="1"/>
    </xf>
    <xf numFmtId="10" fontId="9" fillId="88" borderId="5" xfId="0" applyNumberFormat="1" applyFont="1" applyFill="1" applyBorder="1" applyAlignment="1">
      <alignment horizontal="right" wrapText="1"/>
    </xf>
    <xf numFmtId="0" fontId="9" fillId="89" borderId="5" xfId="0" applyFont="1" applyFill="1" applyBorder="1" applyAlignment="1">
      <alignment horizontal="right" wrapText="1"/>
    </xf>
    <xf numFmtId="10" fontId="9" fillId="90" borderId="5" xfId="0" applyNumberFormat="1" applyFont="1" applyFill="1" applyBorder="1" applyAlignment="1">
      <alignment horizontal="right" wrapText="1"/>
    </xf>
    <xf numFmtId="0" fontId="9" fillId="91" borderId="5" xfId="0" applyFont="1" applyFill="1" applyBorder="1" applyAlignment="1">
      <alignment horizontal="right" wrapText="1"/>
    </xf>
    <xf numFmtId="10" fontId="9" fillId="92" borderId="5" xfId="0" applyNumberFormat="1" applyFont="1" applyFill="1" applyBorder="1" applyAlignment="1">
      <alignment horizontal="right" wrapText="1"/>
    </xf>
    <xf numFmtId="0" fontId="9" fillId="24" borderId="5" xfId="0" applyFont="1" applyFill="1" applyBorder="1" applyAlignment="1">
      <alignment horizontal="right" wrapText="1"/>
    </xf>
    <xf numFmtId="10" fontId="9" fillId="93" borderId="5" xfId="0" applyNumberFormat="1" applyFont="1" applyFill="1" applyBorder="1" applyAlignment="1">
      <alignment horizontal="right" wrapText="1"/>
    </xf>
    <xf numFmtId="10" fontId="9" fillId="94" borderId="5" xfId="0" applyNumberFormat="1" applyFont="1" applyFill="1" applyBorder="1" applyAlignment="1">
      <alignment horizontal="right" wrapText="1"/>
    </xf>
    <xf numFmtId="10" fontId="9" fillId="95" borderId="5" xfId="0" applyNumberFormat="1" applyFont="1" applyFill="1" applyBorder="1" applyAlignment="1">
      <alignment horizontal="right" wrapText="1"/>
    </xf>
    <xf numFmtId="10" fontId="9" fillId="96" borderId="5" xfId="0" applyNumberFormat="1" applyFont="1" applyFill="1" applyBorder="1" applyAlignment="1">
      <alignment horizontal="right" wrapText="1"/>
    </xf>
    <xf numFmtId="10" fontId="9" fillId="97" borderId="5" xfId="0" applyNumberFormat="1" applyFont="1" applyFill="1" applyBorder="1" applyAlignment="1">
      <alignment horizontal="right" wrapText="1"/>
    </xf>
    <xf numFmtId="10" fontId="9" fillId="98" borderId="5" xfId="0" applyNumberFormat="1" applyFont="1" applyFill="1" applyBorder="1" applyAlignment="1">
      <alignment horizontal="right" wrapText="1"/>
    </xf>
    <xf numFmtId="10" fontId="9" fillId="99" borderId="5" xfId="0" applyNumberFormat="1" applyFont="1" applyFill="1" applyBorder="1" applyAlignment="1">
      <alignment horizontal="right" wrapText="1"/>
    </xf>
    <xf numFmtId="10" fontId="9" fillId="100" borderId="5" xfId="0" applyNumberFormat="1" applyFont="1" applyFill="1" applyBorder="1" applyAlignment="1">
      <alignment horizontal="right" wrapText="1"/>
    </xf>
    <xf numFmtId="10" fontId="9" fillId="101" borderId="5" xfId="0" applyNumberFormat="1" applyFont="1" applyFill="1" applyBorder="1" applyAlignment="1">
      <alignment horizontal="right" wrapText="1"/>
    </xf>
    <xf numFmtId="10" fontId="9" fillId="102" borderId="5" xfId="0" applyNumberFormat="1" applyFont="1" applyFill="1" applyBorder="1" applyAlignment="1">
      <alignment horizontal="right" wrapText="1"/>
    </xf>
    <xf numFmtId="10" fontId="9" fillId="103" borderId="5" xfId="0" applyNumberFormat="1" applyFont="1" applyFill="1" applyBorder="1" applyAlignment="1">
      <alignment horizontal="right" wrapText="1"/>
    </xf>
    <xf numFmtId="10" fontId="9" fillId="104" borderId="5" xfId="0" applyNumberFormat="1" applyFont="1" applyFill="1" applyBorder="1" applyAlignment="1">
      <alignment horizontal="right" wrapText="1"/>
    </xf>
    <xf numFmtId="10" fontId="9" fillId="105" borderId="5" xfId="0" applyNumberFormat="1" applyFont="1" applyFill="1" applyBorder="1" applyAlignment="1">
      <alignment horizontal="right" wrapText="1"/>
    </xf>
    <xf numFmtId="0" fontId="9" fillId="34" borderId="5" xfId="0" applyFont="1" applyFill="1" applyBorder="1" applyAlignment="1">
      <alignment horizontal="right" wrapText="1"/>
    </xf>
    <xf numFmtId="10" fontId="9" fillId="106" borderId="5" xfId="0" applyNumberFormat="1" applyFont="1" applyFill="1" applyBorder="1" applyAlignment="1">
      <alignment horizontal="right" wrapText="1"/>
    </xf>
    <xf numFmtId="10" fontId="9" fillId="107" borderId="5" xfId="0" applyNumberFormat="1" applyFont="1" applyFill="1" applyBorder="1" applyAlignment="1">
      <alignment horizontal="right" wrapText="1"/>
    </xf>
    <xf numFmtId="10" fontId="9" fillId="108" borderId="5" xfId="0" applyNumberFormat="1" applyFont="1" applyFill="1" applyBorder="1" applyAlignment="1">
      <alignment horizontal="right" wrapText="1"/>
    </xf>
    <xf numFmtId="10" fontId="9" fillId="109" borderId="5" xfId="0" applyNumberFormat="1" applyFont="1" applyFill="1" applyBorder="1" applyAlignment="1">
      <alignment horizontal="right" wrapText="1"/>
    </xf>
    <xf numFmtId="10" fontId="9" fillId="110" borderId="5" xfId="0" applyNumberFormat="1" applyFont="1" applyFill="1" applyBorder="1" applyAlignment="1">
      <alignment horizontal="right" wrapText="1"/>
    </xf>
    <xf numFmtId="10" fontId="9" fillId="111" borderId="5" xfId="0" applyNumberFormat="1" applyFont="1" applyFill="1" applyBorder="1" applyAlignment="1">
      <alignment horizontal="right" wrapText="1"/>
    </xf>
    <xf numFmtId="10" fontId="9" fillId="112" borderId="5" xfId="0" applyNumberFormat="1" applyFont="1" applyFill="1" applyBorder="1" applyAlignment="1">
      <alignment horizontal="right" wrapText="1"/>
    </xf>
    <xf numFmtId="10" fontId="9" fillId="44" borderId="5" xfId="0" applyNumberFormat="1" applyFont="1" applyFill="1" applyBorder="1" applyAlignment="1">
      <alignment horizontal="right" wrapText="1"/>
    </xf>
    <xf numFmtId="0" fontId="9" fillId="113" borderId="5" xfId="0" applyFont="1" applyFill="1" applyBorder="1" applyAlignment="1">
      <alignment horizontal="right" wrapText="1"/>
    </xf>
    <xf numFmtId="10" fontId="9" fillId="114" borderId="5" xfId="0" applyNumberFormat="1" applyFont="1" applyFill="1" applyBorder="1" applyAlignment="1">
      <alignment horizontal="right" wrapText="1"/>
    </xf>
    <xf numFmtId="10" fontId="9" fillId="115" borderId="5" xfId="0" applyNumberFormat="1" applyFont="1" applyFill="1" applyBorder="1" applyAlignment="1">
      <alignment horizontal="right" wrapText="1"/>
    </xf>
    <xf numFmtId="10" fontId="9" fillId="116" borderId="5" xfId="0" applyNumberFormat="1" applyFont="1" applyFill="1" applyBorder="1" applyAlignment="1">
      <alignment horizontal="right" wrapText="1"/>
    </xf>
    <xf numFmtId="10" fontId="9" fillId="117" borderId="5" xfId="0" applyNumberFormat="1" applyFont="1" applyFill="1" applyBorder="1" applyAlignment="1">
      <alignment horizontal="right" wrapText="1"/>
    </xf>
    <xf numFmtId="10" fontId="9" fillId="118" borderId="5" xfId="0" applyNumberFormat="1" applyFont="1" applyFill="1" applyBorder="1" applyAlignment="1">
      <alignment horizontal="right" wrapText="1"/>
    </xf>
    <xf numFmtId="10" fontId="9" fillId="119" borderId="5" xfId="0" applyNumberFormat="1" applyFont="1" applyFill="1" applyBorder="1" applyAlignment="1">
      <alignment horizontal="right" wrapText="1"/>
    </xf>
    <xf numFmtId="10" fontId="9" fillId="120" borderId="5" xfId="0" applyNumberFormat="1" applyFont="1" applyFill="1" applyBorder="1" applyAlignment="1">
      <alignment horizontal="right" wrapText="1"/>
    </xf>
    <xf numFmtId="0" fontId="9" fillId="121" borderId="5" xfId="0" applyFont="1" applyFill="1" applyBorder="1" applyAlignment="1">
      <alignment horizontal="right" wrapText="1"/>
    </xf>
    <xf numFmtId="10" fontId="9" fillId="122" borderId="5" xfId="0" applyNumberFormat="1" applyFont="1" applyFill="1" applyBorder="1" applyAlignment="1">
      <alignment horizontal="right" wrapText="1"/>
    </xf>
    <xf numFmtId="10" fontId="9" fillId="123" borderId="5" xfId="0" applyNumberFormat="1" applyFont="1" applyFill="1" applyBorder="1" applyAlignment="1">
      <alignment horizontal="right" wrapText="1"/>
    </xf>
    <xf numFmtId="0" fontId="9" fillId="124" borderId="5" xfId="0" applyFont="1" applyFill="1" applyBorder="1" applyAlignment="1">
      <alignment horizontal="right" wrapText="1"/>
    </xf>
    <xf numFmtId="10" fontId="9" fillId="125" borderId="5" xfId="0" applyNumberFormat="1" applyFont="1" applyFill="1" applyBorder="1" applyAlignment="1">
      <alignment horizontal="right" wrapText="1"/>
    </xf>
    <xf numFmtId="0" fontId="9" fillId="126" borderId="5" xfId="0" applyFont="1" applyFill="1" applyBorder="1" applyAlignment="1">
      <alignment horizontal="right" wrapText="1"/>
    </xf>
    <xf numFmtId="10" fontId="9" fillId="127" borderId="5" xfId="0" applyNumberFormat="1" applyFont="1" applyFill="1" applyBorder="1" applyAlignment="1">
      <alignment horizontal="right" wrapText="1"/>
    </xf>
    <xf numFmtId="0" fontId="9" fillId="128" borderId="5" xfId="0" applyFont="1" applyFill="1" applyBorder="1" applyAlignment="1">
      <alignment horizontal="right" wrapText="1"/>
    </xf>
    <xf numFmtId="10" fontId="9" fillId="129" borderId="5" xfId="0" applyNumberFormat="1" applyFont="1" applyFill="1" applyBorder="1" applyAlignment="1">
      <alignment horizontal="right" wrapText="1"/>
    </xf>
    <xf numFmtId="10" fontId="9" fillId="130" borderId="5" xfId="0" applyNumberFormat="1" applyFont="1" applyFill="1" applyBorder="1" applyAlignment="1">
      <alignment horizontal="right" wrapText="1"/>
    </xf>
    <xf numFmtId="10" fontId="9" fillId="31" borderId="5" xfId="0" applyNumberFormat="1" applyFont="1" applyFill="1" applyBorder="1" applyAlignment="1">
      <alignment horizontal="right" wrapText="1"/>
    </xf>
    <xf numFmtId="10" fontId="9" fillId="131" borderId="5" xfId="0" applyNumberFormat="1" applyFont="1" applyFill="1" applyBorder="1" applyAlignment="1">
      <alignment horizontal="right" wrapText="1"/>
    </xf>
    <xf numFmtId="10" fontId="9" fillId="132" borderId="5" xfId="0" applyNumberFormat="1" applyFont="1" applyFill="1" applyBorder="1" applyAlignment="1">
      <alignment horizontal="right" wrapText="1"/>
    </xf>
    <xf numFmtId="10" fontId="9" fillId="133" borderId="5" xfId="0" applyNumberFormat="1" applyFont="1" applyFill="1" applyBorder="1" applyAlignment="1">
      <alignment horizontal="right" wrapText="1"/>
    </xf>
    <xf numFmtId="10" fontId="9" fillId="134" borderId="5" xfId="0" applyNumberFormat="1" applyFont="1" applyFill="1" applyBorder="1" applyAlignment="1">
      <alignment horizontal="right" wrapText="1"/>
    </xf>
    <xf numFmtId="0" fontId="9" fillId="135" borderId="5" xfId="0" applyFont="1" applyFill="1" applyBorder="1" applyAlignment="1">
      <alignment horizontal="right" wrapText="1"/>
    </xf>
    <xf numFmtId="10" fontId="9" fillId="136" borderId="5" xfId="0" applyNumberFormat="1" applyFont="1" applyFill="1" applyBorder="1" applyAlignment="1">
      <alignment horizontal="right" wrapText="1"/>
    </xf>
    <xf numFmtId="10" fontId="9" fillId="137" borderId="5" xfId="0" applyNumberFormat="1" applyFont="1" applyFill="1" applyBorder="1" applyAlignment="1">
      <alignment horizontal="right" wrapText="1"/>
    </xf>
    <xf numFmtId="10" fontId="9" fillId="138" borderId="5" xfId="0" applyNumberFormat="1" applyFont="1" applyFill="1" applyBorder="1" applyAlignment="1">
      <alignment horizontal="right" wrapText="1"/>
    </xf>
    <xf numFmtId="10" fontId="9" fillId="139" borderId="5" xfId="0" applyNumberFormat="1" applyFont="1" applyFill="1" applyBorder="1" applyAlignment="1">
      <alignment horizontal="right" wrapText="1"/>
    </xf>
    <xf numFmtId="10" fontId="9" fillId="140" borderId="5" xfId="0" applyNumberFormat="1" applyFont="1" applyFill="1" applyBorder="1" applyAlignment="1">
      <alignment horizontal="right" wrapText="1"/>
    </xf>
    <xf numFmtId="10" fontId="9" fillId="141" borderId="5" xfId="0" applyNumberFormat="1" applyFont="1" applyFill="1" applyBorder="1" applyAlignment="1">
      <alignment horizontal="right" wrapText="1"/>
    </xf>
    <xf numFmtId="10" fontId="9" fillId="142" borderId="5" xfId="0" applyNumberFormat="1" applyFont="1" applyFill="1" applyBorder="1" applyAlignment="1">
      <alignment horizontal="right" wrapText="1"/>
    </xf>
    <xf numFmtId="10" fontId="9" fillId="143" borderId="5" xfId="0" applyNumberFormat="1" applyFont="1" applyFill="1" applyBorder="1" applyAlignment="1">
      <alignment horizontal="right" wrapText="1"/>
    </xf>
    <xf numFmtId="10" fontId="9" fillId="144" borderId="5" xfId="0" applyNumberFormat="1" applyFont="1" applyFill="1" applyBorder="1" applyAlignment="1">
      <alignment horizontal="right" wrapText="1"/>
    </xf>
    <xf numFmtId="10" fontId="9" fillId="145" borderId="5" xfId="0" applyNumberFormat="1" applyFont="1" applyFill="1" applyBorder="1" applyAlignment="1">
      <alignment horizontal="right" wrapText="1"/>
    </xf>
    <xf numFmtId="0" fontId="9" fillId="146" borderId="5" xfId="0" applyFont="1" applyFill="1" applyBorder="1" applyAlignment="1">
      <alignment horizontal="right" wrapText="1"/>
    </xf>
    <xf numFmtId="10" fontId="9" fillId="147" borderId="5" xfId="0" applyNumberFormat="1" applyFont="1" applyFill="1" applyBorder="1" applyAlignment="1">
      <alignment horizontal="right" wrapText="1"/>
    </xf>
    <xf numFmtId="0" fontId="9" fillId="148" borderId="5" xfId="0" applyFont="1" applyFill="1" applyBorder="1" applyAlignment="1">
      <alignment horizontal="right" wrapText="1"/>
    </xf>
    <xf numFmtId="10" fontId="9" fillId="149" borderId="5" xfId="0" applyNumberFormat="1" applyFont="1" applyFill="1" applyBorder="1" applyAlignment="1">
      <alignment horizontal="right" wrapText="1"/>
    </xf>
    <xf numFmtId="0" fontId="9" fillId="150" borderId="5" xfId="0" applyFont="1" applyFill="1" applyBorder="1" applyAlignment="1">
      <alignment horizontal="right" wrapText="1"/>
    </xf>
    <xf numFmtId="10" fontId="9" fillId="151" borderId="5" xfId="0" applyNumberFormat="1" applyFont="1" applyFill="1" applyBorder="1" applyAlignment="1">
      <alignment horizontal="right" wrapText="1"/>
    </xf>
    <xf numFmtId="10" fontId="9" fillId="152" borderId="5" xfId="0" applyNumberFormat="1" applyFont="1" applyFill="1" applyBorder="1" applyAlignment="1">
      <alignment horizontal="right" wrapText="1"/>
    </xf>
    <xf numFmtId="10" fontId="9" fillId="153" borderId="5" xfId="0" applyNumberFormat="1" applyFont="1" applyFill="1" applyBorder="1" applyAlignment="1">
      <alignment horizontal="right" wrapText="1"/>
    </xf>
    <xf numFmtId="10" fontId="9" fillId="154" borderId="5" xfId="0" applyNumberFormat="1" applyFont="1" applyFill="1" applyBorder="1" applyAlignment="1">
      <alignment horizontal="right" wrapText="1"/>
    </xf>
    <xf numFmtId="10" fontId="9" fillId="155" borderId="5" xfId="0" applyNumberFormat="1" applyFont="1" applyFill="1" applyBorder="1" applyAlignment="1">
      <alignment horizontal="right" wrapText="1"/>
    </xf>
    <xf numFmtId="10" fontId="9" fillId="23" borderId="5" xfId="0" applyNumberFormat="1" applyFont="1" applyFill="1" applyBorder="1" applyAlignment="1">
      <alignment horizontal="right" wrapText="1"/>
    </xf>
    <xf numFmtId="0" fontId="9" fillId="156" borderId="5" xfId="0" applyFont="1" applyFill="1" applyBorder="1" applyAlignment="1">
      <alignment horizontal="right" wrapText="1"/>
    </xf>
    <xf numFmtId="10" fontId="9" fillId="157" borderId="5" xfId="0" applyNumberFormat="1" applyFont="1" applyFill="1" applyBorder="1" applyAlignment="1">
      <alignment horizontal="right" wrapText="1"/>
    </xf>
    <xf numFmtId="10" fontId="9" fillId="158" borderId="5" xfId="0" applyNumberFormat="1" applyFont="1" applyFill="1" applyBorder="1" applyAlignment="1">
      <alignment horizontal="right" wrapText="1"/>
    </xf>
    <xf numFmtId="10" fontId="9" fillId="159" borderId="5" xfId="0" applyNumberFormat="1" applyFont="1" applyFill="1" applyBorder="1" applyAlignment="1">
      <alignment horizontal="right" wrapText="1"/>
    </xf>
    <xf numFmtId="10" fontId="9" fillId="160" borderId="5" xfId="0" applyNumberFormat="1" applyFont="1" applyFill="1" applyBorder="1" applyAlignment="1">
      <alignment horizontal="right" wrapText="1"/>
    </xf>
    <xf numFmtId="10" fontId="9" fillId="161" borderId="5" xfId="0" applyNumberFormat="1" applyFont="1" applyFill="1" applyBorder="1" applyAlignment="1">
      <alignment horizontal="right" wrapText="1"/>
    </xf>
    <xf numFmtId="10" fontId="9" fillId="162" borderId="5" xfId="0" applyNumberFormat="1" applyFont="1" applyFill="1" applyBorder="1" applyAlignment="1">
      <alignment horizontal="right" wrapText="1"/>
    </xf>
    <xf numFmtId="0" fontId="9" fillId="163" borderId="5" xfId="0" applyFont="1" applyFill="1" applyBorder="1" applyAlignment="1">
      <alignment horizontal="right" wrapText="1"/>
    </xf>
    <xf numFmtId="10" fontId="9" fillId="164" borderId="5" xfId="0" applyNumberFormat="1" applyFont="1" applyFill="1" applyBorder="1" applyAlignment="1">
      <alignment horizontal="right" wrapText="1"/>
    </xf>
    <xf numFmtId="10" fontId="9" fillId="165" borderId="5" xfId="0" applyNumberFormat="1" applyFont="1" applyFill="1" applyBorder="1" applyAlignment="1">
      <alignment horizontal="right" wrapText="1"/>
    </xf>
    <xf numFmtId="10" fontId="9" fillId="166" borderId="5" xfId="0" applyNumberFormat="1" applyFont="1" applyFill="1" applyBorder="1" applyAlignment="1">
      <alignment horizontal="right" wrapText="1"/>
    </xf>
    <xf numFmtId="10" fontId="9" fillId="167" borderId="5" xfId="0" applyNumberFormat="1" applyFont="1" applyFill="1" applyBorder="1" applyAlignment="1">
      <alignment horizontal="right" wrapText="1"/>
    </xf>
    <xf numFmtId="10" fontId="9" fillId="35" borderId="5" xfId="0" applyNumberFormat="1" applyFont="1" applyFill="1" applyBorder="1" applyAlignment="1">
      <alignment horizontal="right" wrapText="1"/>
    </xf>
    <xf numFmtId="10" fontId="9" fillId="168" borderId="5" xfId="0" applyNumberFormat="1" applyFont="1" applyFill="1" applyBorder="1" applyAlignment="1">
      <alignment horizontal="right" wrapText="1"/>
    </xf>
    <xf numFmtId="10" fontId="9" fillId="169" borderId="5" xfId="0" applyNumberFormat="1" applyFont="1" applyFill="1" applyBorder="1" applyAlignment="1">
      <alignment horizontal="right" wrapText="1"/>
    </xf>
    <xf numFmtId="10" fontId="9" fillId="170" borderId="5" xfId="0" applyNumberFormat="1" applyFont="1" applyFill="1" applyBorder="1" applyAlignment="1">
      <alignment horizontal="right" wrapText="1"/>
    </xf>
    <xf numFmtId="0" fontId="9" fillId="18" borderId="5" xfId="0" applyFont="1" applyFill="1" applyBorder="1" applyAlignment="1">
      <alignment horizontal="right" wrapText="1"/>
    </xf>
    <xf numFmtId="10" fontId="9" fillId="69" borderId="5" xfId="0" applyNumberFormat="1" applyFont="1" applyFill="1" applyBorder="1" applyAlignment="1">
      <alignment horizontal="right" wrapText="1"/>
    </xf>
    <xf numFmtId="0" fontId="9" fillId="164" borderId="5" xfId="0" applyFont="1" applyFill="1" applyBorder="1" applyAlignment="1">
      <alignment horizontal="right" wrapText="1"/>
    </xf>
    <xf numFmtId="10" fontId="9" fillId="171" borderId="5" xfId="0" applyNumberFormat="1" applyFont="1" applyFill="1" applyBorder="1" applyAlignment="1">
      <alignment horizontal="right" wrapText="1"/>
    </xf>
    <xf numFmtId="10" fontId="9" fillId="126" borderId="5" xfId="0" applyNumberFormat="1" applyFont="1" applyFill="1" applyBorder="1" applyAlignment="1">
      <alignment horizontal="right" wrapText="1"/>
    </xf>
    <xf numFmtId="10" fontId="9" fillId="172" borderId="5" xfId="0" applyNumberFormat="1" applyFont="1" applyFill="1" applyBorder="1" applyAlignment="1">
      <alignment horizontal="right" wrapText="1"/>
    </xf>
    <xf numFmtId="10" fontId="9" fillId="173" borderId="5" xfId="0" applyNumberFormat="1" applyFont="1" applyFill="1" applyBorder="1" applyAlignment="1">
      <alignment horizontal="right" wrapText="1"/>
    </xf>
    <xf numFmtId="0" fontId="9" fillId="132" borderId="5" xfId="0" applyFont="1" applyFill="1" applyBorder="1" applyAlignment="1">
      <alignment horizontal="right" wrapText="1"/>
    </xf>
    <xf numFmtId="10" fontId="9" fillId="174" borderId="5" xfId="0" applyNumberFormat="1" applyFont="1" applyFill="1" applyBorder="1" applyAlignment="1">
      <alignment horizontal="right" wrapText="1"/>
    </xf>
    <xf numFmtId="10" fontId="9" fillId="175" borderId="5" xfId="0" applyNumberFormat="1" applyFont="1" applyFill="1" applyBorder="1" applyAlignment="1">
      <alignment horizontal="right" wrapText="1"/>
    </xf>
    <xf numFmtId="10" fontId="9" fillId="176" borderId="5" xfId="0" applyNumberFormat="1" applyFont="1" applyFill="1" applyBorder="1" applyAlignment="1">
      <alignment horizontal="right" wrapText="1"/>
    </xf>
    <xf numFmtId="10" fontId="9" fillId="177" borderId="5" xfId="0" applyNumberFormat="1" applyFont="1" applyFill="1" applyBorder="1" applyAlignment="1">
      <alignment horizontal="right" wrapText="1"/>
    </xf>
    <xf numFmtId="0" fontId="9" fillId="151" borderId="5" xfId="0" applyFont="1" applyFill="1" applyBorder="1" applyAlignment="1">
      <alignment horizontal="right" wrapText="1"/>
    </xf>
    <xf numFmtId="0" fontId="9" fillId="178" borderId="5" xfId="0" applyFont="1" applyFill="1" applyBorder="1" applyAlignment="1">
      <alignment horizontal="right" wrapText="1"/>
    </xf>
    <xf numFmtId="0" fontId="9" fillId="179" borderId="5" xfId="0" applyFont="1" applyFill="1" applyBorder="1" applyAlignment="1">
      <alignment horizontal="right" wrapText="1"/>
    </xf>
    <xf numFmtId="10" fontId="9" fillId="180" borderId="5" xfId="0" applyNumberFormat="1" applyFont="1" applyFill="1" applyBorder="1" applyAlignment="1">
      <alignment horizontal="right" wrapText="1"/>
    </xf>
    <xf numFmtId="10" fontId="9" fillId="181" borderId="5" xfId="0" applyNumberFormat="1" applyFont="1" applyFill="1" applyBorder="1" applyAlignment="1">
      <alignment horizontal="right" wrapText="1"/>
    </xf>
    <xf numFmtId="10" fontId="9" fillId="182" borderId="5" xfId="0" applyNumberFormat="1" applyFont="1" applyFill="1" applyBorder="1" applyAlignment="1">
      <alignment horizontal="right" wrapText="1"/>
    </xf>
    <xf numFmtId="10" fontId="9" fillId="183" borderId="5" xfId="0" applyNumberFormat="1" applyFont="1" applyFill="1" applyBorder="1" applyAlignment="1">
      <alignment horizontal="right" wrapText="1"/>
    </xf>
    <xf numFmtId="10" fontId="9" fillId="184" borderId="5" xfId="0" applyNumberFormat="1" applyFont="1" applyFill="1" applyBorder="1" applyAlignment="1">
      <alignment horizontal="right" wrapText="1"/>
    </xf>
    <xf numFmtId="10" fontId="9" fillId="185" borderId="5" xfId="0" applyNumberFormat="1" applyFont="1" applyFill="1" applyBorder="1" applyAlignment="1">
      <alignment horizontal="right" wrapText="1"/>
    </xf>
    <xf numFmtId="10" fontId="9" fillId="186" borderId="5" xfId="0" applyNumberFormat="1" applyFont="1" applyFill="1" applyBorder="1" applyAlignment="1">
      <alignment horizontal="right" wrapText="1"/>
    </xf>
    <xf numFmtId="10" fontId="9" fillId="187" borderId="5" xfId="0" applyNumberFormat="1" applyFont="1" applyFill="1" applyBorder="1" applyAlignment="1">
      <alignment horizontal="right" wrapText="1"/>
    </xf>
    <xf numFmtId="10" fontId="9" fillId="188" borderId="5" xfId="0" applyNumberFormat="1" applyFont="1" applyFill="1" applyBorder="1" applyAlignment="1">
      <alignment horizontal="right" wrapText="1"/>
    </xf>
    <xf numFmtId="10" fontId="9" fillId="189" borderId="5" xfId="0" applyNumberFormat="1" applyFont="1" applyFill="1" applyBorder="1" applyAlignment="1">
      <alignment horizontal="right" wrapText="1"/>
    </xf>
    <xf numFmtId="10" fontId="9" fillId="33" borderId="5" xfId="0" applyNumberFormat="1" applyFont="1" applyFill="1" applyBorder="1" applyAlignment="1">
      <alignment horizontal="right" wrapText="1"/>
    </xf>
    <xf numFmtId="10" fontId="9" fillId="190" borderId="5" xfId="0" applyNumberFormat="1" applyFont="1" applyFill="1" applyBorder="1" applyAlignment="1">
      <alignment horizontal="right" wrapText="1"/>
    </xf>
    <xf numFmtId="0" fontId="9" fillId="127" borderId="5" xfId="0" applyFont="1" applyFill="1" applyBorder="1" applyAlignment="1">
      <alignment horizontal="right" wrapText="1"/>
    </xf>
    <xf numFmtId="10" fontId="9" fillId="135" borderId="5" xfId="0" applyNumberFormat="1" applyFont="1" applyFill="1" applyBorder="1" applyAlignment="1">
      <alignment horizontal="right" wrapText="1"/>
    </xf>
    <xf numFmtId="0" fontId="9" fillId="191" borderId="5" xfId="0" applyFont="1" applyFill="1" applyBorder="1" applyAlignment="1">
      <alignment horizontal="right" wrapText="1"/>
    </xf>
    <xf numFmtId="0" fontId="9" fillId="192" borderId="5" xfId="0" applyFont="1" applyFill="1" applyBorder="1" applyAlignment="1">
      <alignment horizontal="right" wrapText="1"/>
    </xf>
    <xf numFmtId="10" fontId="9" fillId="193" borderId="5" xfId="0" applyNumberFormat="1" applyFont="1" applyFill="1" applyBorder="1" applyAlignment="1">
      <alignment horizontal="right" wrapText="1"/>
    </xf>
    <xf numFmtId="10" fontId="9" fillId="194" borderId="5" xfId="0" applyNumberFormat="1" applyFont="1" applyFill="1" applyBorder="1" applyAlignment="1">
      <alignment horizontal="right" wrapText="1"/>
    </xf>
    <xf numFmtId="10" fontId="9" fillId="195" borderId="5" xfId="0" applyNumberFormat="1" applyFont="1" applyFill="1" applyBorder="1" applyAlignment="1">
      <alignment horizontal="right" wrapText="1"/>
    </xf>
    <xf numFmtId="10" fontId="9" fillId="13" borderId="5" xfId="0" applyNumberFormat="1" applyFont="1" applyFill="1" applyBorder="1" applyAlignment="1">
      <alignment horizontal="right" wrapText="1"/>
    </xf>
    <xf numFmtId="10" fontId="9" fillId="196" borderId="5" xfId="0" applyNumberFormat="1" applyFont="1" applyFill="1" applyBorder="1" applyAlignment="1">
      <alignment horizontal="right" wrapText="1"/>
    </xf>
    <xf numFmtId="10" fontId="9" fillId="197" borderId="5" xfId="0" applyNumberFormat="1" applyFont="1" applyFill="1" applyBorder="1" applyAlignment="1">
      <alignment horizontal="right" wrapText="1"/>
    </xf>
    <xf numFmtId="10" fontId="9" fillId="198" borderId="5" xfId="0" applyNumberFormat="1" applyFont="1" applyFill="1" applyBorder="1" applyAlignment="1">
      <alignment horizontal="right" wrapText="1"/>
    </xf>
    <xf numFmtId="10" fontId="9" fillId="199" borderId="5" xfId="0" applyNumberFormat="1" applyFont="1" applyFill="1" applyBorder="1" applyAlignment="1">
      <alignment horizontal="right" wrapText="1"/>
    </xf>
    <xf numFmtId="10" fontId="9" fillId="200" borderId="5" xfId="0" applyNumberFormat="1" applyFont="1" applyFill="1" applyBorder="1" applyAlignment="1">
      <alignment horizontal="right" wrapText="1"/>
    </xf>
    <xf numFmtId="10" fontId="9" fillId="201" borderId="5" xfId="0" applyNumberFormat="1" applyFont="1" applyFill="1" applyBorder="1" applyAlignment="1">
      <alignment horizontal="right" wrapText="1"/>
    </xf>
    <xf numFmtId="0" fontId="9" fillId="61" borderId="5" xfId="0" applyFont="1" applyFill="1" applyBorder="1" applyAlignment="1">
      <alignment horizontal="right" wrapText="1"/>
    </xf>
    <xf numFmtId="10" fontId="9" fillId="202" borderId="5" xfId="0" applyNumberFormat="1" applyFont="1" applyFill="1" applyBorder="1" applyAlignment="1">
      <alignment horizontal="right" wrapText="1"/>
    </xf>
    <xf numFmtId="10" fontId="9" fillId="203" borderId="5" xfId="0" applyNumberFormat="1" applyFont="1" applyFill="1" applyBorder="1" applyAlignment="1">
      <alignment horizontal="right" wrapText="1"/>
    </xf>
    <xf numFmtId="10" fontId="9" fillId="204" borderId="5" xfId="0" applyNumberFormat="1" applyFont="1" applyFill="1" applyBorder="1" applyAlignment="1">
      <alignment horizontal="right" wrapText="1"/>
    </xf>
    <xf numFmtId="10" fontId="9" fillId="205" borderId="5" xfId="0" applyNumberFormat="1" applyFont="1" applyFill="1" applyBorder="1" applyAlignment="1">
      <alignment horizontal="right" wrapText="1"/>
    </xf>
    <xf numFmtId="10" fontId="9" fillId="206" borderId="5" xfId="0" applyNumberFormat="1" applyFont="1" applyFill="1" applyBorder="1" applyAlignment="1">
      <alignment horizontal="right" wrapText="1"/>
    </xf>
    <xf numFmtId="10" fontId="9" fillId="207" borderId="5" xfId="0" applyNumberFormat="1" applyFont="1" applyFill="1" applyBorder="1" applyAlignment="1">
      <alignment horizontal="right" wrapText="1"/>
    </xf>
    <xf numFmtId="10" fontId="9" fillId="192" borderId="5" xfId="0" applyNumberFormat="1" applyFont="1" applyFill="1" applyBorder="1" applyAlignment="1">
      <alignment horizontal="right" wrapText="1"/>
    </xf>
    <xf numFmtId="0" fontId="9" fillId="208" borderId="5" xfId="0" applyFont="1" applyFill="1" applyBorder="1" applyAlignment="1">
      <alignment horizontal="right" wrapText="1"/>
    </xf>
    <xf numFmtId="10" fontId="9" fillId="209" borderId="5" xfId="0" applyNumberFormat="1" applyFont="1" applyFill="1" applyBorder="1" applyAlignment="1">
      <alignment horizontal="right" wrapText="1"/>
    </xf>
    <xf numFmtId="0" fontId="9" fillId="210" borderId="5" xfId="0" applyFont="1" applyFill="1" applyBorder="1" applyAlignment="1">
      <alignment horizontal="right" wrapText="1"/>
    </xf>
    <xf numFmtId="10" fontId="9" fillId="211" borderId="5" xfId="0" applyNumberFormat="1" applyFont="1" applyFill="1" applyBorder="1" applyAlignment="1">
      <alignment horizontal="right" wrapText="1"/>
    </xf>
    <xf numFmtId="10" fontId="9" fillId="212" borderId="5" xfId="0" applyNumberFormat="1" applyFont="1" applyFill="1" applyBorder="1" applyAlignment="1">
      <alignment horizontal="right" wrapText="1"/>
    </xf>
    <xf numFmtId="0" fontId="9" fillId="0" borderId="6" xfId="0" applyFont="1" applyBorder="1" applyAlignment="1">
      <alignment wrapText="1"/>
    </xf>
    <xf numFmtId="10" fontId="9" fillId="213" borderId="5" xfId="0" applyNumberFormat="1" applyFont="1" applyFill="1" applyBorder="1" applyAlignment="1">
      <alignment horizontal="right" wrapText="1"/>
    </xf>
    <xf numFmtId="10" fontId="9" fillId="124" borderId="5" xfId="0" applyNumberFormat="1" applyFont="1" applyFill="1" applyBorder="1" applyAlignment="1">
      <alignment horizontal="right" wrapText="1"/>
    </xf>
    <xf numFmtId="10" fontId="9" fillId="214" borderId="5" xfId="0" applyNumberFormat="1" applyFont="1" applyFill="1" applyBorder="1" applyAlignment="1">
      <alignment horizontal="right" wrapText="1"/>
    </xf>
    <xf numFmtId="10" fontId="9" fillId="215" borderId="5" xfId="0" applyNumberFormat="1" applyFont="1" applyFill="1" applyBorder="1" applyAlignment="1">
      <alignment horizontal="right" wrapText="1"/>
    </xf>
    <xf numFmtId="0" fontId="9" fillId="216" borderId="5" xfId="0" applyFont="1" applyFill="1" applyBorder="1" applyAlignment="1">
      <alignment horizontal="right" wrapText="1"/>
    </xf>
    <xf numFmtId="10" fontId="9" fillId="52" borderId="5" xfId="0" applyNumberFormat="1" applyFont="1" applyFill="1" applyBorder="1" applyAlignment="1">
      <alignment horizontal="right" wrapText="1"/>
    </xf>
    <xf numFmtId="0" fontId="9" fillId="217" borderId="5" xfId="0" applyFont="1" applyFill="1" applyBorder="1" applyAlignment="1">
      <alignment horizontal="right" wrapText="1"/>
    </xf>
    <xf numFmtId="10" fontId="9" fillId="218" borderId="5" xfId="0" applyNumberFormat="1" applyFont="1" applyFill="1" applyBorder="1" applyAlignment="1">
      <alignment horizontal="right" wrapText="1"/>
    </xf>
    <xf numFmtId="10" fontId="9" fillId="219" borderId="5" xfId="0" applyNumberFormat="1" applyFont="1" applyFill="1" applyBorder="1" applyAlignment="1">
      <alignment horizontal="right" wrapText="1"/>
    </xf>
    <xf numFmtId="10" fontId="9" fillId="220" borderId="5" xfId="0" applyNumberFormat="1" applyFont="1" applyFill="1" applyBorder="1" applyAlignment="1">
      <alignment horizontal="right" wrapText="1"/>
    </xf>
    <xf numFmtId="10" fontId="9" fillId="221" borderId="5" xfId="0" applyNumberFormat="1" applyFont="1" applyFill="1" applyBorder="1" applyAlignment="1">
      <alignment horizontal="right" wrapText="1"/>
    </xf>
    <xf numFmtId="0" fontId="9" fillId="222" borderId="5" xfId="0" applyFont="1" applyFill="1" applyBorder="1" applyAlignment="1">
      <alignment horizontal="right" wrapText="1"/>
    </xf>
    <xf numFmtId="10" fontId="9" fillId="60" borderId="5" xfId="0" applyNumberFormat="1" applyFont="1" applyFill="1" applyBorder="1" applyAlignment="1">
      <alignment horizontal="right" wrapText="1"/>
    </xf>
    <xf numFmtId="10" fontId="9" fillId="223" borderId="5" xfId="0" applyNumberFormat="1" applyFont="1" applyFill="1" applyBorder="1" applyAlignment="1">
      <alignment horizontal="right" wrapText="1"/>
    </xf>
    <xf numFmtId="10" fontId="9" fillId="224" borderId="5" xfId="0" applyNumberFormat="1" applyFont="1" applyFill="1" applyBorder="1" applyAlignment="1">
      <alignment horizontal="right" wrapText="1"/>
    </xf>
    <xf numFmtId="10" fontId="9" fillId="225" borderId="5" xfId="0" applyNumberFormat="1" applyFont="1" applyFill="1" applyBorder="1" applyAlignment="1">
      <alignment horizontal="right" wrapText="1"/>
    </xf>
    <xf numFmtId="10" fontId="9" fillId="226" borderId="5" xfId="0" applyNumberFormat="1" applyFont="1" applyFill="1" applyBorder="1" applyAlignment="1">
      <alignment horizontal="right" wrapText="1"/>
    </xf>
    <xf numFmtId="10" fontId="9" fillId="227" borderId="5" xfId="0" applyNumberFormat="1" applyFont="1" applyFill="1" applyBorder="1" applyAlignment="1">
      <alignment horizontal="right" wrapText="1"/>
    </xf>
    <xf numFmtId="10" fontId="9" fillId="228" borderId="5" xfId="0" applyNumberFormat="1" applyFont="1" applyFill="1" applyBorder="1" applyAlignment="1">
      <alignment horizontal="right" wrapText="1"/>
    </xf>
    <xf numFmtId="10" fontId="9" fillId="229" borderId="5" xfId="0" applyNumberFormat="1" applyFont="1" applyFill="1" applyBorder="1" applyAlignment="1">
      <alignment horizontal="right" wrapText="1"/>
    </xf>
    <xf numFmtId="10" fontId="9" fillId="210" borderId="5" xfId="0" applyNumberFormat="1" applyFont="1" applyFill="1" applyBorder="1" applyAlignment="1">
      <alignment horizontal="right" wrapText="1"/>
    </xf>
    <xf numFmtId="10" fontId="9" fillId="178" borderId="5" xfId="0" applyNumberFormat="1" applyFont="1" applyFill="1" applyBorder="1" applyAlignment="1">
      <alignment horizontal="right" wrapText="1"/>
    </xf>
    <xf numFmtId="10" fontId="9" fillId="230" borderId="5" xfId="0" applyNumberFormat="1" applyFont="1" applyFill="1" applyBorder="1" applyAlignment="1">
      <alignment horizontal="right" wrapText="1"/>
    </xf>
    <xf numFmtId="10" fontId="9" fillId="231" borderId="5" xfId="0" applyNumberFormat="1" applyFont="1" applyFill="1" applyBorder="1" applyAlignment="1">
      <alignment horizontal="right" wrapText="1"/>
    </xf>
    <xf numFmtId="10" fontId="9" fillId="232" borderId="5" xfId="0" applyNumberFormat="1" applyFont="1" applyFill="1" applyBorder="1" applyAlignment="1">
      <alignment horizontal="right" wrapText="1"/>
    </xf>
    <xf numFmtId="10" fontId="9" fillId="233" borderId="5" xfId="0" applyNumberFormat="1" applyFont="1" applyFill="1" applyBorder="1" applyAlignment="1">
      <alignment horizontal="right" wrapText="1"/>
    </xf>
    <xf numFmtId="10" fontId="9" fillId="234" borderId="5" xfId="0" applyNumberFormat="1" applyFont="1" applyFill="1" applyBorder="1" applyAlignment="1">
      <alignment horizontal="right" wrapText="1"/>
    </xf>
    <xf numFmtId="10" fontId="9" fillId="208" borderId="5" xfId="0" applyNumberFormat="1" applyFont="1" applyFill="1" applyBorder="1" applyAlignment="1">
      <alignment horizontal="right" wrapText="1"/>
    </xf>
    <xf numFmtId="10" fontId="9" fillId="71" borderId="5" xfId="0" applyNumberFormat="1" applyFont="1" applyFill="1" applyBorder="1" applyAlignment="1">
      <alignment horizontal="right" wrapText="1"/>
    </xf>
    <xf numFmtId="0" fontId="9" fillId="77" borderId="5" xfId="0" applyFont="1" applyFill="1" applyBorder="1" applyAlignment="1">
      <alignment horizontal="right" wrapText="1"/>
    </xf>
    <xf numFmtId="0" fontId="9" fillId="74" borderId="5" xfId="0" applyFont="1" applyFill="1" applyBorder="1" applyAlignment="1">
      <alignment horizontal="right" wrapText="1"/>
    </xf>
    <xf numFmtId="10" fontId="9" fillId="235" borderId="5" xfId="0" applyNumberFormat="1" applyFont="1" applyFill="1" applyBorder="1" applyAlignment="1">
      <alignment horizontal="right" wrapText="1"/>
    </xf>
    <xf numFmtId="10" fontId="9" fillId="236" borderId="5" xfId="0" applyNumberFormat="1" applyFont="1" applyFill="1" applyBorder="1" applyAlignment="1">
      <alignment horizontal="right" wrapText="1"/>
    </xf>
    <xf numFmtId="10" fontId="9" fillId="12" borderId="5" xfId="0" applyNumberFormat="1" applyFont="1" applyFill="1" applyBorder="1" applyAlignment="1">
      <alignment horizontal="right" wrapText="1"/>
    </xf>
    <xf numFmtId="10" fontId="9" fillId="237" borderId="5" xfId="0" applyNumberFormat="1" applyFont="1" applyFill="1" applyBorder="1" applyAlignment="1">
      <alignment horizontal="right" wrapText="1"/>
    </xf>
    <xf numFmtId="10" fontId="9" fillId="238" borderId="5" xfId="0" applyNumberFormat="1" applyFont="1" applyFill="1" applyBorder="1" applyAlignment="1">
      <alignment horizontal="right" wrapText="1"/>
    </xf>
    <xf numFmtId="0" fontId="9" fillId="239" borderId="5" xfId="0" applyFont="1" applyFill="1" applyBorder="1" applyAlignment="1">
      <alignment horizontal="right" wrapText="1"/>
    </xf>
    <xf numFmtId="10" fontId="9" fillId="240" borderId="5" xfId="0" applyNumberFormat="1" applyFont="1" applyFill="1" applyBorder="1" applyAlignment="1">
      <alignment horizontal="right" wrapText="1"/>
    </xf>
    <xf numFmtId="10" fontId="9" fillId="241" borderId="5" xfId="0" applyNumberFormat="1" applyFont="1" applyFill="1" applyBorder="1" applyAlignment="1">
      <alignment horizontal="right" wrapText="1"/>
    </xf>
    <xf numFmtId="10" fontId="9" fillId="242" borderId="5" xfId="0" applyNumberFormat="1" applyFont="1" applyFill="1" applyBorder="1" applyAlignment="1">
      <alignment horizontal="right" wrapText="1"/>
    </xf>
    <xf numFmtId="10" fontId="9" fillId="243" borderId="5" xfId="0" applyNumberFormat="1" applyFont="1" applyFill="1" applyBorder="1" applyAlignment="1">
      <alignment horizontal="right" wrapText="1"/>
    </xf>
    <xf numFmtId="10" fontId="9" fillId="244" borderId="5" xfId="0" applyNumberFormat="1" applyFont="1" applyFill="1" applyBorder="1" applyAlignment="1">
      <alignment horizontal="right" wrapText="1"/>
    </xf>
    <xf numFmtId="10" fontId="9" fillId="245" borderId="5" xfId="0" applyNumberFormat="1" applyFont="1" applyFill="1" applyBorder="1" applyAlignment="1">
      <alignment horizontal="right" wrapText="1"/>
    </xf>
    <xf numFmtId="10" fontId="9" fillId="246" borderId="5" xfId="0" applyNumberFormat="1" applyFont="1" applyFill="1" applyBorder="1" applyAlignment="1">
      <alignment horizontal="right" wrapText="1"/>
    </xf>
    <xf numFmtId="10" fontId="9" fillId="247" borderId="5" xfId="0" applyNumberFormat="1" applyFont="1" applyFill="1" applyBorder="1" applyAlignment="1">
      <alignment horizontal="right" wrapText="1"/>
    </xf>
    <xf numFmtId="10" fontId="9" fillId="248" borderId="5" xfId="0" applyNumberFormat="1" applyFont="1" applyFill="1" applyBorder="1" applyAlignment="1">
      <alignment horizontal="right" wrapText="1"/>
    </xf>
    <xf numFmtId="0" fontId="9" fillId="167" borderId="5" xfId="0" applyFont="1" applyFill="1" applyBorder="1" applyAlignment="1">
      <alignment horizontal="right" wrapText="1"/>
    </xf>
    <xf numFmtId="10" fontId="9" fillId="249" borderId="5" xfId="0" applyNumberFormat="1" applyFont="1" applyFill="1" applyBorder="1" applyAlignment="1">
      <alignment horizontal="right" wrapText="1"/>
    </xf>
    <xf numFmtId="10" fontId="9" fillId="250" borderId="5" xfId="0" applyNumberFormat="1" applyFont="1" applyFill="1" applyBorder="1" applyAlignment="1">
      <alignment horizontal="right" wrapText="1"/>
    </xf>
    <xf numFmtId="10" fontId="9" fillId="222" borderId="5" xfId="0" applyNumberFormat="1" applyFont="1" applyFill="1" applyBorder="1" applyAlignment="1">
      <alignment horizontal="right" wrapText="1"/>
    </xf>
    <xf numFmtId="10" fontId="9" fillId="251" borderId="5" xfId="0" applyNumberFormat="1" applyFont="1" applyFill="1" applyBorder="1" applyAlignment="1">
      <alignment horizontal="right" wrapText="1"/>
    </xf>
    <xf numFmtId="10" fontId="9" fillId="17" borderId="5" xfId="0" applyNumberFormat="1" applyFont="1" applyFill="1" applyBorder="1" applyAlignment="1">
      <alignment horizontal="right" wrapText="1"/>
    </xf>
    <xf numFmtId="10" fontId="9" fillId="252" borderId="5" xfId="0" applyNumberFormat="1" applyFont="1" applyFill="1" applyBorder="1" applyAlignment="1">
      <alignment horizontal="right" wrapText="1"/>
    </xf>
    <xf numFmtId="10" fontId="9" fillId="253" borderId="5" xfId="0" applyNumberFormat="1" applyFont="1" applyFill="1" applyBorder="1" applyAlignment="1">
      <alignment horizontal="right" wrapText="1"/>
    </xf>
    <xf numFmtId="10" fontId="9" fillId="254" borderId="5" xfId="0" applyNumberFormat="1" applyFont="1" applyFill="1" applyBorder="1" applyAlignment="1">
      <alignment horizontal="right" wrapText="1"/>
    </xf>
    <xf numFmtId="10" fontId="9" fillId="255" borderId="5" xfId="0" applyNumberFormat="1" applyFont="1" applyFill="1" applyBorder="1" applyAlignment="1">
      <alignment horizontal="right" wrapText="1"/>
    </xf>
    <xf numFmtId="0" fontId="9" fillId="120" borderId="5" xfId="0" applyFont="1" applyFill="1" applyBorder="1" applyAlignment="1">
      <alignment horizontal="right" wrapText="1"/>
    </xf>
    <xf numFmtId="10" fontId="9" fillId="256" borderId="5" xfId="0" applyNumberFormat="1" applyFont="1" applyFill="1" applyBorder="1" applyAlignment="1">
      <alignment horizontal="right" wrapText="1"/>
    </xf>
    <xf numFmtId="10" fontId="9" fillId="257" borderId="5" xfId="0" applyNumberFormat="1" applyFont="1" applyFill="1" applyBorder="1" applyAlignment="1">
      <alignment horizontal="right" wrapText="1"/>
    </xf>
    <xf numFmtId="10" fontId="9" fillId="258" borderId="5" xfId="0" applyNumberFormat="1" applyFont="1" applyFill="1" applyBorder="1" applyAlignment="1">
      <alignment horizontal="right" wrapText="1"/>
    </xf>
    <xf numFmtId="10" fontId="9" fillId="259" borderId="5" xfId="0" applyNumberFormat="1" applyFont="1" applyFill="1" applyBorder="1" applyAlignment="1">
      <alignment horizontal="right" wrapText="1"/>
    </xf>
    <xf numFmtId="10" fontId="9" fillId="260" borderId="5" xfId="0" applyNumberFormat="1" applyFont="1" applyFill="1" applyBorder="1" applyAlignment="1">
      <alignment horizontal="right" wrapText="1"/>
    </xf>
    <xf numFmtId="10" fontId="9" fillId="261" borderId="5" xfId="0" applyNumberFormat="1" applyFont="1" applyFill="1" applyBorder="1" applyAlignment="1">
      <alignment horizontal="right" wrapText="1"/>
    </xf>
    <xf numFmtId="10" fontId="9" fillId="262" borderId="5" xfId="0" applyNumberFormat="1" applyFont="1" applyFill="1" applyBorder="1" applyAlignment="1">
      <alignment horizontal="right" wrapText="1"/>
    </xf>
    <xf numFmtId="10" fontId="9" fillId="263" borderId="5" xfId="0" applyNumberFormat="1" applyFont="1" applyFill="1" applyBorder="1" applyAlignment="1">
      <alignment horizontal="right" wrapText="1"/>
    </xf>
    <xf numFmtId="10" fontId="9" fillId="264" borderId="5" xfId="0" applyNumberFormat="1" applyFont="1" applyFill="1" applyBorder="1" applyAlignment="1">
      <alignment horizontal="right" wrapText="1"/>
    </xf>
    <xf numFmtId="10" fontId="9" fillId="265" borderId="5" xfId="0" applyNumberFormat="1" applyFont="1" applyFill="1" applyBorder="1" applyAlignment="1">
      <alignment horizontal="right" wrapText="1"/>
    </xf>
    <xf numFmtId="0" fontId="9" fillId="266" borderId="5" xfId="0" applyFont="1" applyFill="1" applyBorder="1" applyAlignment="1">
      <alignment horizontal="right" wrapText="1"/>
    </xf>
    <xf numFmtId="10" fontId="9" fillId="267" borderId="5" xfId="0" applyNumberFormat="1" applyFont="1" applyFill="1" applyBorder="1" applyAlignment="1">
      <alignment horizontal="right" wrapText="1"/>
    </xf>
    <xf numFmtId="0" fontId="9" fillId="19" borderId="5" xfId="0" applyFont="1" applyFill="1" applyBorder="1" applyAlignment="1">
      <alignment horizontal="right" wrapText="1"/>
    </xf>
    <xf numFmtId="10" fontId="9" fillId="268" borderId="5" xfId="0" applyNumberFormat="1" applyFont="1" applyFill="1" applyBorder="1" applyAlignment="1">
      <alignment horizontal="right" wrapText="1"/>
    </xf>
    <xf numFmtId="10" fontId="9" fillId="239" borderId="5" xfId="0" applyNumberFormat="1" applyFont="1" applyFill="1" applyBorder="1" applyAlignment="1">
      <alignment horizontal="right" wrapText="1"/>
    </xf>
    <xf numFmtId="10" fontId="9" fillId="269" borderId="5" xfId="0" applyNumberFormat="1" applyFont="1" applyFill="1" applyBorder="1" applyAlignment="1">
      <alignment horizontal="right" wrapText="1"/>
    </xf>
    <xf numFmtId="165" fontId="0" fillId="0" borderId="0" xfId="0" applyNumberFormat="1"/>
    <xf numFmtId="166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0</xdr:row>
          <xdr:rowOff>85725</xdr:rowOff>
        </xdr:from>
        <xdr:to>
          <xdr:col>4</xdr:col>
          <xdr:colOff>600075</xdr:colOff>
          <xdr:row>2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Run Macro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G21"/>
  <sheetViews>
    <sheetView tabSelected="1" workbookViewId="0">
      <pane xSplit="1" ySplit="1" topLeftCell="AS3" activePane="bottomRight" state="frozen"/>
      <selection pane="topRight" activeCell="B1" sqref="B1"/>
      <selection pane="bottomLeft" activeCell="A2" sqref="A2"/>
      <selection pane="bottomRight" sqref="A1:BG21"/>
    </sheetView>
  </sheetViews>
  <sheetFormatPr defaultColWidth="10.85546875" defaultRowHeight="18"/>
  <cols>
    <col min="1" max="1" width="19.28515625" style="19" bestFit="1" customWidth="1"/>
    <col min="2" max="2" width="13.42578125" style="19" bestFit="1" customWidth="1"/>
    <col min="3" max="3" width="17" style="20" bestFit="1" customWidth="1"/>
    <col min="4" max="4" width="26.85546875" style="19" bestFit="1" customWidth="1"/>
    <col min="5" max="5" width="15.85546875" style="21" bestFit="1" customWidth="1"/>
    <col min="6" max="6" width="9.7109375" style="22" bestFit="1" customWidth="1"/>
    <col min="7" max="7" width="23.42578125" style="19" bestFit="1" customWidth="1"/>
    <col min="8" max="8" width="9.7109375" style="19" bestFit="1" customWidth="1"/>
    <col min="9" max="9" width="26.28515625" style="19" bestFit="1" customWidth="1"/>
    <col min="10" max="10" width="9.7109375" style="19" bestFit="1" customWidth="1"/>
    <col min="11" max="11" width="26.85546875" style="19" bestFit="1" customWidth="1"/>
    <col min="12" max="12" width="15.85546875" style="21" bestFit="1" customWidth="1"/>
    <col min="13" max="13" width="9.7109375" style="21" bestFit="1" customWidth="1"/>
    <col min="14" max="14" width="26.7109375" style="19" bestFit="1" customWidth="1"/>
    <col min="15" max="15" width="15.85546875" style="21" bestFit="1" customWidth="1"/>
    <col min="16" max="16" width="9.7109375" style="21" bestFit="1" customWidth="1"/>
    <col min="17" max="17" width="24.85546875" style="19" bestFit="1" customWidth="1"/>
    <col min="18" max="18" width="15.85546875" style="21" bestFit="1" customWidth="1"/>
    <col min="19" max="19" width="9.7109375" style="21" bestFit="1" customWidth="1"/>
    <col min="20" max="20" width="27.7109375" style="19" bestFit="1" customWidth="1"/>
    <col min="21" max="21" width="15.85546875" style="21" bestFit="1" customWidth="1"/>
    <col min="22" max="22" width="9.7109375" style="21" bestFit="1" customWidth="1"/>
    <col min="23" max="23" width="24.140625" style="19" bestFit="1" customWidth="1"/>
    <col min="24" max="24" width="15.85546875" style="21" bestFit="1" customWidth="1"/>
    <col min="25" max="25" width="9.7109375" style="21" bestFit="1" customWidth="1"/>
    <col min="26" max="26" width="26.85546875" style="19" bestFit="1" customWidth="1"/>
    <col min="27" max="27" width="15.85546875" style="21" bestFit="1" customWidth="1"/>
    <col min="28" max="28" width="9.7109375" style="21" bestFit="1" customWidth="1"/>
    <col min="29" max="32" width="26.85546875" style="19" bestFit="1" customWidth="1"/>
    <col min="33" max="33" width="9.7109375" style="19" bestFit="1" customWidth="1"/>
    <col min="34" max="34" width="13.140625" style="19" bestFit="1" customWidth="1"/>
    <col min="35" max="35" width="10.140625" style="19" bestFit="1" customWidth="1"/>
    <col min="36" max="36" width="14.140625" style="19" bestFit="1" customWidth="1"/>
    <col min="37" max="37" width="15.85546875" style="19" bestFit="1" customWidth="1"/>
    <col min="38" max="43" width="10.85546875" style="19"/>
    <col min="44" max="44" width="12.42578125" style="19" bestFit="1" customWidth="1"/>
    <col min="45" max="16384" width="10.85546875" style="19"/>
  </cols>
  <sheetData>
    <row r="1" spans="1:59" s="9" customFormat="1">
      <c r="A1" s="9" t="s">
        <v>54</v>
      </c>
      <c r="B1" s="9" t="s">
        <v>8</v>
      </c>
      <c r="C1" s="10" t="s">
        <v>7</v>
      </c>
      <c r="D1" s="9" t="s">
        <v>43</v>
      </c>
      <c r="E1" s="11" t="s">
        <v>41</v>
      </c>
      <c r="F1" s="12" t="s">
        <v>34</v>
      </c>
      <c r="G1" s="9" t="s">
        <v>55</v>
      </c>
      <c r="H1" s="9" t="s">
        <v>34</v>
      </c>
      <c r="I1" s="9" t="s">
        <v>56</v>
      </c>
      <c r="J1" s="9" t="s">
        <v>34</v>
      </c>
      <c r="K1" s="9" t="s">
        <v>46</v>
      </c>
      <c r="L1" s="11" t="s">
        <v>41</v>
      </c>
      <c r="M1" s="11" t="s">
        <v>34</v>
      </c>
      <c r="N1" s="9" t="s">
        <v>25</v>
      </c>
      <c r="O1" s="11" t="s">
        <v>41</v>
      </c>
      <c r="P1" s="11" t="s">
        <v>34</v>
      </c>
      <c r="Q1" s="9" t="s">
        <v>28</v>
      </c>
      <c r="R1" s="11" t="s">
        <v>41</v>
      </c>
      <c r="S1" s="11" t="s">
        <v>34</v>
      </c>
      <c r="T1" s="9" t="s">
        <v>30</v>
      </c>
      <c r="U1" s="11" t="s">
        <v>41</v>
      </c>
      <c r="V1" s="11" t="s">
        <v>34</v>
      </c>
      <c r="W1" s="9" t="s">
        <v>26</v>
      </c>
      <c r="X1" s="11" t="s">
        <v>41</v>
      </c>
      <c r="Y1" s="11" t="s">
        <v>34</v>
      </c>
      <c r="Z1" s="9" t="s">
        <v>47</v>
      </c>
      <c r="AA1" s="11" t="s">
        <v>41</v>
      </c>
      <c r="AB1" s="11" t="s">
        <v>34</v>
      </c>
      <c r="AC1" s="9" t="s">
        <v>57</v>
      </c>
      <c r="AD1" s="9" t="s">
        <v>121</v>
      </c>
      <c r="AE1" s="9" t="s">
        <v>58</v>
      </c>
      <c r="AF1" s="9" t="s">
        <v>51</v>
      </c>
      <c r="AG1" s="9" t="s">
        <v>34</v>
      </c>
      <c r="AH1" s="9" t="s">
        <v>41</v>
      </c>
      <c r="AI1" s="9" t="s">
        <v>59</v>
      </c>
      <c r="AJ1" s="9" t="s">
        <v>60</v>
      </c>
      <c r="AK1" s="9" t="s">
        <v>61</v>
      </c>
      <c r="AL1" s="9" t="s">
        <v>68</v>
      </c>
      <c r="AM1" s="9" t="s">
        <v>63</v>
      </c>
      <c r="AN1" s="9" t="s">
        <v>9</v>
      </c>
      <c r="AO1" s="9" t="s">
        <v>64</v>
      </c>
      <c r="AP1" s="9" t="s">
        <v>12</v>
      </c>
      <c r="AQ1" s="9" t="s">
        <v>65</v>
      </c>
      <c r="AR1" s="9" t="s">
        <v>86</v>
      </c>
      <c r="AS1" s="9" t="s">
        <v>87</v>
      </c>
      <c r="AT1" s="9" t="s">
        <v>88</v>
      </c>
      <c r="AU1" s="9" t="s">
        <v>89</v>
      </c>
      <c r="AV1" s="9" t="s">
        <v>90</v>
      </c>
      <c r="AW1" s="9" t="s">
        <v>91</v>
      </c>
      <c r="AX1" s="9" t="s">
        <v>92</v>
      </c>
      <c r="AY1" s="9" t="s">
        <v>93</v>
      </c>
      <c r="AZ1" s="9" t="s">
        <v>98</v>
      </c>
      <c r="BA1" s="9" t="s">
        <v>99</v>
      </c>
      <c r="BB1" s="9" t="s">
        <v>103</v>
      </c>
      <c r="BC1" s="9" t="s">
        <v>104</v>
      </c>
      <c r="BD1" s="9" t="s">
        <v>115</v>
      </c>
      <c r="BE1" s="9" t="s">
        <v>119</v>
      </c>
      <c r="BF1" s="9" t="s">
        <v>120</v>
      </c>
      <c r="BG1" s="9" t="s">
        <v>10</v>
      </c>
    </row>
    <row r="2" spans="1:59" s="6" customFormat="1" hidden="1">
      <c r="A2" s="6" t="s">
        <v>66</v>
      </c>
      <c r="B2" s="6">
        <f ca="1">INDIRECT("'"&amp;A2&amp;"'!$A$31")</f>
        <v>0</v>
      </c>
      <c r="C2" s="13">
        <f ca="1">INDIRECT("'"&amp;A2&amp;"'!$B$31")</f>
        <v>0</v>
      </c>
      <c r="D2" s="6">
        <f ca="1">INDIRECT("'"&amp;A2&amp;"'!$B$33")</f>
        <v>0</v>
      </c>
      <c r="E2" s="7">
        <f ca="1">INDIRECT("'"&amp;A2&amp;"'!$G$33")</f>
        <v>0</v>
      </c>
      <c r="F2" s="8"/>
      <c r="G2" s="6">
        <f ca="1">INDIRECT("'"&amp;A2&amp;"'!$B$34")</f>
        <v>0</v>
      </c>
      <c r="I2" s="6">
        <f ca="1">INDIRECT("'"&amp;A2&amp;"'!$B$35")</f>
        <v>0</v>
      </c>
      <c r="K2" s="6">
        <f ca="1">INDIRECT("'"&amp;A2&amp;"'!$B$36")</f>
        <v>0</v>
      </c>
      <c r="L2" s="7">
        <f ca="1">INDIRECT("'"&amp;A2&amp;"'!$G$36")</f>
        <v>0</v>
      </c>
      <c r="M2" s="7"/>
      <c r="N2" s="6">
        <f ca="1">INDIRECT("'"&amp;A2&amp;"'!$B$37")</f>
        <v>0</v>
      </c>
      <c r="O2" s="7">
        <f ca="1">INDIRECT("'"&amp;A2&amp;"'!$G$37")</f>
        <v>0</v>
      </c>
      <c r="P2" s="7"/>
      <c r="Q2" s="6">
        <f ca="1">INDIRECT("'"&amp;A2&amp;"'!$B$38")</f>
        <v>0</v>
      </c>
      <c r="R2" s="7">
        <f ca="1">INDIRECT("'"&amp;A2&amp;"'!$G$38")</f>
        <v>0</v>
      </c>
      <c r="S2" s="7"/>
      <c r="T2" s="6">
        <f ca="1">INDIRECT("'"&amp;A2&amp;"'!$B$39")</f>
        <v>0</v>
      </c>
      <c r="U2" s="7">
        <f ca="1">INDIRECT("'"&amp;A2&amp;"'!$G$39")</f>
        <v>0</v>
      </c>
      <c r="V2" s="7"/>
      <c r="W2" s="6">
        <f ca="1">INDIRECT("'"&amp;A2&amp;"'!$B$40")</f>
        <v>0</v>
      </c>
      <c r="X2" s="7">
        <f ca="1">INDIRECT("'"&amp;A2&amp;"'!$G$40")</f>
        <v>0</v>
      </c>
      <c r="Y2" s="7"/>
      <c r="Z2" s="6">
        <f ca="1">INDIRECT("'"&amp;A2&amp;"'!$B$41")</f>
        <v>0</v>
      </c>
      <c r="AA2" s="7">
        <f ca="1">INDIRECT("'"&amp;A2&amp;"'!$G$41")</f>
        <v>0</v>
      </c>
      <c r="AB2" s="7"/>
      <c r="AC2" s="6">
        <f ca="1">INDIRECT("'"&amp;A2&amp;"'!$B$44")</f>
        <v>0</v>
      </c>
      <c r="AD2" s="6">
        <f ca="1">INDIRECT("'"&amp;A2&amp;"'!$B$45")</f>
        <v>0</v>
      </c>
      <c r="AE2" s="6">
        <f ca="1">INDIRECT("'"&amp;A2&amp;"'!$B$46")</f>
        <v>0</v>
      </c>
      <c r="AF2" s="6">
        <f ca="1">INDIRECT("'"&amp;A2&amp;"'!$B$49")</f>
        <v>0</v>
      </c>
      <c r="AG2" s="6">
        <f ca="1">INDIRECT("'"&amp;A2&amp;"'!$C$49")</f>
        <v>0</v>
      </c>
      <c r="AI2" s="6">
        <v>1</v>
      </c>
      <c r="AJ2" s="6">
        <f ca="1">IF(AI2=1, AG2+1, -1)</f>
        <v>1</v>
      </c>
      <c r="AK2" s="6">
        <f ca="1">IF(AI2&lt;4,(AG2/3)+1,-1)</f>
        <v>1</v>
      </c>
    </row>
    <row r="3" spans="1:59" s="6" customFormat="1">
      <c r="A3" s="14" t="str">
        <f>Sheets!D17</f>
        <v>1330 Plumpton</v>
      </c>
      <c r="B3" s="14" t="str">
        <f ca="1">INDIRECT("'"&amp;A3&amp;"'!$A$51")</f>
        <v>Plumpton</v>
      </c>
      <c r="C3" s="15">
        <f ca="1">INDIRECT("'"&amp;A3&amp;"'!$B$51")</f>
        <v>0.5625</v>
      </c>
      <c r="D3" s="16" t="str">
        <f ca="1">INDIRECT("'"&amp;A3&amp;"'!$B$53")</f>
        <v>Marettimo (IRE)</v>
      </c>
      <c r="E3" s="17">
        <f ca="1">INDIRECT("'"&amp;A3&amp;"'!$G$53")</f>
        <v>0.16071046373111567</v>
      </c>
      <c r="F3" s="18">
        <f ca="1">INDIRECT("'"&amp;A3&amp;"'!$H$53")</f>
        <v>3.5</v>
      </c>
      <c r="G3" s="6" t="str">
        <f ca="1">INDIRECT("'"&amp;A3&amp;"'!$B$54")</f>
        <v>Stormingin (IRE)</v>
      </c>
      <c r="H3" s="8">
        <f ca="1">INDIRECT("'"&amp;A3&amp;"'!$H$54")</f>
        <v>12</v>
      </c>
      <c r="I3" s="16" t="str">
        <f ca="1">INDIRECT("'"&amp;A3&amp;"'!$B$55")</f>
        <v>Zoffany Bay (IRE)</v>
      </c>
      <c r="J3" s="18">
        <f ca="1">INDIRECT("'"&amp;A3&amp;"'!$H$55")</f>
        <v>3</v>
      </c>
      <c r="K3" s="6" t="str">
        <f ca="1">INDIRECT("'"&amp;A3&amp;"'!$B$56")</f>
        <v>Marettimo (IRE)</v>
      </c>
      <c r="L3" s="7">
        <f ca="1">INDIRECT("'"&amp;A3&amp;"'!$G$56")</f>
        <v>0.21134658438210696</v>
      </c>
      <c r="M3" s="8">
        <f ca="1">INDIRECT("'"&amp;A3&amp;"'!$H$56")</f>
        <v>3.5</v>
      </c>
      <c r="N3" s="16" t="str">
        <f ca="1">INDIRECT("'"&amp;A3&amp;"'!$B$57")</f>
        <v>Looks Frozen (IRE)</v>
      </c>
      <c r="O3" s="17">
        <f ca="1">INDIRECT("'"&amp;A3&amp;"'!$G$57")</f>
        <v>1.3607037561741309E-2</v>
      </c>
      <c r="P3" s="18">
        <f ca="1">INDIRECT("'"&amp;A3&amp;"'!$H$57")</f>
        <v>5.5</v>
      </c>
      <c r="Q3" s="6" t="str">
        <f ca="1">INDIRECT("'"&amp;A3&amp;"'!$B$58")</f>
        <v>Fairway Freddy (IRE)</v>
      </c>
      <c r="R3" s="7">
        <f ca="1">INDIRECT("'"&amp;A3&amp;"'!$G$58")</f>
        <v>7.996103781103342E-2</v>
      </c>
      <c r="S3" s="8">
        <f ca="1">INDIRECT("'"&amp;A3&amp;"'!$H$58")</f>
        <v>14</v>
      </c>
      <c r="T3" s="16" t="str">
        <f ca="1">INDIRECT("'"&amp;A3&amp;"'!$B$59")</f>
        <v>Mach One</v>
      </c>
      <c r="U3" s="17">
        <f ca="1">INDIRECT("'"&amp;A3&amp;"'!$G$59")</f>
        <v>0.27565038207263676</v>
      </c>
      <c r="V3" s="18">
        <f ca="1">INDIRECT("'"&amp;A3&amp;"'!$H$59")</f>
        <v>7</v>
      </c>
      <c r="W3" s="6" t="str">
        <f ca="1">INDIRECT("'"&amp;A3&amp;"'!$B$60")</f>
        <v>Looks Frozen (IRE)</v>
      </c>
      <c r="X3" s="7">
        <f ca="1">INDIRECT("'"&amp;A3&amp;"'!$G$60")</f>
        <v>0.11079177035505242</v>
      </c>
      <c r="Y3" s="8">
        <f ca="1">INDIRECT("'"&amp;A3&amp;"'!$H$60")</f>
        <v>5.5</v>
      </c>
      <c r="Z3" s="16" t="str">
        <f ca="1">INDIRECT("'"&amp;A3&amp;"'!$B$61")</f>
        <v>Zoffany Bay (IRE)</v>
      </c>
      <c r="AA3" s="17">
        <f ca="1">INDIRECT("'"&amp;A3&amp;"'!$G$61")</f>
        <v>0.38221128512109265</v>
      </c>
      <c r="AB3" s="18">
        <f ca="1">INDIRECT("'"&amp;A3&amp;"'!$H$61")</f>
        <v>3</v>
      </c>
      <c r="AC3" s="6" t="str">
        <f ca="1">INDIRECT("'"&amp;A3&amp;"'!$B$64")</f>
        <v>Marettimo (IRE)</v>
      </c>
      <c r="AD3" s="6" t="str">
        <f ca="1">IF(INDIRECT("'"&amp;A3&amp;"'!$B$65")=FALSE,"no selection",INDIRECT("'"&amp;A3&amp;"'!$B$65"))</f>
        <v>Mach One</v>
      </c>
      <c r="AE3" s="6" t="str">
        <f ca="1">IF(INDIRECT("'"&amp;A3&amp;"'!$B$66")=FALSE,"no selection",INDIRECT("'"&amp;A3&amp;"'!$B$66"))</f>
        <v>no selection</v>
      </c>
      <c r="AF3" s="16" t="str">
        <f ca="1">INDIRECT("'"&amp;A3&amp;"'!$B$70")</f>
        <v>Marettimo (IRE)</v>
      </c>
      <c r="AG3" s="16">
        <f ca="1">INDIRECT("'"&amp;A3&amp;"'!$C$70")</f>
        <v>3.5</v>
      </c>
      <c r="AH3" s="16" t="str">
        <f ca="1">INDIRECT("'"&amp;A3&amp;"'!$H$70")</f>
        <v>*</v>
      </c>
      <c r="AI3" s="6">
        <v>1</v>
      </c>
      <c r="AJ3" s="6">
        <f ca="1">IF(AI3=1, AG3+1, -1)</f>
        <v>4.5</v>
      </c>
      <c r="AK3" s="6">
        <f ca="1">IF(AI3&lt;4,(AG3/3)+1,-1)</f>
        <v>2.166666666666667</v>
      </c>
      <c r="AL3" s="6">
        <f ca="1">INDIRECT("'"&amp;A3&amp;"'!$H$63")</f>
        <v>10</v>
      </c>
      <c r="AM3" s="6" t="str">
        <f ca="1">INDIRECT("'"&amp;A3&amp;"'!$G$64")</f>
        <v>Sky Sports Racing Launching January 2019 Maiden Hurdle</v>
      </c>
      <c r="AN3" s="6" t="str">
        <f ca="1">INDIRECT("'"&amp;A3&amp;"'!$G$65")</f>
        <v xml:space="preserve">2m </v>
      </c>
      <c r="AO3" s="6">
        <f ca="1">INDIRECT("'"&amp;A3&amp;"'!$G$66")</f>
        <v>4094</v>
      </c>
      <c r="AP3" s="6" t="str">
        <f ca="1">INDIRECT("'"&amp;A3&amp;"'!$G$67")</f>
        <v>Good</v>
      </c>
      <c r="AQ3" s="6" t="str">
        <f ca="1">INDIRECT("'"&amp;A3&amp;"'!$G$68")</f>
        <v>Non Handicap</v>
      </c>
      <c r="AR3" s="6" t="str">
        <f ca="1">IF(AQ3="Handicap", INDIRECT("'"&amp;A3&amp;"'!$AG$52"), "")</f>
        <v/>
      </c>
      <c r="AS3" s="6" t="b">
        <f ca="1">INDIRECT("'"&amp;A3&amp;"'!$C$63")</f>
        <v>0</v>
      </c>
      <c r="AT3" s="6" t="b">
        <f ca="1">INDIRECT("'"&amp;A3&amp;"'!$D$63")</f>
        <v>0</v>
      </c>
      <c r="AU3" s="6" t="str">
        <f ca="1">D3</f>
        <v>Marettimo (IRE)</v>
      </c>
      <c r="AV3" s="6" t="str">
        <f ca="1">G3</f>
        <v>Stormingin (IRE)</v>
      </c>
      <c r="AW3" s="6">
        <f ca="1">INDEX(INDIRECT("'"&amp;A3&amp;"'!$V$52:$V$92"),MATCH(AU3,INDIRECT("'"&amp;A3&amp;"'!$S$52:$S$92"),0))</f>
        <v>54</v>
      </c>
      <c r="AX3" s="6">
        <f ca="1">INDEX(INDIRECT("'"&amp;$A3&amp;"'!$V$52:$V$92"),MATCH(AV3,INDIRECT("'"&amp;$A3&amp;"'!$S$52:$S$92"),0))</f>
        <v>57</v>
      </c>
      <c r="AY3" s="6" t="str">
        <f ca="1">IF(AW3&gt;AX3,AU3,IF(AX3&gt;AW3,AV3,IF(AW3=AX3,"tie",0)))</f>
        <v>Stormingin (IRE)</v>
      </c>
      <c r="AZ3" s="14" t="str">
        <f ca="1">INDIRECT("'"&amp;A3&amp;"'!$B$75")</f>
        <v/>
      </c>
      <c r="BA3" s="14" t="str">
        <f ca="1">INDIRECT("'"&amp;A3&amp;"'!$B$76")</f>
        <v/>
      </c>
      <c r="BB3" s="14">
        <f ca="1">INDIRECT("'"&amp;A3&amp;"'!$F$72")</f>
        <v>25</v>
      </c>
      <c r="BC3" s="14">
        <f ca="1">INDIRECT("'"&amp;A3&amp;"'!$F$73")</f>
        <v>110</v>
      </c>
      <c r="BD3" s="14" t="str">
        <f ca="1">INDIRECT("'"&amp;A3&amp;"'!$B$92")</f>
        <v>No Lay</v>
      </c>
      <c r="BE3" s="14" t="str">
        <f ca="1">INDIRECT("'"&amp;A3&amp;"'!$F$92")</f>
        <v>***</v>
      </c>
      <c r="BF3" s="14" t="str">
        <f ca="1">INDIRECT("'"&amp;A3&amp;"'!$G$92")</f>
        <v>"</v>
      </c>
      <c r="BG3" s="14" t="str">
        <f ca="1">INDIRECT("'"&amp;A3&amp;"'!$E$2")</f>
        <v>Class 4</v>
      </c>
    </row>
    <row r="4" spans="1:59" s="6" customFormat="1">
      <c r="A4" s="14" t="str">
        <f>Sheets!D18</f>
        <v>1345 Hereford</v>
      </c>
      <c r="B4" s="14" t="str">
        <f t="shared" ref="B4:B21" ca="1" si="0">INDIRECT("'"&amp;A4&amp;"'!$A$51")</f>
        <v>Hereford</v>
      </c>
      <c r="C4" s="15">
        <f t="shared" ref="C4:C21" ca="1" si="1">INDIRECT("'"&amp;A4&amp;"'!$B$51")</f>
        <v>0.57291666666666663</v>
      </c>
      <c r="D4" s="16" t="str">
        <f t="shared" ref="D4:D21" ca="1" si="2">INDIRECT("'"&amp;A4&amp;"'!$B$53")</f>
        <v>Phangio (USA)</v>
      </c>
      <c r="E4" s="17">
        <f t="shared" ref="E4:E21" ca="1" si="3">INDIRECT("'"&amp;A4&amp;"'!$G$53")</f>
        <v>1.3706134488011747E-2</v>
      </c>
      <c r="F4" s="18">
        <f t="shared" ref="F4:F21" ca="1" si="4">INDIRECT("'"&amp;A4&amp;"'!$H$53")</f>
        <v>7</v>
      </c>
      <c r="G4" s="6" t="str">
        <f t="shared" ref="G4:G21" ca="1" si="5">INDIRECT("'"&amp;A4&amp;"'!$B$54")</f>
        <v>Balkinstown (IRE)</v>
      </c>
      <c r="H4" s="8">
        <f t="shared" ref="H4:H21" ca="1" si="6">INDIRECT("'"&amp;A4&amp;"'!$H$54")</f>
        <v>6</v>
      </c>
      <c r="I4" s="16" t="str">
        <f t="shared" ref="I4:I21" ca="1" si="7">INDIRECT("'"&amp;A4&amp;"'!$B$55")</f>
        <v>Apachee Prince (IRE)</v>
      </c>
      <c r="J4" s="18">
        <f t="shared" ref="J4:J21" ca="1" si="8">INDIRECT("'"&amp;A4&amp;"'!$H$55")</f>
        <v>4</v>
      </c>
      <c r="K4" s="6" t="str">
        <f t="shared" ref="K4:K21" ca="1" si="9">INDIRECT("'"&amp;A4&amp;"'!$B$56")</f>
        <v>Balkinstown (IRE)</v>
      </c>
      <c r="L4" s="7">
        <f t="shared" ref="L4:L21" ca="1" si="10">INDIRECT("'"&amp;A4&amp;"'!$G$56")</f>
        <v>0.11282311914554241</v>
      </c>
      <c r="M4" s="8">
        <f t="shared" ref="M4:M21" ca="1" si="11">INDIRECT("'"&amp;A4&amp;"'!$H$56")</f>
        <v>6</v>
      </c>
      <c r="N4" s="16" t="str">
        <f t="shared" ref="N4:N21" ca="1" si="12">INDIRECT("'"&amp;A4&amp;"'!$B$57")</f>
        <v>Aristocracy</v>
      </c>
      <c r="O4" s="17">
        <f t="shared" ref="O4:O21" ca="1" si="13">INDIRECT("'"&amp;A4&amp;"'!$G$57")</f>
        <v>8.1093660256283409E-2</v>
      </c>
      <c r="P4" s="18">
        <f t="shared" ref="P4:P21" ca="1" si="14">INDIRECT("'"&amp;A4&amp;"'!$H$57")</f>
        <v>5.5</v>
      </c>
      <c r="Q4" s="6" t="str">
        <f t="shared" ref="Q4:Q21" ca="1" si="15">INDIRECT("'"&amp;A4&amp;"'!$B$58")</f>
        <v>Aristocracy</v>
      </c>
      <c r="R4" s="7">
        <f t="shared" ref="R4:R21" ca="1" si="16">INDIRECT("'"&amp;A4&amp;"'!$G$58")</f>
        <v>0.10826525880212609</v>
      </c>
      <c r="S4" s="8">
        <f t="shared" ref="S4:S21" ca="1" si="17">INDIRECT("'"&amp;A4&amp;"'!$H$58")</f>
        <v>5.5</v>
      </c>
      <c r="T4" s="16" t="str">
        <f t="shared" ref="T4:T21" ca="1" si="18">INDIRECT("'"&amp;A4&amp;"'!$B$59")</f>
        <v>Balkinstown (IRE)</v>
      </c>
      <c r="U4" s="17">
        <f t="shared" ref="U4:U21" ca="1" si="19">INDIRECT("'"&amp;A4&amp;"'!$G$59")</f>
        <v>0.16890555744971006</v>
      </c>
      <c r="V4" s="18">
        <f t="shared" ref="V4:V21" ca="1" si="20">INDIRECT("'"&amp;A4&amp;"'!$H$59")</f>
        <v>6</v>
      </c>
      <c r="W4" s="6" t="str">
        <f t="shared" ref="W4:W21" ca="1" si="21">INDIRECT("'"&amp;A4&amp;"'!$B$60")</f>
        <v>Agincourt Reef (IRE)</v>
      </c>
      <c r="X4" s="7">
        <f t="shared" ref="X4:X21" ca="1" si="22">INDIRECT("'"&amp;A4&amp;"'!$G$60")</f>
        <v>0.11278936782742441</v>
      </c>
      <c r="Y4" s="8">
        <f t="shared" ref="Y4:Y21" ca="1" si="23">INDIRECT("'"&amp;A4&amp;"'!$H$60")</f>
        <v>8</v>
      </c>
      <c r="Z4" s="16" t="str">
        <f t="shared" ref="Z4:Z21" ca="1" si="24">INDIRECT("'"&amp;A4&amp;"'!$B$61")</f>
        <v>Georgina Joy</v>
      </c>
      <c r="AA4" s="17">
        <f t="shared" ref="AA4:AA21" ca="1" si="25">INDIRECT("'"&amp;A4&amp;"'!$G$61")</f>
        <v>0.23513849926616748</v>
      </c>
      <c r="AB4" s="18">
        <f t="shared" ref="AB4:AB21" ca="1" si="26">INDIRECT("'"&amp;A4&amp;"'!$H$61")</f>
        <v>10</v>
      </c>
      <c r="AC4" s="6" t="str">
        <f t="shared" ref="AC4:AC21" ca="1" si="27">INDIRECT("'"&amp;A4&amp;"'!$B$64")</f>
        <v>Balkinstown (IRE)</v>
      </c>
      <c r="AD4" s="6" t="str">
        <f t="shared" ref="AD4:AD21" ca="1" si="28">IF(INDIRECT("'"&amp;A4&amp;"'!$B$65")=FALSE,"no selection",INDIRECT("'"&amp;A4&amp;"'!$B$65"))</f>
        <v>no selection</v>
      </c>
      <c r="AE4" s="6" t="str">
        <f t="shared" ref="AE4:AE21" ca="1" si="29">IF(INDIRECT("'"&amp;A4&amp;"'!$B$66")=FALSE,"no selection",INDIRECT("'"&amp;A4&amp;"'!$B$66"))</f>
        <v>no selection</v>
      </c>
      <c r="AF4" s="16" t="str">
        <f t="shared" ref="AF4:AF21" ca="1" si="30">INDIRECT("'"&amp;A4&amp;"'!$B$70")</f>
        <v>Balkinstown (IRE)</v>
      </c>
      <c r="AG4" s="16">
        <f t="shared" ref="AG4:AG21" ca="1" si="31">INDIRECT("'"&amp;A4&amp;"'!$C$70")</f>
        <v>6</v>
      </c>
      <c r="AH4" s="16" t="str">
        <f t="shared" ref="AH4:AH21" ca="1" si="32">INDIRECT("'"&amp;A4&amp;"'!$H$70")</f>
        <v>*</v>
      </c>
      <c r="AI4" s="6">
        <v>2</v>
      </c>
      <c r="AJ4" s="6">
        <f t="shared" ref="AJ4:AJ21" si="33">IF(AI4=1, AG4+1, -1)</f>
        <v>-1</v>
      </c>
      <c r="AK4" s="6">
        <f t="shared" ref="AK4:AK21" ca="1" si="34">IF(AI4&lt;4,(AG4/3)+1,-1)</f>
        <v>3</v>
      </c>
      <c r="AL4" s="6">
        <f t="shared" ref="AL4:AL21" ca="1" si="35">INDIRECT("'"&amp;A4&amp;"'!$H$63")</f>
        <v>11</v>
      </c>
      <c r="AM4" s="6" t="str">
        <f t="shared" ref="AM4:AM21" ca="1" si="36">INDIRECT("'"&amp;A4&amp;"'!$G$64")</f>
        <v>Westons Cider Conditional Jockeys Handicap Hurdle</v>
      </c>
      <c r="AN4" s="6" t="str">
        <f t="shared" ref="AN4:AN21" ca="1" si="37">INDIRECT("'"&amp;A4&amp;"'!$G$65")</f>
        <v xml:space="preserve">3m2f </v>
      </c>
      <c r="AO4" s="6">
        <f t="shared" ref="AO4:AO21" ca="1" si="38">INDIRECT("'"&amp;A4&amp;"'!$G$66")</f>
        <v>4159</v>
      </c>
      <c r="AP4" s="6" t="str">
        <f t="shared" ref="AP4:AP21" ca="1" si="39">INDIRECT("'"&amp;A4&amp;"'!$G$67")</f>
        <v>Good To Firm</v>
      </c>
      <c r="AQ4" s="6" t="str">
        <f t="shared" ref="AQ4:AQ21" ca="1" si="40">INDIRECT("'"&amp;A4&amp;"'!$G$68")</f>
        <v>Handicap</v>
      </c>
      <c r="AR4" s="6" t="str">
        <f t="shared" ref="AR4:AR21" ca="1" si="41">IF(AQ4="Handicap", INDIRECT("'"&amp;A4&amp;"'!$AG$52"), "")</f>
        <v>Backoftherock</v>
      </c>
      <c r="AS4" s="6" t="str">
        <f t="shared" ref="AS4:AS21" ca="1" si="42">INDIRECT("'"&amp;A4&amp;"'!$C$63")</f>
        <v>Apachee Prince (IRE)</v>
      </c>
      <c r="AT4" s="6" t="str">
        <f t="shared" ref="AT4:AT21" ca="1" si="43">INDIRECT("'"&amp;A4&amp;"'!$D$63")</f>
        <v>Phangio (USA)</v>
      </c>
      <c r="AU4" s="6" t="str">
        <f t="shared" ref="AU4:AU19" ca="1" si="44">D4</f>
        <v>Phangio (USA)</v>
      </c>
      <c r="AV4" s="6" t="str">
        <f t="shared" ref="AV4:AV19" ca="1" si="45">G4</f>
        <v>Balkinstown (IRE)</v>
      </c>
      <c r="AW4" s="6">
        <f ca="1">INDEX(INDIRECT("'"&amp;A4&amp;"'!$V$52:$V$92"),MATCH(AU4,INDIRECT("'"&amp;A4&amp;"'!$S$52:$S$92"),0))</f>
        <v>54</v>
      </c>
      <c r="AX4" s="6">
        <f ca="1">INDEX(INDIRECT("'"&amp;$A4&amp;"'!$V$52:$V$92"),MATCH(AV4,INDIRECT("'"&amp;$A4&amp;"'!$S$52:$S$92"),0))</f>
        <v>57</v>
      </c>
      <c r="AY4" s="6" t="str">
        <f t="shared" ref="AY4:AY16" ca="1" si="46">IF(AW4&gt;AX4,AU4,IF(AX4&gt;AW4,AV4,IF(AW4=AX4,"tie",0)))</f>
        <v>Balkinstown (IRE)</v>
      </c>
      <c r="AZ4" s="14" t="str">
        <f t="shared" ref="AZ4:AZ21" ca="1" si="47">INDIRECT("'"&amp;A4&amp;"'!$B$75")</f>
        <v/>
      </c>
      <c r="BA4" s="14" t="str">
        <f t="shared" ref="BA4:BA21" ca="1" si="48">INDIRECT("'"&amp;A4&amp;"'!$B$76")</f>
        <v/>
      </c>
      <c r="BB4" s="14">
        <f t="shared" ref="BB4:BB21" ca="1" si="49">INDIRECT("'"&amp;A4&amp;"'!$F$72")</f>
        <v>60</v>
      </c>
      <c r="BC4" s="14">
        <f t="shared" ref="BC4:BC21" ca="1" si="50">INDIRECT("'"&amp;A4&amp;"'!$F$73")</f>
        <v>50</v>
      </c>
      <c r="BD4" s="14" t="str">
        <f t="shared" ref="BD4:BD21" ca="1" si="51">INDIRECT("'"&amp;A4&amp;"'!$B$92")</f>
        <v>No Lay</v>
      </c>
      <c r="BE4" s="14" t="str">
        <f t="shared" ref="BE4:BE21" ca="1" si="52">INDIRECT("'"&amp;A4&amp;"'!$F$92")</f>
        <v>***</v>
      </c>
      <c r="BF4" s="14" t="str">
        <f t="shared" ref="BF4:BF21" ca="1" si="53">INDIRECT("'"&amp;A4&amp;"'!$G$92")</f>
        <v>"</v>
      </c>
      <c r="BG4" s="14" t="str">
        <f t="shared" ref="BG4:BG21" ca="1" si="54">INDIRECT("'"&amp;A4&amp;"'!$E$2")</f>
        <v>Class 5</v>
      </c>
    </row>
    <row r="5" spans="1:59" s="6" customFormat="1">
      <c r="A5" s="14" t="str">
        <f>Sheets!D19</f>
        <v>1400 Plumpton</v>
      </c>
      <c r="B5" s="14" t="str">
        <f t="shared" ca="1" si="0"/>
        <v>Plumpton</v>
      </c>
      <c r="C5" s="15">
        <f t="shared" ca="1" si="1"/>
        <v>0.58333333333333337</v>
      </c>
      <c r="D5" s="16" t="str">
        <f t="shared" ca="1" si="2"/>
        <v>Roses Poses (IRE)</v>
      </c>
      <c r="E5" s="17">
        <f t="shared" ca="1" si="3"/>
        <v>0.21729959035259977</v>
      </c>
      <c r="F5" s="18">
        <f t="shared" ca="1" si="4"/>
        <v>4.5</v>
      </c>
      <c r="G5" s="6" t="str">
        <f t="shared" ca="1" si="5"/>
        <v>Andapa (FR)</v>
      </c>
      <c r="H5" s="8">
        <f t="shared" ca="1" si="6"/>
        <v>2.25</v>
      </c>
      <c r="I5" s="16" t="str">
        <f t="shared" ca="1" si="7"/>
        <v>Kentford Mallard</v>
      </c>
      <c r="J5" s="18">
        <f t="shared" ca="1" si="8"/>
        <v>25</v>
      </c>
      <c r="K5" s="6" t="str">
        <f t="shared" ca="1" si="9"/>
        <v>Roses Poses (IRE)</v>
      </c>
      <c r="L5" s="7">
        <f t="shared" ca="1" si="10"/>
        <v>0.3501722080964797</v>
      </c>
      <c r="M5" s="8">
        <f t="shared" ca="1" si="11"/>
        <v>4.5</v>
      </c>
      <c r="N5" s="16" t="str">
        <f t="shared" ca="1" si="12"/>
        <v>Roses Poses (IRE)</v>
      </c>
      <c r="O5" s="17">
        <f t="shared" ca="1" si="13"/>
        <v>0.12391571969696973</v>
      </c>
      <c r="P5" s="18">
        <f t="shared" ca="1" si="14"/>
        <v>4.5</v>
      </c>
      <c r="Q5" s="6" t="str">
        <f t="shared" ca="1" si="15"/>
        <v>Roses Poses (IRE)</v>
      </c>
      <c r="R5" s="7">
        <f t="shared" ca="1" si="16"/>
        <v>5.5341674687198481E-3</v>
      </c>
      <c r="S5" s="8">
        <f t="shared" ca="1" si="17"/>
        <v>4.5</v>
      </c>
      <c r="T5" s="16" t="str">
        <f t="shared" ca="1" si="18"/>
        <v>Andapa (FR)</v>
      </c>
      <c r="U5" s="17">
        <f t="shared" ca="1" si="19"/>
        <v>0.35780546712043038</v>
      </c>
      <c r="V5" s="18">
        <f t="shared" ca="1" si="20"/>
        <v>2.25</v>
      </c>
      <c r="W5" s="6" t="str">
        <f t="shared" ca="1" si="21"/>
        <v>Amethea (IRE)</v>
      </c>
      <c r="X5" s="7">
        <f t="shared" ca="1" si="22"/>
        <v>8.9858523602745391E-2</v>
      </c>
      <c r="Y5" s="8">
        <f t="shared" ca="1" si="23"/>
        <v>10</v>
      </c>
      <c r="Z5" s="16" t="str">
        <f t="shared" ca="1" si="24"/>
        <v>Andapa (FR)</v>
      </c>
      <c r="AA5" s="17">
        <f t="shared" ca="1" si="25"/>
        <v>2.5041435738981085E-2</v>
      </c>
      <c r="AB5" s="18">
        <f t="shared" ca="1" si="26"/>
        <v>2.25</v>
      </c>
      <c r="AC5" s="6" t="str">
        <f t="shared" ca="1" si="27"/>
        <v>Roses Poses (IRE)</v>
      </c>
      <c r="AD5" s="6" t="str">
        <f t="shared" ca="1" si="28"/>
        <v>Andapa (FR)</v>
      </c>
      <c r="AE5" s="6" t="str">
        <f t="shared" ca="1" si="29"/>
        <v>no selection</v>
      </c>
      <c r="AF5" s="16" t="str">
        <f t="shared" ca="1" si="30"/>
        <v>Roses Poses (IRE)</v>
      </c>
      <c r="AG5" s="16">
        <f t="shared" ca="1" si="31"/>
        <v>4.5</v>
      </c>
      <c r="AH5" s="16" t="str">
        <f t="shared" ca="1" si="32"/>
        <v>**</v>
      </c>
      <c r="AI5" s="6">
        <v>3</v>
      </c>
      <c r="AJ5" s="6">
        <f t="shared" si="33"/>
        <v>-1</v>
      </c>
      <c r="AK5" s="6">
        <f t="shared" ca="1" si="34"/>
        <v>2.5</v>
      </c>
      <c r="AL5" s="6">
        <f t="shared" ca="1" si="35"/>
        <v>9</v>
      </c>
      <c r="AM5" s="6" t="str">
        <f t="shared" ca="1" si="36"/>
        <v>Jumps Season Ultimate Guide At attheraces.com Mares Novices Hurdle</v>
      </c>
      <c r="AN5" s="6" t="str">
        <f t="shared" ca="1" si="37"/>
        <v xml:space="preserve">2m4½f </v>
      </c>
      <c r="AO5" s="6">
        <f t="shared" ca="1" si="38"/>
        <v>4094</v>
      </c>
      <c r="AP5" s="6" t="str">
        <f t="shared" ca="1" si="39"/>
        <v>Good</v>
      </c>
      <c r="AQ5" s="6" t="str">
        <f t="shared" ca="1" si="40"/>
        <v>Non Handicap</v>
      </c>
      <c r="AR5" s="6" t="str">
        <f t="shared" ca="1" si="41"/>
        <v/>
      </c>
      <c r="AS5" s="6" t="b">
        <f t="shared" ca="1" si="42"/>
        <v>0</v>
      </c>
      <c r="AT5" s="6" t="b">
        <f t="shared" ca="1" si="43"/>
        <v>0</v>
      </c>
      <c r="AU5" s="6" t="str">
        <f t="shared" ca="1" si="44"/>
        <v>Roses Poses (IRE)</v>
      </c>
      <c r="AV5" s="6" t="str">
        <f t="shared" ca="1" si="45"/>
        <v>Andapa (FR)</v>
      </c>
      <c r="AW5" s="6">
        <f t="shared" ref="AW5:AW15" ca="1" si="55">INDEX(INDIRECT("'"&amp;A5&amp;"'!$V$52:$V$92"),MATCH(AU5,INDIRECT("'"&amp;A5&amp;"'!$S$52:$S$92"),0))</f>
        <v>52</v>
      </c>
      <c r="AX5" s="6">
        <f t="shared" ref="AX5:AX15" ca="1" si="56">INDEX(INDIRECT("'"&amp;$A5&amp;"'!$V$52:$V$92"),MATCH(AV5,INDIRECT("'"&amp;$A5&amp;"'!$S$52:$S$92"),0))</f>
        <v>59</v>
      </c>
      <c r="AY5" s="6" t="str">
        <f t="shared" ca="1" si="46"/>
        <v>Andapa (FR)</v>
      </c>
      <c r="AZ5" s="14" t="str">
        <f t="shared" ca="1" si="47"/>
        <v>Roses Poses (IRE)</v>
      </c>
      <c r="BA5" s="14" t="str">
        <f t="shared" ca="1" si="48"/>
        <v>Andapa (FR)</v>
      </c>
      <c r="BB5" s="14">
        <f t="shared" ca="1" si="49"/>
        <v>35</v>
      </c>
      <c r="BC5" s="14">
        <f t="shared" ca="1" si="50"/>
        <v>12.5</v>
      </c>
      <c r="BD5" s="14" t="str">
        <f t="shared" ca="1" si="51"/>
        <v>No Lay</v>
      </c>
      <c r="BE5" s="14" t="str">
        <f t="shared" ca="1" si="52"/>
        <v>**</v>
      </c>
      <c r="BF5" s="14" t="str">
        <f t="shared" ca="1" si="53"/>
        <v>"</v>
      </c>
      <c r="BG5" s="14" t="str">
        <f t="shared" ca="1" si="54"/>
        <v>Class 4</v>
      </c>
    </row>
    <row r="6" spans="1:59" s="6" customFormat="1">
      <c r="A6" s="14" t="str">
        <f>Sheets!D20</f>
        <v>1415 Hereford</v>
      </c>
      <c r="B6" s="14" t="str">
        <f t="shared" ca="1" si="0"/>
        <v>Hereford</v>
      </c>
      <c r="C6" s="15">
        <f t="shared" ca="1" si="1"/>
        <v>0.59375</v>
      </c>
      <c r="D6" s="16" t="str">
        <f t="shared" ca="1" si="2"/>
        <v>Stepover</v>
      </c>
      <c r="E6" s="17">
        <f t="shared" ca="1" si="3"/>
        <v>0.20934515838008105</v>
      </c>
      <c r="F6" s="18">
        <f t="shared" ca="1" si="4"/>
        <v>16</v>
      </c>
      <c r="G6" s="6" t="str">
        <f t="shared" ca="1" si="5"/>
        <v>Admirals Sunset</v>
      </c>
      <c r="H6" s="8">
        <f t="shared" ca="1" si="6"/>
        <v>1</v>
      </c>
      <c r="I6" s="16" t="str">
        <f t="shared" ca="1" si="7"/>
        <v>Love Lane (IRE)</v>
      </c>
      <c r="J6" s="18">
        <f t="shared" ca="1" si="8"/>
        <v>1.75</v>
      </c>
      <c r="K6" s="6" t="str">
        <f t="shared" ca="1" si="9"/>
        <v>Stepover</v>
      </c>
      <c r="L6" s="7">
        <f t="shared" ca="1" si="10"/>
        <v>6.2196242645874925E-3</v>
      </c>
      <c r="M6" s="8">
        <f t="shared" ca="1" si="11"/>
        <v>16</v>
      </c>
      <c r="N6" s="16" t="str">
        <f t="shared" ca="1" si="12"/>
        <v>Admirals Sunset</v>
      </c>
      <c r="O6" s="17">
        <f t="shared" ca="1" si="13"/>
        <v>3.8924261935422269E-2</v>
      </c>
      <c r="P6" s="18">
        <f t="shared" ca="1" si="14"/>
        <v>1</v>
      </c>
      <c r="Q6" s="6" t="str">
        <f t="shared" ca="1" si="15"/>
        <v>Stepover</v>
      </c>
      <c r="R6" s="7">
        <f t="shared" ca="1" si="16"/>
        <v>0.54905335628227192</v>
      </c>
      <c r="S6" s="8">
        <f t="shared" ca="1" si="17"/>
        <v>16</v>
      </c>
      <c r="T6" s="16" t="str">
        <f t="shared" ca="1" si="18"/>
        <v>Love Lane (IRE)</v>
      </c>
      <c r="U6" s="17">
        <f t="shared" ca="1" si="19"/>
        <v>0.10497375656085979</v>
      </c>
      <c r="V6" s="18">
        <f t="shared" ca="1" si="20"/>
        <v>1.75</v>
      </c>
      <c r="W6" s="6" t="str">
        <f t="shared" ca="1" si="21"/>
        <v>Hopes Wishes</v>
      </c>
      <c r="X6" s="7">
        <f t="shared" ca="1" si="22"/>
        <v>0.36611863846662257</v>
      </c>
      <c r="Y6" s="8">
        <f t="shared" ca="1" si="23"/>
        <v>4</v>
      </c>
      <c r="Z6" s="16" t="str">
        <f t="shared" ca="1" si="24"/>
        <v>Stepover</v>
      </c>
      <c r="AA6" s="17">
        <f t="shared" ca="1" si="25"/>
        <v>0.10018780866702216</v>
      </c>
      <c r="AB6" s="18">
        <f t="shared" ca="1" si="26"/>
        <v>16</v>
      </c>
      <c r="AC6" s="6" t="str">
        <f t="shared" ca="1" si="27"/>
        <v>Stepover</v>
      </c>
      <c r="AD6" s="6" t="str">
        <f t="shared" ca="1" si="28"/>
        <v>no selection</v>
      </c>
      <c r="AE6" s="6" t="str">
        <f t="shared" ca="1" si="29"/>
        <v>Stepover</v>
      </c>
      <c r="AF6" s="16" t="str">
        <f t="shared" ca="1" si="30"/>
        <v>Stepover</v>
      </c>
      <c r="AG6" s="16">
        <f t="shared" ca="1" si="31"/>
        <v>16</v>
      </c>
      <c r="AH6" s="16" t="str">
        <f t="shared" ca="1" si="32"/>
        <v>*</v>
      </c>
      <c r="AI6" s="6">
        <v>4</v>
      </c>
      <c r="AJ6" s="6">
        <f t="shared" si="33"/>
        <v>-1</v>
      </c>
      <c r="AK6" s="6">
        <f t="shared" si="34"/>
        <v>-1</v>
      </c>
      <c r="AL6" s="6">
        <f t="shared" ca="1" si="35"/>
        <v>4</v>
      </c>
      <c r="AM6" s="6" t="str">
        <f t="shared" ca="1" si="36"/>
        <v>Herefordshire &amp; Worcestershire Chamber Of Commerce Mares Handicap Hurdle</v>
      </c>
      <c r="AN6" s="6" t="str">
        <f t="shared" ca="1" si="37"/>
        <v xml:space="preserve">2m½f </v>
      </c>
      <c r="AO6" s="6">
        <f t="shared" ca="1" si="38"/>
        <v>4809</v>
      </c>
      <c r="AP6" s="6" t="str">
        <f t="shared" ca="1" si="39"/>
        <v>Good To Firm</v>
      </c>
      <c r="AQ6" s="6" t="str">
        <f t="shared" ca="1" si="40"/>
        <v>Handicap</v>
      </c>
      <c r="AR6" s="6" t="str">
        <f t="shared" ca="1" si="41"/>
        <v>Hopes Wishes</v>
      </c>
      <c r="AS6" s="6" t="str">
        <f t="shared" ca="1" si="42"/>
        <v>Admirals Sunset</v>
      </c>
      <c r="AT6" s="6" t="str">
        <f t="shared" ca="1" si="43"/>
        <v>Stepover</v>
      </c>
      <c r="AU6" s="6" t="str">
        <f t="shared" ca="1" si="44"/>
        <v>Stepover</v>
      </c>
      <c r="AV6" s="6" t="str">
        <f t="shared" ca="1" si="45"/>
        <v>Admirals Sunset</v>
      </c>
      <c r="AW6" s="6">
        <f t="shared" ca="1" si="55"/>
        <v>26</v>
      </c>
      <c r="AX6" s="6">
        <f t="shared" ca="1" si="56"/>
        <v>18</v>
      </c>
      <c r="AY6" s="6" t="str">
        <f t="shared" ca="1" si="46"/>
        <v>Stepover</v>
      </c>
      <c r="AZ6" s="14" t="str">
        <f t="shared" ca="1" si="47"/>
        <v/>
      </c>
      <c r="BA6" s="14" t="str">
        <f t="shared" ca="1" si="48"/>
        <v/>
      </c>
      <c r="BB6" s="14">
        <f t="shared" ca="1" si="49"/>
        <v>150</v>
      </c>
      <c r="BC6" s="14">
        <f t="shared" ca="1" si="50"/>
        <v>0</v>
      </c>
      <c r="BD6" s="14" t="str">
        <f t="shared" ca="1" si="51"/>
        <v>No Lay</v>
      </c>
      <c r="BE6" s="14" t="str">
        <f t="shared" ca="1" si="52"/>
        <v>****</v>
      </c>
      <c r="BF6" s="14" t="str">
        <f t="shared" ca="1" si="53"/>
        <v>"</v>
      </c>
      <c r="BG6" s="14" t="str">
        <f t="shared" ca="1" si="54"/>
        <v>Class 4</v>
      </c>
    </row>
    <row r="7" spans="1:59" s="6" customFormat="1">
      <c r="A7" s="14" t="str">
        <f>Sheets!D21</f>
        <v>1430 Plumpton</v>
      </c>
      <c r="B7" s="14" t="str">
        <f t="shared" ca="1" si="0"/>
        <v>Plumpton</v>
      </c>
      <c r="C7" s="15">
        <f t="shared" ca="1" si="1"/>
        <v>0.60416666666666663</v>
      </c>
      <c r="D7" s="16" t="str">
        <f t="shared" ca="1" si="2"/>
        <v>Between The Waters (IRE)</v>
      </c>
      <c r="E7" s="17">
        <f t="shared" ca="1" si="3"/>
        <v>0.15903263873353704</v>
      </c>
      <c r="F7" s="18">
        <f t="shared" ca="1" si="4"/>
        <v>1.75</v>
      </c>
      <c r="G7" s="6" t="str">
        <f t="shared" ca="1" si="5"/>
        <v>Sweet Destination (IRE)</v>
      </c>
      <c r="H7" s="8">
        <f t="shared" ca="1" si="6"/>
        <v>3</v>
      </c>
      <c r="I7" s="16" t="str">
        <f t="shared" ca="1" si="7"/>
        <v>Presenting Berkley (IRE)</v>
      </c>
      <c r="J7" s="18">
        <f t="shared" ca="1" si="8"/>
        <v>6</v>
      </c>
      <c r="K7" s="6" t="str">
        <f t="shared" ca="1" si="9"/>
        <v>Between The Waters (IRE)</v>
      </c>
      <c r="L7" s="7">
        <f t="shared" ca="1" si="10"/>
        <v>0.18904343192112982</v>
      </c>
      <c r="M7" s="8">
        <f t="shared" ca="1" si="11"/>
        <v>1.75</v>
      </c>
      <c r="N7" s="16" t="str">
        <f t="shared" ca="1" si="12"/>
        <v>Presenting Berkley (IRE)</v>
      </c>
      <c r="O7" s="17">
        <f t="shared" ca="1" si="13"/>
        <v>0.1606273690851048</v>
      </c>
      <c r="P7" s="18">
        <f t="shared" ca="1" si="14"/>
        <v>6</v>
      </c>
      <c r="Q7" s="6" t="str">
        <f t="shared" ca="1" si="15"/>
        <v>Between The Waters (IRE)</v>
      </c>
      <c r="R7" s="7">
        <f t="shared" ca="1" si="16"/>
        <v>0.1348550760056699</v>
      </c>
      <c r="S7" s="8">
        <f t="shared" ca="1" si="17"/>
        <v>1.75</v>
      </c>
      <c r="T7" s="16" t="str">
        <f t="shared" ca="1" si="18"/>
        <v>Between The Waters (IRE)</v>
      </c>
      <c r="U7" s="17">
        <f t="shared" ca="1" si="19"/>
        <v>0.20723276014890984</v>
      </c>
      <c r="V7" s="18">
        <f t="shared" ca="1" si="20"/>
        <v>1.75</v>
      </c>
      <c r="W7" s="6" t="str">
        <f t="shared" ca="1" si="21"/>
        <v>Between The Waters (IRE)</v>
      </c>
      <c r="X7" s="7">
        <f t="shared" ca="1" si="22"/>
        <v>6.8206479615562851E-3</v>
      </c>
      <c r="Y7" s="8">
        <f t="shared" ca="1" si="23"/>
        <v>1.75</v>
      </c>
      <c r="Z7" s="16" t="str">
        <f t="shared" ca="1" si="24"/>
        <v>Presenting Berkley (IRE)</v>
      </c>
      <c r="AA7" s="17">
        <f t="shared" ca="1" si="25"/>
        <v>0.17542806522676674</v>
      </c>
      <c r="AB7" s="18">
        <f t="shared" ca="1" si="26"/>
        <v>6</v>
      </c>
      <c r="AC7" s="6" t="str">
        <f t="shared" ca="1" si="27"/>
        <v>Between The Waters (IRE)</v>
      </c>
      <c r="AD7" s="6" t="str">
        <f t="shared" ca="1" si="28"/>
        <v>Between The Waters (IRE)</v>
      </c>
      <c r="AE7" s="6" t="str">
        <f t="shared" ca="1" si="29"/>
        <v>no selection</v>
      </c>
      <c r="AF7" s="16" t="str">
        <f t="shared" ca="1" si="30"/>
        <v>Between The Waters (IRE)</v>
      </c>
      <c r="AG7" s="16">
        <f t="shared" ca="1" si="31"/>
        <v>1.75</v>
      </c>
      <c r="AH7" s="16" t="str">
        <f t="shared" ca="1" si="32"/>
        <v>*</v>
      </c>
      <c r="AI7" s="6">
        <v>5</v>
      </c>
      <c r="AJ7" s="6">
        <f t="shared" si="33"/>
        <v>-1</v>
      </c>
      <c r="AK7" s="6">
        <f t="shared" si="34"/>
        <v>-1</v>
      </c>
      <c r="AL7" s="6">
        <f t="shared" ca="1" si="35"/>
        <v>7</v>
      </c>
      <c r="AM7" s="6" t="str">
        <f t="shared" ca="1" si="36"/>
        <v>Download The Free At The Races App Novices Handicap Chase</v>
      </c>
      <c r="AN7" s="6" t="str">
        <f t="shared" ca="1" si="37"/>
        <v xml:space="preserve">3m2½f </v>
      </c>
      <c r="AO7" s="6">
        <f t="shared" ca="1" si="38"/>
        <v>4614</v>
      </c>
      <c r="AP7" s="6" t="str">
        <f t="shared" ca="1" si="39"/>
        <v>Good</v>
      </c>
      <c r="AQ7" s="6" t="str">
        <f t="shared" ca="1" si="40"/>
        <v>Handicap</v>
      </c>
      <c r="AR7" s="6" t="str">
        <f t="shared" ca="1" si="41"/>
        <v>Diplomatico (USA)</v>
      </c>
      <c r="AS7" s="6" t="str">
        <f t="shared" ca="1" si="42"/>
        <v>Presenting Berkley (IRE)</v>
      </c>
      <c r="AT7" s="6" t="str">
        <f t="shared" ca="1" si="43"/>
        <v>Between The Waters (IRE)</v>
      </c>
      <c r="AU7" s="6" t="str">
        <f t="shared" ca="1" si="44"/>
        <v>Between The Waters (IRE)</v>
      </c>
      <c r="AV7" s="6" t="str">
        <f t="shared" ca="1" si="45"/>
        <v>Sweet Destination (IRE)</v>
      </c>
      <c r="AW7" s="6">
        <f t="shared" ca="1" si="55"/>
        <v>52</v>
      </c>
      <c r="AX7" s="6">
        <f t="shared" ca="1" si="56"/>
        <v>33</v>
      </c>
      <c r="AY7" s="6" t="str">
        <f t="shared" ca="1" si="46"/>
        <v>Between The Waters (IRE)</v>
      </c>
      <c r="AZ7" s="14" t="str">
        <f t="shared" ca="1" si="47"/>
        <v/>
      </c>
      <c r="BA7" s="14" t="str">
        <f t="shared" ca="1" si="48"/>
        <v/>
      </c>
      <c r="BB7" s="14">
        <f t="shared" ca="1" si="49"/>
        <v>7.5</v>
      </c>
      <c r="BC7" s="14">
        <f t="shared" ca="1" si="50"/>
        <v>20</v>
      </c>
      <c r="BD7" s="14" t="str">
        <f t="shared" ca="1" si="51"/>
        <v>No Lay</v>
      </c>
      <c r="BE7" s="14" t="str">
        <f t="shared" ca="1" si="52"/>
        <v/>
      </c>
      <c r="BF7" s="14" t="str">
        <f t="shared" ca="1" si="53"/>
        <v>"</v>
      </c>
      <c r="BG7" s="14" t="str">
        <f t="shared" ca="1" si="54"/>
        <v>Class 4</v>
      </c>
    </row>
    <row r="8" spans="1:59" s="6" customFormat="1">
      <c r="A8" s="14" t="str">
        <f>Sheets!D22</f>
        <v>1445 Hereford</v>
      </c>
      <c r="B8" s="14" t="str">
        <f t="shared" ca="1" si="0"/>
        <v>Hereford</v>
      </c>
      <c r="C8" s="15">
        <f t="shared" ca="1" si="1"/>
        <v>0.61458333333333337</v>
      </c>
      <c r="D8" s="16" t="str">
        <f t="shared" ca="1" si="2"/>
        <v>Roll The Dough (IRE)</v>
      </c>
      <c r="E8" s="17">
        <f t="shared" ca="1" si="3"/>
        <v>0.18874731706680695</v>
      </c>
      <c r="F8" s="18">
        <f t="shared" ca="1" si="4"/>
        <v>4</v>
      </c>
      <c r="G8" s="6" t="str">
        <f t="shared" ca="1" si="5"/>
        <v>Gone Platinum (IRE)</v>
      </c>
      <c r="H8" s="8">
        <f t="shared" ca="1" si="6"/>
        <v>5</v>
      </c>
      <c r="I8" s="16" t="str">
        <f t="shared" ca="1" si="7"/>
        <v>Samson</v>
      </c>
      <c r="J8" s="18">
        <f t="shared" ca="1" si="8"/>
        <v>10</v>
      </c>
      <c r="K8" s="6" t="str">
        <f t="shared" ca="1" si="9"/>
        <v>Gone Platinum (IRE)</v>
      </c>
      <c r="L8" s="7">
        <f t="shared" ca="1" si="10"/>
        <v>0.23056973318394955</v>
      </c>
      <c r="M8" s="8">
        <f t="shared" ca="1" si="11"/>
        <v>5</v>
      </c>
      <c r="N8" s="16" t="str">
        <f t="shared" ca="1" si="12"/>
        <v>Court Duty (IRE)</v>
      </c>
      <c r="O8" s="17">
        <f t="shared" ca="1" si="13"/>
        <v>6.7572628785181443E-2</v>
      </c>
      <c r="P8" s="18">
        <f t="shared" ca="1" si="14"/>
        <v>6</v>
      </c>
      <c r="Q8" s="6" t="str">
        <f t="shared" ca="1" si="15"/>
        <v>Seaston Spirit</v>
      </c>
      <c r="R8" s="7">
        <f t="shared" ca="1" si="16"/>
        <v>5.5315185385493647E-2</v>
      </c>
      <c r="S8" s="8">
        <f t="shared" ca="1" si="17"/>
        <v>20</v>
      </c>
      <c r="T8" s="16" t="str">
        <f t="shared" ca="1" si="18"/>
        <v>Seaston Spirit</v>
      </c>
      <c r="U8" s="17">
        <f t="shared" ca="1" si="19"/>
        <v>1.5885623510722903E-3</v>
      </c>
      <c r="V8" s="18">
        <f t="shared" ca="1" si="20"/>
        <v>20</v>
      </c>
      <c r="W8" s="6" t="str">
        <f t="shared" ca="1" si="21"/>
        <v>Roll The Dough (IRE)</v>
      </c>
      <c r="X8" s="7">
        <f t="shared" ca="1" si="22"/>
        <v>7.8482032805537061E-2</v>
      </c>
      <c r="Y8" s="8">
        <f t="shared" ca="1" si="23"/>
        <v>4</v>
      </c>
      <c r="Z8" s="16" t="str">
        <f t="shared" ca="1" si="24"/>
        <v>Samson</v>
      </c>
      <c r="AA8" s="17">
        <f t="shared" ca="1" si="25"/>
        <v>0.32675061363772417</v>
      </c>
      <c r="AB8" s="18">
        <f t="shared" ca="1" si="26"/>
        <v>10</v>
      </c>
      <c r="AC8" s="6" t="str">
        <f t="shared" ca="1" si="27"/>
        <v>Roll The Dough (IRE)</v>
      </c>
      <c r="AD8" s="6" t="str">
        <f t="shared" ca="1" si="28"/>
        <v>no selection</v>
      </c>
      <c r="AE8" s="6" t="str">
        <f t="shared" ca="1" si="29"/>
        <v>no selection</v>
      </c>
      <c r="AF8" s="16" t="str">
        <f t="shared" ca="1" si="30"/>
        <v>Roll The Dough (IRE)</v>
      </c>
      <c r="AG8" s="16">
        <f t="shared" ca="1" si="31"/>
        <v>4</v>
      </c>
      <c r="AH8" s="16" t="str">
        <f t="shared" ca="1" si="32"/>
        <v>**</v>
      </c>
      <c r="AI8" s="6">
        <v>6</v>
      </c>
      <c r="AJ8" s="6">
        <f t="shared" si="33"/>
        <v>-1</v>
      </c>
      <c r="AK8" s="6">
        <f t="shared" si="34"/>
        <v>-1</v>
      </c>
      <c r="AL8" s="6">
        <f t="shared" ca="1" si="35"/>
        <v>10</v>
      </c>
      <c r="AM8" s="6" t="str">
        <f t="shared" ca="1" si="36"/>
        <v>HFT Forklifts Chase (Novices Limited Handicap)</v>
      </c>
      <c r="AN8" s="6" t="str">
        <f t="shared" ca="1" si="37"/>
        <v xml:space="preserve">2m5f </v>
      </c>
      <c r="AO8" s="6">
        <f t="shared" ca="1" si="38"/>
        <v>6758</v>
      </c>
      <c r="AP8" s="6" t="str">
        <f t="shared" ca="1" si="39"/>
        <v>Good To Firm</v>
      </c>
      <c r="AQ8" s="6" t="str">
        <f t="shared" ca="1" si="40"/>
        <v>Handicap</v>
      </c>
      <c r="AR8" s="6" t="str">
        <f t="shared" ca="1" si="41"/>
        <v>Roll The Dough (IRE)</v>
      </c>
      <c r="AS8" s="6" t="str">
        <f t="shared" ca="1" si="42"/>
        <v>Samson</v>
      </c>
      <c r="AT8" s="6" t="str">
        <f t="shared" ca="1" si="43"/>
        <v>Roll The Dough (IRE)</v>
      </c>
      <c r="AU8" s="6" t="str">
        <f t="shared" ca="1" si="44"/>
        <v>Roll The Dough (IRE)</v>
      </c>
      <c r="AV8" s="6" t="str">
        <f t="shared" ca="1" si="45"/>
        <v>Gone Platinum (IRE)</v>
      </c>
      <c r="AW8" s="6">
        <f t="shared" ca="1" si="55"/>
        <v>66</v>
      </c>
      <c r="AX8" s="6">
        <f t="shared" ca="1" si="56"/>
        <v>49</v>
      </c>
      <c r="AY8" s="6" t="str">
        <f t="shared" ca="1" si="46"/>
        <v>Roll The Dough (IRE)</v>
      </c>
      <c r="AZ8" s="14" t="str">
        <f t="shared" ca="1" si="47"/>
        <v/>
      </c>
      <c r="BA8" s="14" t="str">
        <f t="shared" ca="1" si="48"/>
        <v/>
      </c>
      <c r="BB8" s="14">
        <f t="shared" ca="1" si="49"/>
        <v>30</v>
      </c>
      <c r="BC8" s="14">
        <f t="shared" ca="1" si="50"/>
        <v>40</v>
      </c>
      <c r="BD8" s="14" t="str">
        <f t="shared" ca="1" si="51"/>
        <v>No Lay</v>
      </c>
      <c r="BE8" s="14" t="str">
        <f t="shared" ca="1" si="52"/>
        <v>**</v>
      </c>
      <c r="BF8" s="14" t="str">
        <f t="shared" ca="1" si="53"/>
        <v>"</v>
      </c>
      <c r="BG8" s="14" t="str">
        <f t="shared" ca="1" si="54"/>
        <v>Class 4</v>
      </c>
    </row>
    <row r="9" spans="1:59" s="6" customFormat="1">
      <c r="A9" s="14" t="str">
        <f>Sheets!D23</f>
        <v>1500 Plumpton</v>
      </c>
      <c r="B9" s="14" t="str">
        <f t="shared" ca="1" si="0"/>
        <v>Plumpton</v>
      </c>
      <c r="C9" s="15">
        <f t="shared" ca="1" si="1"/>
        <v>0.625</v>
      </c>
      <c r="D9" s="16" t="str">
        <f t="shared" ca="1" si="2"/>
        <v>Royal Hall (FR)</v>
      </c>
      <c r="E9" s="17">
        <f t="shared" ca="1" si="3"/>
        <v>0.10392011532526763</v>
      </c>
      <c r="F9" s="18">
        <f t="shared" ca="1" si="4"/>
        <v>0.91</v>
      </c>
      <c r="G9" s="6" t="str">
        <f t="shared" ca="1" si="5"/>
        <v>Lovato (GER)</v>
      </c>
      <c r="H9" s="8">
        <f t="shared" ca="1" si="6"/>
        <v>3.33</v>
      </c>
      <c r="I9" s="16" t="str">
        <f t="shared" ca="1" si="7"/>
        <v>Ramore Will (IRE)</v>
      </c>
      <c r="J9" s="18">
        <f t="shared" ca="1" si="8"/>
        <v>4.5</v>
      </c>
      <c r="K9" s="6" t="str">
        <f t="shared" ca="1" si="9"/>
        <v>Royal Hall (FR)</v>
      </c>
      <c r="L9" s="7">
        <f t="shared" ca="1" si="10"/>
        <v>0.40197819196785117</v>
      </c>
      <c r="M9" s="8">
        <f t="shared" ca="1" si="11"/>
        <v>0.91</v>
      </c>
      <c r="N9" s="16" t="str">
        <f t="shared" ca="1" si="12"/>
        <v>Ding Ding</v>
      </c>
      <c r="O9" s="17">
        <f t="shared" ca="1" si="13"/>
        <v>6.2831985815065439E-2</v>
      </c>
      <c r="P9" s="18">
        <f t="shared" ca="1" si="14"/>
        <v>5</v>
      </c>
      <c r="Q9" s="6" t="str">
        <f t="shared" ca="1" si="15"/>
        <v>Lovato (GER)</v>
      </c>
      <c r="R9" s="7">
        <f t="shared" ca="1" si="16"/>
        <v>0.32717412357156689</v>
      </c>
      <c r="S9" s="8">
        <f t="shared" ca="1" si="17"/>
        <v>3.33</v>
      </c>
      <c r="T9" s="16" t="str">
        <f t="shared" ca="1" si="18"/>
        <v>Royal Hall (FR)</v>
      </c>
      <c r="U9" s="17">
        <f t="shared" ca="1" si="19"/>
        <v>0.24075735821966976</v>
      </c>
      <c r="V9" s="18">
        <f t="shared" ca="1" si="20"/>
        <v>0.91</v>
      </c>
      <c r="W9" s="6" t="str">
        <f t="shared" ca="1" si="21"/>
        <v>Lovato (GER)</v>
      </c>
      <c r="X9" s="7">
        <f t="shared" ca="1" si="22"/>
        <v>0.19769019857645331</v>
      </c>
      <c r="Y9" s="8">
        <f t="shared" ca="1" si="23"/>
        <v>3.33</v>
      </c>
      <c r="Z9" s="16" t="str">
        <f t="shared" ca="1" si="24"/>
        <v>Royal Hall (FR)</v>
      </c>
      <c r="AA9" s="17">
        <f t="shared" ca="1" si="25"/>
        <v>7.0488676573767492E-2</v>
      </c>
      <c r="AB9" s="18">
        <f t="shared" ca="1" si="26"/>
        <v>0.91</v>
      </c>
      <c r="AC9" s="6" t="str">
        <f t="shared" ca="1" si="27"/>
        <v>Royal Hall (FR)</v>
      </c>
      <c r="AD9" s="6" t="str">
        <f t="shared" ca="1" si="28"/>
        <v>Royal Hall (FR)</v>
      </c>
      <c r="AE9" s="6" t="str">
        <f t="shared" ca="1" si="29"/>
        <v>Royal Hall (FR)</v>
      </c>
      <c r="AF9" s="16" t="str">
        <f t="shared" ca="1" si="30"/>
        <v>Royal Hall (FR)</v>
      </c>
      <c r="AG9" s="16">
        <f t="shared" ca="1" si="31"/>
        <v>0.91</v>
      </c>
      <c r="AH9" s="16" t="str">
        <f t="shared" ca="1" si="32"/>
        <v>***</v>
      </c>
      <c r="AI9" s="6">
        <v>7</v>
      </c>
      <c r="AJ9" s="6">
        <f t="shared" si="33"/>
        <v>-1</v>
      </c>
      <c r="AK9" s="6">
        <f t="shared" si="34"/>
        <v>-1</v>
      </c>
      <c r="AL9" s="6">
        <f t="shared" ca="1" si="35"/>
        <v>4</v>
      </c>
      <c r="AM9" s="6" t="str">
        <f t="shared" ca="1" si="36"/>
        <v>Free Tips Daily On attheraces.com Handicap Hurdle</v>
      </c>
      <c r="AN9" s="6" t="str">
        <f t="shared" ca="1" si="37"/>
        <v xml:space="preserve">2m4½f </v>
      </c>
      <c r="AO9" s="6">
        <f t="shared" ca="1" si="38"/>
        <v>6238</v>
      </c>
      <c r="AP9" s="6" t="str">
        <f t="shared" ca="1" si="39"/>
        <v>Good</v>
      </c>
      <c r="AQ9" s="6" t="str">
        <f t="shared" ca="1" si="40"/>
        <v>Handicap</v>
      </c>
      <c r="AR9" s="6" t="str">
        <f t="shared" ca="1" si="41"/>
        <v>Ramore Will (IRE)</v>
      </c>
      <c r="AS9" s="6" t="str">
        <f t="shared" ca="1" si="42"/>
        <v>Ramore Will (IRE)</v>
      </c>
      <c r="AT9" s="6" t="str">
        <f t="shared" ca="1" si="43"/>
        <v>Royal Hall (FR)</v>
      </c>
      <c r="AU9" s="6" t="str">
        <f t="shared" ca="1" si="44"/>
        <v>Royal Hall (FR)</v>
      </c>
      <c r="AV9" s="6" t="str">
        <f t="shared" ca="1" si="45"/>
        <v>Lovato (GER)</v>
      </c>
      <c r="AW9" s="6">
        <f t="shared" ca="1" si="55"/>
        <v>24</v>
      </c>
      <c r="AX9" s="6">
        <f t="shared" ca="1" si="56"/>
        <v>22</v>
      </c>
      <c r="AY9" s="6" t="str">
        <f t="shared" ca="1" si="46"/>
        <v>Royal Hall (FR)</v>
      </c>
      <c r="AZ9" s="14" t="str">
        <f t="shared" ca="1" si="47"/>
        <v/>
      </c>
      <c r="BA9" s="14" t="str">
        <f t="shared" ca="1" si="48"/>
        <v/>
      </c>
      <c r="BB9" s="14">
        <f t="shared" ca="1" si="49"/>
        <v>-0.90000000000000036</v>
      </c>
      <c r="BC9" s="14">
        <f t="shared" ca="1" si="50"/>
        <v>23.299999999999997</v>
      </c>
      <c r="BD9" s="14" t="str">
        <f t="shared" ca="1" si="51"/>
        <v>No Lay</v>
      </c>
      <c r="BE9" s="14" t="str">
        <f t="shared" ca="1" si="52"/>
        <v>*</v>
      </c>
      <c r="BF9" s="14" t="str">
        <f t="shared" ca="1" si="53"/>
        <v>"</v>
      </c>
      <c r="BG9" s="14" t="str">
        <f t="shared" ca="1" si="54"/>
        <v>Class 3</v>
      </c>
    </row>
    <row r="10" spans="1:59" s="6" customFormat="1">
      <c r="A10" s="14" t="str">
        <f>Sheets!D24</f>
        <v>1515 Hereford</v>
      </c>
      <c r="B10" s="14" t="str">
        <f t="shared" ca="1" si="0"/>
        <v>Hereford</v>
      </c>
      <c r="C10" s="15">
        <f t="shared" ca="1" si="1"/>
        <v>0.63541666666666663</v>
      </c>
      <c r="D10" s="16" t="str">
        <f t="shared" ca="1" si="2"/>
        <v>Whats Occurring (IRE)</v>
      </c>
      <c r="E10" s="17">
        <f t="shared" ca="1" si="3"/>
        <v>0.15146122227039147</v>
      </c>
      <c r="F10" s="18">
        <f t="shared" ca="1" si="4"/>
        <v>1.25</v>
      </c>
      <c r="G10" s="6" t="str">
        <f t="shared" ca="1" si="5"/>
        <v>Super Scorpion (IRE)</v>
      </c>
      <c r="H10" s="8">
        <f t="shared" ca="1" si="6"/>
        <v>2.75</v>
      </c>
      <c r="I10" s="16" t="str">
        <f t="shared" ca="1" si="7"/>
        <v>Valseur Du Granval (FR)</v>
      </c>
      <c r="J10" s="18">
        <f t="shared" ca="1" si="8"/>
        <v>4</v>
      </c>
      <c r="K10" s="6" t="str">
        <f t="shared" ca="1" si="9"/>
        <v>Whats Occurring (IRE)</v>
      </c>
      <c r="L10" s="7">
        <f t="shared" ca="1" si="10"/>
        <v>0.39420939816768136</v>
      </c>
      <c r="M10" s="8">
        <f t="shared" ca="1" si="11"/>
        <v>1.25</v>
      </c>
      <c r="N10" s="16" t="str">
        <f t="shared" ca="1" si="12"/>
        <v>Valseur Du Granval (FR)</v>
      </c>
      <c r="O10" s="17">
        <f t="shared" ca="1" si="13"/>
        <v>0.14811052079343126</v>
      </c>
      <c r="P10" s="18">
        <f t="shared" ca="1" si="14"/>
        <v>4</v>
      </c>
      <c r="Q10" s="6" t="str">
        <f t="shared" ca="1" si="15"/>
        <v>Whats Occurring (IRE)</v>
      </c>
      <c r="R10" s="7">
        <f t="shared" ca="1" si="16"/>
        <v>0.29151436765450151</v>
      </c>
      <c r="S10" s="8">
        <f t="shared" ca="1" si="17"/>
        <v>1.25</v>
      </c>
      <c r="T10" s="16" t="str">
        <f t="shared" ca="1" si="18"/>
        <v>Tis Wonderful (IRE)</v>
      </c>
      <c r="U10" s="17">
        <f t="shared" ca="1" si="19"/>
        <v>4.6865697031555603E-2</v>
      </c>
      <c r="V10" s="18">
        <f t="shared" ca="1" si="20"/>
        <v>33</v>
      </c>
      <c r="W10" s="6" t="str">
        <f t="shared" ca="1" si="21"/>
        <v>Whats Occurring (IRE)</v>
      </c>
      <c r="X10" s="7">
        <f t="shared" ca="1" si="22"/>
        <v>0.19847560133661044</v>
      </c>
      <c r="Y10" s="8">
        <f t="shared" ca="1" si="23"/>
        <v>1.25</v>
      </c>
      <c r="Z10" s="16" t="str">
        <f t="shared" ca="1" si="24"/>
        <v>Whats Occurring (IRE)</v>
      </c>
      <c r="AA10" s="17">
        <f t="shared" ca="1" si="25"/>
        <v>0.72828409485974555</v>
      </c>
      <c r="AB10" s="18">
        <f t="shared" ca="1" si="26"/>
        <v>1.25</v>
      </c>
      <c r="AC10" s="6" t="str">
        <f t="shared" ca="1" si="27"/>
        <v>Whats Occurring (IRE)</v>
      </c>
      <c r="AD10" s="6" t="str">
        <f t="shared" ca="1" si="28"/>
        <v>no selection</v>
      </c>
      <c r="AE10" s="6" t="str">
        <f t="shared" ca="1" si="29"/>
        <v>Whats Occurring (IRE)</v>
      </c>
      <c r="AF10" s="16" t="str">
        <f t="shared" ca="1" si="30"/>
        <v>Whats Occurring (IRE)</v>
      </c>
      <c r="AG10" s="16">
        <f t="shared" ca="1" si="31"/>
        <v>1.25</v>
      </c>
      <c r="AH10" s="16" t="str">
        <f t="shared" ca="1" si="32"/>
        <v>****</v>
      </c>
      <c r="AI10" s="6">
        <v>8</v>
      </c>
      <c r="AJ10" s="6">
        <f t="shared" si="33"/>
        <v>-1</v>
      </c>
      <c r="AK10" s="6">
        <f t="shared" si="34"/>
        <v>-1</v>
      </c>
      <c r="AL10" s="6">
        <f t="shared" ca="1" si="35"/>
        <v>9</v>
      </c>
      <c r="AM10" s="6" t="str">
        <f t="shared" ca="1" si="36"/>
        <v>Central Roofing Novices Hurdle</v>
      </c>
      <c r="AN10" s="6" t="str">
        <f t="shared" ca="1" si="37"/>
        <v xml:space="preserve">2m½f </v>
      </c>
      <c r="AO10" s="6">
        <f t="shared" ca="1" si="38"/>
        <v>4809</v>
      </c>
      <c r="AP10" s="6" t="str">
        <f t="shared" ca="1" si="39"/>
        <v>Good To Firm</v>
      </c>
      <c r="AQ10" s="6" t="str">
        <f t="shared" ca="1" si="40"/>
        <v>Non Handicap</v>
      </c>
      <c r="AR10" s="6" t="str">
        <f t="shared" ca="1" si="41"/>
        <v/>
      </c>
      <c r="AS10" s="6" t="b">
        <f t="shared" ca="1" si="42"/>
        <v>0</v>
      </c>
      <c r="AT10" s="6" t="b">
        <f t="shared" ca="1" si="43"/>
        <v>0</v>
      </c>
      <c r="AU10" s="6" t="str">
        <f t="shared" ca="1" si="44"/>
        <v>Whats Occurring (IRE)</v>
      </c>
      <c r="AV10" s="6" t="str">
        <f t="shared" ca="1" si="45"/>
        <v>Super Scorpion (IRE)</v>
      </c>
      <c r="AW10" s="6">
        <f t="shared" ca="1" si="55"/>
        <v>58</v>
      </c>
      <c r="AX10" s="6">
        <f t="shared" ca="1" si="56"/>
        <v>60</v>
      </c>
      <c r="AY10" s="6" t="str">
        <f t="shared" ca="1" si="46"/>
        <v>Super Scorpion (IRE)</v>
      </c>
      <c r="AZ10" s="14" t="str">
        <f t="shared" ca="1" si="47"/>
        <v/>
      </c>
      <c r="BA10" s="14" t="str">
        <f t="shared" ca="1" si="48"/>
        <v/>
      </c>
      <c r="BB10" s="14">
        <f t="shared" ca="1" si="49"/>
        <v>2.5</v>
      </c>
      <c r="BC10" s="14">
        <f t="shared" ca="1" si="50"/>
        <v>17.5</v>
      </c>
      <c r="BD10" s="14" t="str">
        <f t="shared" ca="1" si="51"/>
        <v>No Lay</v>
      </c>
      <c r="BE10" s="14" t="str">
        <f t="shared" ca="1" si="52"/>
        <v>*</v>
      </c>
      <c r="BF10" s="14" t="str">
        <f t="shared" ca="1" si="53"/>
        <v>"</v>
      </c>
      <c r="BG10" s="14" t="str">
        <f t="shared" ca="1" si="54"/>
        <v>Class 4</v>
      </c>
    </row>
    <row r="11" spans="1:59" s="6" customFormat="1">
      <c r="A11" s="14" t="str">
        <f>Sheets!D25</f>
        <v>1530 Plumpton</v>
      </c>
      <c r="B11" s="14" t="str">
        <f t="shared" ca="1" si="0"/>
        <v>Plumpton</v>
      </c>
      <c r="C11" s="15">
        <f t="shared" ca="1" si="1"/>
        <v>0.64583333333333337</v>
      </c>
      <c r="D11" s="16" t="str">
        <f t="shared" ca="1" si="2"/>
        <v>Turban (FR)</v>
      </c>
      <c r="E11" s="17">
        <f t="shared" ca="1" si="3"/>
        <v>0.28975567160170529</v>
      </c>
      <c r="F11" s="18">
        <f t="shared" ca="1" si="4"/>
        <v>2</v>
      </c>
      <c r="G11" s="6" t="str">
        <f t="shared" ca="1" si="5"/>
        <v>Chasing Headlights (IRE)</v>
      </c>
      <c r="H11" s="8">
        <f t="shared" ca="1" si="6"/>
        <v>7</v>
      </c>
      <c r="I11" s="16" t="str">
        <f t="shared" ca="1" si="7"/>
        <v>Broughtons Bandit</v>
      </c>
      <c r="J11" s="18">
        <f t="shared" ca="1" si="8"/>
        <v>6</v>
      </c>
      <c r="K11" s="6" t="str">
        <f t="shared" ca="1" si="9"/>
        <v>Chasing Headlights (IRE)</v>
      </c>
      <c r="L11" s="7">
        <f t="shared" ca="1" si="10"/>
        <v>0.1290940854133675</v>
      </c>
      <c r="M11" s="8">
        <f t="shared" ca="1" si="11"/>
        <v>7</v>
      </c>
      <c r="N11" s="16" t="str">
        <f t="shared" ca="1" si="12"/>
        <v>Turban (FR)</v>
      </c>
      <c r="O11" s="17">
        <f t="shared" ca="1" si="13"/>
        <v>9.1065072979584147E-3</v>
      </c>
      <c r="P11" s="18">
        <f t="shared" ca="1" si="14"/>
        <v>2</v>
      </c>
      <c r="Q11" s="6" t="str">
        <f t="shared" ca="1" si="15"/>
        <v>Turban (FR)</v>
      </c>
      <c r="R11" s="7">
        <f t="shared" ca="1" si="16"/>
        <v>0.29418604651162789</v>
      </c>
      <c r="S11" s="8">
        <f t="shared" ca="1" si="17"/>
        <v>2</v>
      </c>
      <c r="T11" s="16" t="str">
        <f t="shared" ca="1" si="18"/>
        <v>The Tin Miner (IRE)</v>
      </c>
      <c r="U11" s="17">
        <f t="shared" ca="1" si="19"/>
        <v>1.3015856618976236E-2</v>
      </c>
      <c r="V11" s="18">
        <f t="shared" ca="1" si="20"/>
        <v>1.25</v>
      </c>
      <c r="W11" s="6" t="str">
        <f t="shared" ca="1" si="21"/>
        <v>Turban (FR)</v>
      </c>
      <c r="X11" s="7">
        <f t="shared" ca="1" si="22"/>
        <v>3.3109984305203469E-2</v>
      </c>
      <c r="Y11" s="8">
        <f t="shared" ca="1" si="23"/>
        <v>2</v>
      </c>
      <c r="Z11" s="16" t="str">
        <f t="shared" ca="1" si="24"/>
        <v>Broughtons Bandit</v>
      </c>
      <c r="AA11" s="17">
        <f t="shared" ca="1" si="25"/>
        <v>0.35328481532976969</v>
      </c>
      <c r="AB11" s="18">
        <f t="shared" ca="1" si="26"/>
        <v>6</v>
      </c>
      <c r="AC11" s="6" t="str">
        <f t="shared" ca="1" si="27"/>
        <v>Turban (FR)</v>
      </c>
      <c r="AD11" s="6" t="str">
        <f t="shared" ca="1" si="28"/>
        <v>The Tin Miner (IRE)</v>
      </c>
      <c r="AE11" s="6" t="str">
        <f t="shared" ca="1" si="29"/>
        <v>no selection</v>
      </c>
      <c r="AF11" s="16" t="str">
        <f t="shared" ca="1" si="30"/>
        <v>Turban (FR)</v>
      </c>
      <c r="AG11" s="16">
        <f t="shared" ca="1" si="31"/>
        <v>2</v>
      </c>
      <c r="AH11" s="16" t="str">
        <f t="shared" ca="1" si="32"/>
        <v>*</v>
      </c>
      <c r="AI11" s="6">
        <v>9</v>
      </c>
      <c r="AJ11" s="6">
        <f t="shared" si="33"/>
        <v>-1</v>
      </c>
      <c r="AK11" s="6">
        <f t="shared" si="34"/>
        <v>-1</v>
      </c>
      <c r="AL11" s="6">
        <f t="shared" ca="1" si="35"/>
        <v>5</v>
      </c>
      <c r="AM11" s="6" t="str">
        <f t="shared" ca="1" si="36"/>
        <v>Follow At The Races On Twitter Handicap Chase</v>
      </c>
      <c r="AN11" s="6" t="str">
        <f t="shared" ca="1" si="37"/>
        <v xml:space="preserve">2m4f </v>
      </c>
      <c r="AO11" s="6">
        <f t="shared" ca="1" si="38"/>
        <v>3314</v>
      </c>
      <c r="AP11" s="6" t="str">
        <f t="shared" ca="1" si="39"/>
        <v>Good</v>
      </c>
      <c r="AQ11" s="6" t="str">
        <f t="shared" ca="1" si="40"/>
        <v>Handicap</v>
      </c>
      <c r="AR11" s="6" t="str">
        <f t="shared" ca="1" si="41"/>
        <v>Chasing Headlights (IRE)</v>
      </c>
      <c r="AS11" s="6" t="str">
        <f t="shared" ca="1" si="42"/>
        <v>Chasing Headlights (IRE)</v>
      </c>
      <c r="AT11" s="6" t="str">
        <f t="shared" ca="1" si="43"/>
        <v>Turban (FR)</v>
      </c>
      <c r="AU11" s="6" t="str">
        <f t="shared" ca="1" si="44"/>
        <v>Turban (FR)</v>
      </c>
      <c r="AV11" s="6" t="str">
        <f t="shared" ca="1" si="45"/>
        <v>Chasing Headlights (IRE)</v>
      </c>
      <c r="AW11" s="6">
        <f t="shared" ca="1" si="55"/>
        <v>35</v>
      </c>
      <c r="AX11" s="6">
        <f t="shared" ca="1" si="56"/>
        <v>28</v>
      </c>
      <c r="AY11" s="6" t="str">
        <f t="shared" ca="1" si="46"/>
        <v>Turban (FR)</v>
      </c>
      <c r="AZ11" s="14" t="str">
        <f t="shared" ca="1" si="47"/>
        <v/>
      </c>
      <c r="BA11" s="14" t="str">
        <f t="shared" ca="1" si="48"/>
        <v/>
      </c>
      <c r="BB11" s="14">
        <f t="shared" ca="1" si="49"/>
        <v>10</v>
      </c>
      <c r="BC11" s="14">
        <f t="shared" ca="1" si="50"/>
        <v>60</v>
      </c>
      <c r="BD11" s="14" t="str">
        <f t="shared" ca="1" si="51"/>
        <v>The Tin Miner (IRE)</v>
      </c>
      <c r="BE11" s="14" t="str">
        <f t="shared" ca="1" si="52"/>
        <v>****</v>
      </c>
      <c r="BF11" s="14" t="str">
        <f t="shared" ca="1" si="53"/>
        <v>PLUS: The Tin Miner (IRE) is 48.11% behind top-rated Turban (FR). 
NEUTRAL: Speed is not a factor.
PLUS: Form horse Grayhawk (IRE) is 37.39% ahead of the lay selection The Tin Miner (IRE). 
NEUTRAL: Stallion ratings are not a factor.
PLUS: The most suited horse, Broughtons Bandit is 92.84% ahead of The Tin Miner (IRE). 
NEGATIVE: The lay selection is on a highly rated jockey in OBrien, T J. 
PLUS: In the second-last race, Turban (FR) outperformed The Tin Miner (IRE) significantly.</v>
      </c>
      <c r="BG11" s="14" t="str">
        <f t="shared" ca="1" si="54"/>
        <v>Class 5</v>
      </c>
    </row>
    <row r="12" spans="1:59" s="6" customFormat="1">
      <c r="A12" s="14" t="str">
        <f>Sheets!D26</f>
        <v>1545 Hereford</v>
      </c>
      <c r="B12" s="14" t="str">
        <f t="shared" ca="1" si="0"/>
        <v>Hereford</v>
      </c>
      <c r="C12" s="15">
        <f t="shared" ca="1" si="1"/>
        <v>0.65625</v>
      </c>
      <c r="D12" s="16" t="str">
        <f t="shared" ca="1" si="2"/>
        <v>Deise Vu (IRE)</v>
      </c>
      <c r="E12" s="17">
        <f t="shared" ca="1" si="3"/>
        <v>0.1738732151479617</v>
      </c>
      <c r="F12" s="18">
        <f t="shared" ca="1" si="4"/>
        <v>2.5</v>
      </c>
      <c r="G12" s="6" t="str">
        <f t="shared" ca="1" si="5"/>
        <v>Wisecracker</v>
      </c>
      <c r="H12" s="8">
        <f t="shared" ca="1" si="6"/>
        <v>1.75</v>
      </c>
      <c r="I12" s="16" t="str">
        <f t="shared" ca="1" si="7"/>
        <v>Welsh Designe</v>
      </c>
      <c r="J12" s="18">
        <f t="shared" ca="1" si="8"/>
        <v>6.5</v>
      </c>
      <c r="K12" s="6" t="str">
        <f t="shared" ca="1" si="9"/>
        <v>Deise Vu (IRE)</v>
      </c>
      <c r="L12" s="7">
        <f t="shared" ca="1" si="10"/>
        <v>0.15664122137404585</v>
      </c>
      <c r="M12" s="8">
        <f t="shared" ca="1" si="11"/>
        <v>2.5</v>
      </c>
      <c r="N12" s="16" t="str">
        <f t="shared" ca="1" si="12"/>
        <v>Sadma</v>
      </c>
      <c r="O12" s="17">
        <f t="shared" ca="1" si="13"/>
        <v>9.2381288475865603E-2</v>
      </c>
      <c r="P12" s="18">
        <f t="shared" ca="1" si="14"/>
        <v>10</v>
      </c>
      <c r="Q12" s="6" t="str">
        <f t="shared" ca="1" si="15"/>
        <v>Hands Of Stone (IRE)</v>
      </c>
      <c r="R12" s="7">
        <f t="shared" ca="1" si="16"/>
        <v>1.6983379071091979E-2</v>
      </c>
      <c r="S12" s="8">
        <f t="shared" ca="1" si="17"/>
        <v>8</v>
      </c>
      <c r="T12" s="16" t="str">
        <f t="shared" ca="1" si="18"/>
        <v>Wisecracker</v>
      </c>
      <c r="U12" s="17">
        <f t="shared" ca="1" si="19"/>
        <v>0.46789239613840988</v>
      </c>
      <c r="V12" s="18">
        <f t="shared" ca="1" si="20"/>
        <v>1.75</v>
      </c>
      <c r="W12" s="6" t="str">
        <f t="shared" ca="1" si="21"/>
        <v>Welsh Designe</v>
      </c>
      <c r="X12" s="7">
        <f t="shared" ca="1" si="22"/>
        <v>0.28944723618090462</v>
      </c>
      <c r="Y12" s="8">
        <f t="shared" ca="1" si="23"/>
        <v>6.5</v>
      </c>
      <c r="Z12" s="16" t="str">
        <f t="shared" ca="1" si="24"/>
        <v>Accessallareas (IRE)</v>
      </c>
      <c r="AA12" s="17">
        <f t="shared" ca="1" si="25"/>
        <v>0.18007844197998377</v>
      </c>
      <c r="AB12" s="18">
        <f t="shared" ca="1" si="26"/>
        <v>14</v>
      </c>
      <c r="AC12" s="6" t="str">
        <f t="shared" ca="1" si="27"/>
        <v>Deise Vu (IRE)</v>
      </c>
      <c r="AD12" s="6" t="str">
        <f t="shared" ca="1" si="28"/>
        <v>no selection</v>
      </c>
      <c r="AE12" s="6" t="str">
        <f t="shared" ca="1" si="29"/>
        <v>no selection</v>
      </c>
      <c r="AF12" s="16" t="str">
        <f t="shared" ca="1" si="30"/>
        <v>Deise Vu (IRE)</v>
      </c>
      <c r="AG12" s="16">
        <f t="shared" ca="1" si="31"/>
        <v>2.5</v>
      </c>
      <c r="AH12" s="16" t="str">
        <f t="shared" ca="1" si="32"/>
        <v>*</v>
      </c>
      <c r="AI12" s="6">
        <v>10</v>
      </c>
      <c r="AJ12" s="6">
        <f t="shared" si="33"/>
        <v>-1</v>
      </c>
      <c r="AK12" s="6">
        <f t="shared" si="34"/>
        <v>-1</v>
      </c>
      <c r="AL12" s="6">
        <f t="shared" ca="1" si="35"/>
        <v>8</v>
      </c>
      <c r="AM12" s="6" t="str">
        <f t="shared" ca="1" si="36"/>
        <v>Labels Shopping Ross On Wye Handicap Chase</v>
      </c>
      <c r="AN12" s="6" t="str">
        <f t="shared" ca="1" si="37"/>
        <v xml:space="preserve">2m </v>
      </c>
      <c r="AO12" s="6">
        <f t="shared" ca="1" si="38"/>
        <v>3509</v>
      </c>
      <c r="AP12" s="6" t="str">
        <f t="shared" ca="1" si="39"/>
        <v>Good To Firm</v>
      </c>
      <c r="AQ12" s="6" t="str">
        <f t="shared" ca="1" si="40"/>
        <v>Handicap</v>
      </c>
      <c r="AR12" s="6" t="str">
        <f t="shared" ca="1" si="41"/>
        <v>Welsh Designe</v>
      </c>
      <c r="AS12" s="6" t="str">
        <f t="shared" ca="1" si="42"/>
        <v>Welsh Designe</v>
      </c>
      <c r="AT12" s="6" t="str">
        <f t="shared" ca="1" si="43"/>
        <v>Deise Vu (IRE)</v>
      </c>
      <c r="AU12" s="6" t="str">
        <f t="shared" ca="1" si="44"/>
        <v>Deise Vu (IRE)</v>
      </c>
      <c r="AV12" s="6" t="str">
        <f t="shared" ca="1" si="45"/>
        <v>Wisecracker</v>
      </c>
      <c r="AW12" s="6">
        <f t="shared" ca="1" si="55"/>
        <v>45</v>
      </c>
      <c r="AX12" s="6">
        <f t="shared" ca="1" si="56"/>
        <v>40</v>
      </c>
      <c r="AY12" s="6" t="str">
        <f t="shared" ca="1" si="46"/>
        <v>Deise Vu (IRE)</v>
      </c>
      <c r="AZ12" s="14" t="str">
        <f t="shared" ca="1" si="47"/>
        <v/>
      </c>
      <c r="BA12" s="14" t="str">
        <f t="shared" ca="1" si="48"/>
        <v/>
      </c>
      <c r="BB12" s="14">
        <f t="shared" ca="1" si="49"/>
        <v>15</v>
      </c>
      <c r="BC12" s="14">
        <f t="shared" ca="1" si="50"/>
        <v>7.5</v>
      </c>
      <c r="BD12" s="14" t="str">
        <f t="shared" ca="1" si="51"/>
        <v>No Lay</v>
      </c>
      <c r="BE12" s="14" t="str">
        <f t="shared" ca="1" si="52"/>
        <v>***</v>
      </c>
      <c r="BF12" s="14" t="str">
        <f t="shared" ca="1" si="53"/>
        <v>"</v>
      </c>
      <c r="BG12" s="14" t="str">
        <f t="shared" ca="1" si="54"/>
        <v>Class 5</v>
      </c>
    </row>
    <row r="13" spans="1:59" s="6" customFormat="1">
      <c r="A13" s="14" t="str">
        <f>Sheets!D27</f>
        <v>1600 Plumpton</v>
      </c>
      <c r="B13" s="14" t="str">
        <f t="shared" ca="1" si="0"/>
        <v>Plumpton</v>
      </c>
      <c r="C13" s="15">
        <f t="shared" ca="1" si="1"/>
        <v>0.66666666666666663</v>
      </c>
      <c r="D13" s="16" t="str">
        <f t="shared" ca="1" si="2"/>
        <v>Willyegolassiego</v>
      </c>
      <c r="E13" s="17">
        <f t="shared" ca="1" si="3"/>
        <v>0.13876753260897801</v>
      </c>
      <c r="F13" s="18">
        <f t="shared" ca="1" si="4"/>
        <v>16</v>
      </c>
      <c r="G13" s="6" t="str">
        <f t="shared" ca="1" si="5"/>
        <v>Westerbee (IRE)</v>
      </c>
      <c r="H13" s="8">
        <f t="shared" ca="1" si="6"/>
        <v>3.5</v>
      </c>
      <c r="I13" s="16" t="str">
        <f t="shared" ca="1" si="7"/>
        <v>Sixties Idol</v>
      </c>
      <c r="J13" s="18">
        <f t="shared" ca="1" si="8"/>
        <v>5</v>
      </c>
      <c r="K13" s="6" t="str">
        <f t="shared" ca="1" si="9"/>
        <v>Westerbee (IRE)</v>
      </c>
      <c r="L13" s="7">
        <f t="shared" ca="1" si="10"/>
        <v>4.7717798074225555E-2</v>
      </c>
      <c r="M13" s="8">
        <f t="shared" ca="1" si="11"/>
        <v>3.5</v>
      </c>
      <c r="N13" s="16" t="str">
        <f t="shared" ca="1" si="12"/>
        <v>Mac Bella</v>
      </c>
      <c r="O13" s="17">
        <f t="shared" ca="1" si="13"/>
        <v>0.16962699822380109</v>
      </c>
      <c r="P13" s="18">
        <f t="shared" ca="1" si="14"/>
        <v>4</v>
      </c>
      <c r="Q13" s="6" t="str">
        <f t="shared" ca="1" si="15"/>
        <v>Willyegolassiego</v>
      </c>
      <c r="R13" s="7">
        <f t="shared" ca="1" si="16"/>
        <v>0.30387179875738757</v>
      </c>
      <c r="S13" s="8">
        <f t="shared" ca="1" si="17"/>
        <v>16</v>
      </c>
      <c r="T13" s="16" t="str">
        <f t="shared" ca="1" si="18"/>
        <v>Sixties Idol</v>
      </c>
      <c r="U13" s="17">
        <f t="shared" ca="1" si="19"/>
        <v>8.3541884697638527E-2</v>
      </c>
      <c r="V13" s="18">
        <f t="shared" ca="1" si="20"/>
        <v>5</v>
      </c>
      <c r="W13" s="6" t="str">
        <f t="shared" ca="1" si="21"/>
        <v>Willyegolassiego</v>
      </c>
      <c r="X13" s="7">
        <f t="shared" ca="1" si="22"/>
        <v>7.2887775491336432E-2</v>
      </c>
      <c r="Y13" s="8">
        <f t="shared" ca="1" si="23"/>
        <v>16</v>
      </c>
      <c r="Z13" s="16" t="str">
        <f t="shared" ca="1" si="24"/>
        <v>Willyegolassiego</v>
      </c>
      <c r="AA13" s="17">
        <f t="shared" ca="1" si="25"/>
        <v>0.22111960895855715</v>
      </c>
      <c r="AB13" s="18">
        <f t="shared" ca="1" si="26"/>
        <v>16</v>
      </c>
      <c r="AC13" s="6" t="str">
        <f t="shared" ca="1" si="27"/>
        <v>Willyegolassiego</v>
      </c>
      <c r="AD13" s="6" t="str">
        <f t="shared" ca="1" si="28"/>
        <v>Sixties Idol</v>
      </c>
      <c r="AE13" s="6" t="str">
        <f t="shared" ca="1" si="29"/>
        <v>no selection</v>
      </c>
      <c r="AF13" s="16" t="str">
        <f t="shared" ca="1" si="30"/>
        <v>Willyegolassiego</v>
      </c>
      <c r="AG13" s="16">
        <f t="shared" ca="1" si="31"/>
        <v>16</v>
      </c>
      <c r="AH13" s="16" t="str">
        <f t="shared" ca="1" si="32"/>
        <v>*</v>
      </c>
      <c r="AI13" s="6">
        <v>11</v>
      </c>
      <c r="AJ13" s="6">
        <f t="shared" si="33"/>
        <v>-1</v>
      </c>
      <c r="AK13" s="6">
        <f t="shared" si="34"/>
        <v>-1</v>
      </c>
      <c r="AL13" s="6">
        <f t="shared" ca="1" si="35"/>
        <v>8</v>
      </c>
      <c r="AM13" s="6" t="str">
        <f t="shared" ca="1" si="36"/>
        <v>Watch Todays Race Replays On attheraces.com Mares Handicap Hurdle</v>
      </c>
      <c r="AN13" s="6" t="str">
        <f t="shared" ca="1" si="37"/>
        <v xml:space="preserve">3m1f </v>
      </c>
      <c r="AO13" s="6">
        <f t="shared" ca="1" si="38"/>
        <v>3119</v>
      </c>
      <c r="AP13" s="6" t="str">
        <f t="shared" ca="1" si="39"/>
        <v>Good</v>
      </c>
      <c r="AQ13" s="6" t="str">
        <f t="shared" ca="1" si="40"/>
        <v>Handicap</v>
      </c>
      <c r="AR13" s="6" t="str">
        <f t="shared" ca="1" si="41"/>
        <v>Willyegolassiego</v>
      </c>
      <c r="AS13" s="6" t="str">
        <f t="shared" ca="1" si="42"/>
        <v>Willyegolassiego</v>
      </c>
      <c r="AT13" s="6" t="str">
        <f t="shared" ca="1" si="43"/>
        <v>Willyegolassiego</v>
      </c>
      <c r="AU13" s="6" t="str">
        <f t="shared" ca="1" si="44"/>
        <v>Willyegolassiego</v>
      </c>
      <c r="AV13" s="6" t="str">
        <f t="shared" ca="1" si="45"/>
        <v>Westerbee (IRE)</v>
      </c>
      <c r="AW13" s="6">
        <f t="shared" ca="1" si="55"/>
        <v>53</v>
      </c>
      <c r="AX13" s="6">
        <f t="shared" ca="1" si="56"/>
        <v>49</v>
      </c>
      <c r="AY13" s="6" t="str">
        <f t="shared" ca="1" si="46"/>
        <v>Willyegolassiego</v>
      </c>
      <c r="AZ13" s="14" t="str">
        <f t="shared" ca="1" si="47"/>
        <v/>
      </c>
      <c r="BA13" s="14" t="str">
        <f t="shared" ca="1" si="48"/>
        <v/>
      </c>
      <c r="BB13" s="14">
        <f t="shared" ca="1" si="49"/>
        <v>150</v>
      </c>
      <c r="BC13" s="14">
        <f t="shared" ca="1" si="50"/>
        <v>25</v>
      </c>
      <c r="BD13" s="14" t="str">
        <f t="shared" ca="1" si="51"/>
        <v>Lamh Ar Lamh (IRE)</v>
      </c>
      <c r="BE13" s="14" t="str">
        <f t="shared" ca="1" si="52"/>
        <v>*****</v>
      </c>
      <c r="BF13" s="14" t="str">
        <f t="shared" ca="1" si="53"/>
        <v>PLUS: Lamh Ar Lamh (IRE) is 42.49% behind top-rated Willyegolassiego. 
NEUTRAL: Speed is not a factor.
PLUS: Form horse Youknowell (IRE) is 48.01% ahead of the lay selection Lamh Ar Lamh (IRE). 
NEUTRAL: Stallion ratings are not a factor.
PLUS: The most suited horse, Willyegolassiego is 41.52% ahead of Lamh Ar Lamh (IRE). 
PLUS: The top-rated jockey, Fehily, Noel is 43.8% ahead of Bowen, Mr S P. 
PLUS: In the second-last race, Willyegolassiego outperformed Lamh Ar Lamh (IRE) significantly.</v>
      </c>
      <c r="BG13" s="14" t="str">
        <f t="shared" ca="1" si="54"/>
        <v>Class 5</v>
      </c>
    </row>
    <row r="14" spans="1:59" s="6" customFormat="1">
      <c r="A14" s="14" t="str">
        <f>Sheets!D28</f>
        <v>1615 Hereford</v>
      </c>
      <c r="B14" s="14" t="str">
        <f t="shared" ca="1" si="0"/>
        <v>Hereford</v>
      </c>
      <c r="C14" s="15">
        <f t="shared" ca="1" si="1"/>
        <v>0.67708333333333337</v>
      </c>
      <c r="D14" s="16" t="str">
        <f t="shared" ca="1" si="2"/>
        <v>Tight Call (IRE)</v>
      </c>
      <c r="E14" s="17">
        <f t="shared" ca="1" si="3"/>
        <v>8.2658425233086544E-2</v>
      </c>
      <c r="F14" s="18">
        <f t="shared" ca="1" si="4"/>
        <v>0.8</v>
      </c>
      <c r="G14" s="6" t="str">
        <f t="shared" ca="1" si="5"/>
        <v>Milldean Silva (IRE)</v>
      </c>
      <c r="H14" s="8">
        <f t="shared" ca="1" si="6"/>
        <v>10</v>
      </c>
      <c r="I14" s="16" t="str">
        <f t="shared" ca="1" si="7"/>
        <v>Risk And Co (FR)</v>
      </c>
      <c r="J14" s="18">
        <f t="shared" ca="1" si="8"/>
        <v>1.38</v>
      </c>
      <c r="K14" s="6" t="str">
        <f t="shared" ca="1" si="9"/>
        <v>Tight Call (IRE)</v>
      </c>
      <c r="L14" s="7">
        <f t="shared" ca="1" si="10"/>
        <v>0.22965930672957793</v>
      </c>
      <c r="M14" s="8">
        <f t="shared" ca="1" si="11"/>
        <v>0.8</v>
      </c>
      <c r="N14" s="16" t="str">
        <f t="shared" ca="1" si="12"/>
        <v>Tight Call (IRE)</v>
      </c>
      <c r="O14" s="17">
        <f t="shared" ca="1" si="13"/>
        <v>0.1</v>
      </c>
      <c r="P14" s="18">
        <f t="shared" ca="1" si="14"/>
        <v>0.8</v>
      </c>
      <c r="Q14" s="6" t="str">
        <f t="shared" ca="1" si="15"/>
        <v>Risk And Co (FR)</v>
      </c>
      <c r="R14" s="7">
        <f t="shared" ca="1" si="16"/>
        <v>0.28474980142970613</v>
      </c>
      <c r="S14" s="8">
        <f t="shared" ca="1" si="17"/>
        <v>1.38</v>
      </c>
      <c r="T14" s="16" t="str">
        <f t="shared" ca="1" si="18"/>
        <v>Milldean Silva (IRE)</v>
      </c>
      <c r="U14" s="17">
        <f t="shared" ca="1" si="19"/>
        <v>2.2628693019068623E-2</v>
      </c>
      <c r="V14" s="18">
        <f t="shared" ca="1" si="20"/>
        <v>10</v>
      </c>
      <c r="W14" s="6" t="str">
        <f t="shared" ca="1" si="21"/>
        <v>Tight Call (IRE)</v>
      </c>
      <c r="X14" s="7">
        <f t="shared" ca="1" si="22"/>
        <v>5.571055443428706E-2</v>
      </c>
      <c r="Y14" s="8">
        <f t="shared" ca="1" si="23"/>
        <v>0.8</v>
      </c>
      <c r="Z14" s="16" t="str">
        <f t="shared" ca="1" si="24"/>
        <v>Milldean Silva (IRE)</v>
      </c>
      <c r="AA14" s="17">
        <f t="shared" ca="1" si="25"/>
        <v>0.2010309278350515</v>
      </c>
      <c r="AB14" s="18">
        <f t="shared" ca="1" si="26"/>
        <v>10</v>
      </c>
      <c r="AC14" s="6" t="str">
        <f t="shared" ca="1" si="27"/>
        <v>Tight Call (IRE)</v>
      </c>
      <c r="AD14" s="6" t="str">
        <f t="shared" ca="1" si="28"/>
        <v>no selection</v>
      </c>
      <c r="AE14" s="6" t="str">
        <f t="shared" ca="1" si="29"/>
        <v>no selection</v>
      </c>
      <c r="AF14" s="16" t="str">
        <f t="shared" ca="1" si="30"/>
        <v>Tight Call (IRE)</v>
      </c>
      <c r="AG14" s="16">
        <f t="shared" ca="1" si="31"/>
        <v>0.8</v>
      </c>
      <c r="AH14" s="16" t="str">
        <f t="shared" ca="1" si="32"/>
        <v>**</v>
      </c>
      <c r="AI14" s="6">
        <v>12</v>
      </c>
      <c r="AJ14" s="6">
        <f t="shared" si="33"/>
        <v>-1</v>
      </c>
      <c r="AK14" s="6">
        <f t="shared" si="34"/>
        <v>-1</v>
      </c>
      <c r="AL14" s="6">
        <f t="shared" ca="1" si="35"/>
        <v>3</v>
      </c>
      <c r="AM14" s="6" t="str">
        <f t="shared" ca="1" si="36"/>
        <v>Cotswold Mini Hereford National Hunt Auction Maiden Hurdle</v>
      </c>
      <c r="AN14" s="6" t="str">
        <f t="shared" ca="1" si="37"/>
        <v xml:space="preserve">2m4f </v>
      </c>
      <c r="AO14" s="6">
        <f t="shared" ca="1" si="38"/>
        <v>4809</v>
      </c>
      <c r="AP14" s="6" t="str">
        <f t="shared" ca="1" si="39"/>
        <v>Good To Firm</v>
      </c>
      <c r="AQ14" s="6" t="str">
        <f t="shared" ca="1" si="40"/>
        <v>Non Handicap</v>
      </c>
      <c r="AR14" s="6" t="str">
        <f t="shared" ca="1" si="41"/>
        <v/>
      </c>
      <c r="AS14" s="6" t="b">
        <f t="shared" ca="1" si="42"/>
        <v>0</v>
      </c>
      <c r="AT14" s="6" t="b">
        <f t="shared" ca="1" si="43"/>
        <v>0</v>
      </c>
      <c r="AU14" s="6" t="str">
        <f t="shared" ca="1" si="44"/>
        <v>Tight Call (IRE)</v>
      </c>
      <c r="AV14" s="6" t="str">
        <f t="shared" ca="1" si="45"/>
        <v>Milldean Silva (IRE)</v>
      </c>
      <c r="AW14" s="6">
        <f t="shared" ca="1" si="55"/>
        <v>17</v>
      </c>
      <c r="AX14" s="6">
        <f t="shared" ca="1" si="56"/>
        <v>18</v>
      </c>
      <c r="AY14" s="6" t="str">
        <f t="shared" ca="1" si="46"/>
        <v>Milldean Silva (IRE)</v>
      </c>
      <c r="AZ14" s="14" t="str">
        <f t="shared" ca="1" si="47"/>
        <v/>
      </c>
      <c r="BA14" s="14" t="str">
        <f t="shared" ca="1" si="48"/>
        <v/>
      </c>
      <c r="BB14" s="14">
        <f t="shared" ca="1" si="49"/>
        <v>-2</v>
      </c>
      <c r="BC14" s="14">
        <f t="shared" ca="1" si="50"/>
        <v>90</v>
      </c>
      <c r="BD14" s="14" t="str">
        <f t="shared" ca="1" si="51"/>
        <v>No Lay</v>
      </c>
      <c r="BE14" s="14" t="str">
        <f t="shared" ca="1" si="52"/>
        <v>**</v>
      </c>
      <c r="BF14" s="14" t="str">
        <f t="shared" ca="1" si="53"/>
        <v>"</v>
      </c>
      <c r="BG14" s="14" t="str">
        <f t="shared" ca="1" si="54"/>
        <v>Class 4</v>
      </c>
    </row>
    <row r="15" spans="1:59" s="6" customFormat="1">
      <c r="A15" s="14" t="str">
        <f>Sheets!D29</f>
        <v>1630 Kempton</v>
      </c>
      <c r="B15" s="14" t="str">
        <f t="shared" ca="1" si="0"/>
        <v>Kempton</v>
      </c>
      <c r="C15" s="15">
        <f t="shared" ca="1" si="1"/>
        <v>0.6875</v>
      </c>
      <c r="D15" s="16" t="str">
        <f t="shared" ca="1" si="2"/>
        <v>Watheerah (USA)</v>
      </c>
      <c r="E15" s="17">
        <f t="shared" ca="1" si="3"/>
        <v>1.9816148180813908E-2</v>
      </c>
      <c r="F15" s="18">
        <f t="shared" ca="1" si="4"/>
        <v>2</v>
      </c>
      <c r="G15" s="6" t="str">
        <f t="shared" ca="1" si="5"/>
        <v>Fabiolla</v>
      </c>
      <c r="H15" s="8">
        <f t="shared" ca="1" si="6"/>
        <v>1.5</v>
      </c>
      <c r="I15" s="16" t="str">
        <f t="shared" ca="1" si="7"/>
        <v>Al Mureib (IRE)</v>
      </c>
      <c r="J15" s="18">
        <f t="shared" ca="1" si="8"/>
        <v>3</v>
      </c>
      <c r="K15" s="6" t="str">
        <f t="shared" ca="1" si="9"/>
        <v>Watheerah (USA)</v>
      </c>
      <c r="L15" s="7">
        <f t="shared" ca="1" si="10"/>
        <v>2.1742098795256581E-2</v>
      </c>
      <c r="M15" s="8">
        <f t="shared" ca="1" si="11"/>
        <v>2</v>
      </c>
      <c r="N15" s="16" t="str">
        <f t="shared" ca="1" si="12"/>
        <v>Fabiolla</v>
      </c>
      <c r="O15" s="17">
        <f t="shared" ca="1" si="13"/>
        <v>4.9603082708855883E-3</v>
      </c>
      <c r="P15" s="18">
        <f t="shared" ca="1" si="14"/>
        <v>1.5</v>
      </c>
      <c r="Q15" s="6" t="str">
        <f t="shared" ca="1" si="15"/>
        <v>Fabiolla</v>
      </c>
      <c r="R15" s="7">
        <f t="shared" ca="1" si="16"/>
        <v>9.9194988042709487E-2</v>
      </c>
      <c r="S15" s="8">
        <f t="shared" ca="1" si="17"/>
        <v>1.5</v>
      </c>
      <c r="T15" s="16" t="str">
        <f t="shared" ca="1" si="18"/>
        <v>Seeing Red (IRE)</v>
      </c>
      <c r="U15" s="17">
        <f t="shared" ca="1" si="19"/>
        <v>0.24019489084497567</v>
      </c>
      <c r="V15" s="18">
        <f t="shared" ca="1" si="20"/>
        <v>16</v>
      </c>
      <c r="W15" s="6" t="str">
        <f t="shared" ca="1" si="21"/>
        <v>Watheerah (USA)</v>
      </c>
      <c r="X15" s="7">
        <f t="shared" ca="1" si="22"/>
        <v>0.43495292085350723</v>
      </c>
      <c r="Y15" s="8">
        <f t="shared" ca="1" si="23"/>
        <v>2</v>
      </c>
      <c r="Z15" s="16" t="str">
        <f t="shared" ca="1" si="24"/>
        <v>Fabiolla</v>
      </c>
      <c r="AA15" s="17">
        <f t="shared" ca="1" si="25"/>
        <v>4.6511627906976744E-2</v>
      </c>
      <c r="AB15" s="18">
        <f t="shared" ca="1" si="26"/>
        <v>1.5</v>
      </c>
      <c r="AC15" s="6" t="str">
        <f t="shared" ca="1" si="27"/>
        <v>Fabiolla</v>
      </c>
      <c r="AD15" s="6" t="str">
        <f t="shared" ca="1" si="28"/>
        <v/>
      </c>
      <c r="AE15" s="6" t="str">
        <f t="shared" ca="1" si="29"/>
        <v>no selection</v>
      </c>
      <c r="AF15" s="16" t="str">
        <f t="shared" ca="1" si="30"/>
        <v>Fabiolla</v>
      </c>
      <c r="AG15" s="16">
        <f t="shared" ca="1" si="31"/>
        <v>1.5</v>
      </c>
      <c r="AH15" s="16" t="str">
        <f t="shared" ca="1" si="32"/>
        <v>**</v>
      </c>
      <c r="AI15" s="6">
        <v>13</v>
      </c>
      <c r="AJ15" s="6">
        <f t="shared" si="33"/>
        <v>-1</v>
      </c>
      <c r="AK15" s="6">
        <f t="shared" si="34"/>
        <v>-1</v>
      </c>
      <c r="AL15" s="6">
        <f t="shared" ca="1" si="35"/>
        <v>9</v>
      </c>
      <c r="AM15" s="6" t="str">
        <f t="shared" ca="1" si="36"/>
        <v>Breeders Supporting Racing EBF Maiden Stakes (Plus 10)</v>
      </c>
      <c r="AN15" s="6" t="str">
        <f t="shared" ca="1" si="37"/>
        <v xml:space="preserve">7f </v>
      </c>
      <c r="AO15" s="6">
        <f t="shared" ca="1" si="38"/>
        <v>7116</v>
      </c>
      <c r="AP15" s="6" t="str">
        <f t="shared" ca="1" si="39"/>
        <v>Standard To Slow</v>
      </c>
      <c r="AQ15" s="6" t="str">
        <f t="shared" ca="1" si="40"/>
        <v>Non Handicap</v>
      </c>
      <c r="AR15" s="6" t="str">
        <f t="shared" ca="1" si="41"/>
        <v/>
      </c>
      <c r="AS15" s="6" t="b">
        <f t="shared" ca="1" si="42"/>
        <v>0</v>
      </c>
      <c r="AT15" s="6" t="b">
        <f t="shared" ca="1" si="43"/>
        <v>0</v>
      </c>
      <c r="AU15" s="6" t="str">
        <f t="shared" ca="1" si="44"/>
        <v>Watheerah (USA)</v>
      </c>
      <c r="AV15" s="6" t="str">
        <f t="shared" ca="1" si="45"/>
        <v>Fabiolla</v>
      </c>
      <c r="AW15" s="6">
        <f t="shared" ca="1" si="55"/>
        <v>59</v>
      </c>
      <c r="AX15" s="6">
        <f t="shared" ca="1" si="56"/>
        <v>55</v>
      </c>
      <c r="AY15" s="6" t="str">
        <f t="shared" ca="1" si="46"/>
        <v>Watheerah (USA)</v>
      </c>
      <c r="AZ15" s="14" t="str">
        <f t="shared" ca="1" si="47"/>
        <v/>
      </c>
      <c r="BA15" s="14" t="str">
        <f t="shared" ca="1" si="48"/>
        <v/>
      </c>
      <c r="BB15" s="14">
        <f t="shared" ca="1" si="49"/>
        <v>10</v>
      </c>
      <c r="BC15" s="14">
        <f t="shared" ca="1" si="50"/>
        <v>5</v>
      </c>
      <c r="BD15" s="14" t="str">
        <f t="shared" ca="1" si="51"/>
        <v>No Lay</v>
      </c>
      <c r="BE15" s="14" t="str">
        <f t="shared" ca="1" si="52"/>
        <v>***</v>
      </c>
      <c r="BF15" s="14" t="str">
        <f t="shared" ca="1" si="53"/>
        <v>"</v>
      </c>
      <c r="BG15" s="14" t="str">
        <f t="shared" ca="1" si="54"/>
        <v>Class 4</v>
      </c>
    </row>
    <row r="16" spans="1:59" s="6" customFormat="1">
      <c r="A16" s="14" t="str">
        <f>Sheets!D30</f>
        <v>1700 Kempton</v>
      </c>
      <c r="B16" s="14" t="str">
        <f t="shared" ca="1" si="0"/>
        <v>Kempton</v>
      </c>
      <c r="C16" s="15">
        <f t="shared" ca="1" si="1"/>
        <v>0.70833333333333337</v>
      </c>
      <c r="D16" s="16" t="str">
        <f t="shared" ca="1" si="2"/>
        <v>Cloudlam</v>
      </c>
      <c r="E16" s="17">
        <f t="shared" ca="1" si="3"/>
        <v>0.28859085944368112</v>
      </c>
      <c r="F16" s="18">
        <f t="shared" ca="1" si="4"/>
        <v>0.62</v>
      </c>
      <c r="G16" s="6" t="str">
        <f t="shared" ca="1" si="5"/>
        <v>Escape To The City</v>
      </c>
      <c r="H16" s="8">
        <f t="shared" ca="1" si="6"/>
        <v>16</v>
      </c>
      <c r="I16" s="16" t="str">
        <f t="shared" ca="1" si="7"/>
        <v>Brockagh Cailin</v>
      </c>
      <c r="J16" s="18">
        <f t="shared" ca="1" si="8"/>
        <v>33</v>
      </c>
      <c r="K16" s="6" t="str">
        <f t="shared" ca="1" si="9"/>
        <v>Cloudlam</v>
      </c>
      <c r="L16" s="7">
        <f t="shared" ca="1" si="10"/>
        <v>0.10486443123224928</v>
      </c>
      <c r="M16" s="8">
        <f t="shared" ca="1" si="11"/>
        <v>0.62</v>
      </c>
      <c r="N16" s="16" t="str">
        <f t="shared" ca="1" si="12"/>
        <v>Escape To The City</v>
      </c>
      <c r="O16" s="17">
        <f t="shared" ca="1" si="13"/>
        <v>0.11461643547194561</v>
      </c>
      <c r="P16" s="18">
        <f t="shared" ca="1" si="14"/>
        <v>16</v>
      </c>
      <c r="Q16" s="6" t="str">
        <f t="shared" ca="1" si="15"/>
        <v>Cloudlam</v>
      </c>
      <c r="R16" s="7">
        <f t="shared" ca="1" si="16"/>
        <v>0.38499058438551542</v>
      </c>
      <c r="S16" s="8">
        <f t="shared" ca="1" si="17"/>
        <v>0.62</v>
      </c>
      <c r="T16" s="16" t="str">
        <f t="shared" ca="1" si="18"/>
        <v>The Aristocat (IRE)</v>
      </c>
      <c r="U16" s="17">
        <f t="shared" ca="1" si="19"/>
        <v>0.16566184351554122</v>
      </c>
      <c r="V16" s="18">
        <f t="shared" ca="1" si="20"/>
        <v>16</v>
      </c>
      <c r="W16" s="6" t="str">
        <f t="shared" ca="1" si="21"/>
        <v>Cloudlam</v>
      </c>
      <c r="X16" s="7">
        <f t="shared" ca="1" si="22"/>
        <v>0.55070480854051529</v>
      </c>
      <c r="Y16" s="8">
        <f t="shared" ca="1" si="23"/>
        <v>0.62</v>
      </c>
      <c r="Z16" s="16" t="str">
        <f t="shared" ca="1" si="24"/>
        <v>Cloudlam</v>
      </c>
      <c r="AA16" s="17">
        <f t="shared" ca="1" si="25"/>
        <v>0.81896551724137934</v>
      </c>
      <c r="AB16" s="18">
        <f t="shared" ca="1" si="26"/>
        <v>0.62</v>
      </c>
      <c r="AC16" s="6" t="str">
        <f t="shared" ca="1" si="27"/>
        <v>Cloudlam</v>
      </c>
      <c r="AD16" s="6" t="str">
        <f t="shared" ca="1" si="28"/>
        <v/>
      </c>
      <c r="AE16" s="6" t="str">
        <f t="shared" ca="1" si="29"/>
        <v>Cloudlam</v>
      </c>
      <c r="AF16" s="16" t="str">
        <f t="shared" ca="1" si="30"/>
        <v>Cloudlam</v>
      </c>
      <c r="AG16" s="16">
        <f t="shared" ca="1" si="31"/>
        <v>0.62</v>
      </c>
      <c r="AH16" s="16" t="str">
        <f t="shared" ca="1" si="32"/>
        <v>****</v>
      </c>
      <c r="AI16" s="6">
        <v>14</v>
      </c>
      <c r="AJ16" s="6">
        <f t="shared" si="33"/>
        <v>-1</v>
      </c>
      <c r="AK16" s="6">
        <f t="shared" si="34"/>
        <v>-1</v>
      </c>
      <c r="AL16" s="6">
        <f t="shared" ca="1" si="35"/>
        <v>14</v>
      </c>
      <c r="AM16" s="6" t="str">
        <f t="shared" ca="1" si="36"/>
        <v>Breeders Backing Racing EBF Fillies Novice Stakes</v>
      </c>
      <c r="AN16" s="6" t="str">
        <f t="shared" ca="1" si="37"/>
        <v xml:space="preserve">1m </v>
      </c>
      <c r="AO16" s="6">
        <f t="shared" ca="1" si="38"/>
        <v>5175</v>
      </c>
      <c r="AP16" s="6" t="str">
        <f t="shared" ca="1" si="39"/>
        <v>Standard To Slow</v>
      </c>
      <c r="AQ16" s="6" t="str">
        <f t="shared" ca="1" si="40"/>
        <v>Non Handicap</v>
      </c>
      <c r="AR16" s="6" t="str">
        <f t="shared" ca="1" si="41"/>
        <v/>
      </c>
      <c r="AS16" s="6" t="b">
        <f t="shared" ca="1" si="42"/>
        <v>0</v>
      </c>
      <c r="AT16" s="6" t="b">
        <f t="shared" ca="1" si="43"/>
        <v>0</v>
      </c>
      <c r="AU16" s="6" t="str">
        <f t="shared" ca="1" si="44"/>
        <v>Cloudlam</v>
      </c>
      <c r="AV16" s="6" t="str">
        <f t="shared" ca="1" si="45"/>
        <v>Escape To The City</v>
      </c>
      <c r="AW16" s="6">
        <f ca="1">INDEX(INDIRECT("'"&amp;A16&amp;"'!$V$52:$V$92"),MATCH(AU16,INDIRECT("'"&amp;A16&amp;"'!$S$52:$S$92"),0))</f>
        <v>100</v>
      </c>
      <c r="AX16" s="6">
        <f ca="1">INDEX(INDIRECT("'"&amp;$A16&amp;"'!$V$52:$V$92"),MATCH(AV16,INDIRECT("'"&amp;$A16&amp;"'!$S$52:$S$92"),0))</f>
        <v>90</v>
      </c>
      <c r="AY16" s="6" t="str">
        <f t="shared" ca="1" si="46"/>
        <v>Cloudlam</v>
      </c>
      <c r="AZ16" s="14" t="str">
        <f t="shared" ca="1" si="47"/>
        <v/>
      </c>
      <c r="BA16" s="14" t="str">
        <f t="shared" ca="1" si="48"/>
        <v/>
      </c>
      <c r="BB16" s="14">
        <f t="shared" ca="1" si="49"/>
        <v>-3.8</v>
      </c>
      <c r="BC16" s="14">
        <f t="shared" ca="1" si="50"/>
        <v>150</v>
      </c>
      <c r="BD16" s="14" t="str">
        <f t="shared" ca="1" si="51"/>
        <v>No Lay</v>
      </c>
      <c r="BE16" s="14" t="str">
        <f t="shared" ca="1" si="52"/>
        <v/>
      </c>
      <c r="BF16" s="14" t="str">
        <f t="shared" ca="1" si="53"/>
        <v>"</v>
      </c>
      <c r="BG16" s="14" t="str">
        <f t="shared" ca="1" si="54"/>
        <v>Class 5</v>
      </c>
    </row>
    <row r="17" spans="1:59" s="6" customFormat="1">
      <c r="A17" s="14" t="str">
        <f>Sheets!D31</f>
        <v>1730 Kempton</v>
      </c>
      <c r="B17" s="14" t="str">
        <f t="shared" ca="1" si="0"/>
        <v>Kempton</v>
      </c>
      <c r="C17" s="15">
        <f t="shared" ca="1" si="1"/>
        <v>0.72916666666666663</v>
      </c>
      <c r="D17" s="16" t="str">
        <f t="shared" ca="1" si="2"/>
        <v>Plunger</v>
      </c>
      <c r="E17" s="17">
        <f t="shared" ca="1" si="3"/>
        <v>3.9316430846596924E-2</v>
      </c>
      <c r="F17" s="18">
        <f t="shared" ca="1" si="4"/>
        <v>3.5</v>
      </c>
      <c r="G17" s="6" t="str">
        <f t="shared" ca="1" si="5"/>
        <v>Salute The Soldier (GER)</v>
      </c>
      <c r="H17" s="8">
        <f t="shared" ca="1" si="6"/>
        <v>2</v>
      </c>
      <c r="I17" s="16" t="str">
        <f t="shared" ca="1" si="7"/>
        <v>Enzemble (IRE)</v>
      </c>
      <c r="J17" s="18">
        <f t="shared" ca="1" si="8"/>
        <v>7</v>
      </c>
      <c r="K17" s="6" t="str">
        <f t="shared" ca="1" si="9"/>
        <v>Salute The Soldier (GER)</v>
      </c>
      <c r="L17" s="7">
        <f t="shared" ca="1" si="10"/>
        <v>0.19368029739776943</v>
      </c>
      <c r="M17" s="8">
        <f t="shared" ca="1" si="11"/>
        <v>2</v>
      </c>
      <c r="N17" s="16" t="str">
        <f t="shared" ca="1" si="12"/>
        <v>Guvenors Choice (IRE)</v>
      </c>
      <c r="O17" s="17">
        <f t="shared" ca="1" si="13"/>
        <v>3.0680314613349E-2</v>
      </c>
      <c r="P17" s="18">
        <f t="shared" ca="1" si="14"/>
        <v>7</v>
      </c>
      <c r="Q17" s="6" t="str">
        <f t="shared" ca="1" si="15"/>
        <v>Guvenors Choice (IRE)</v>
      </c>
      <c r="R17" s="7">
        <f t="shared" ca="1" si="16"/>
        <v>0.16821174839715816</v>
      </c>
      <c r="S17" s="8">
        <f t="shared" ca="1" si="17"/>
        <v>7</v>
      </c>
      <c r="T17" s="16" t="str">
        <f t="shared" ca="1" si="18"/>
        <v>Salute The Soldier (GER)</v>
      </c>
      <c r="U17" s="17">
        <f t="shared" ca="1" si="19"/>
        <v>8.0228970081838824E-2</v>
      </c>
      <c r="V17" s="18">
        <f t="shared" ca="1" si="20"/>
        <v>2</v>
      </c>
      <c r="W17" s="6" t="str">
        <f t="shared" ca="1" si="21"/>
        <v>Brigham Young</v>
      </c>
      <c r="X17" s="7">
        <f t="shared" ca="1" si="22"/>
        <v>0.12655451597097453</v>
      </c>
      <c r="Y17" s="8">
        <f t="shared" ca="1" si="23"/>
        <v>10</v>
      </c>
      <c r="Z17" s="16" t="str">
        <f t="shared" ca="1" si="24"/>
        <v>Enzemble (IRE)</v>
      </c>
      <c r="AA17" s="17">
        <f t="shared" ca="1" si="25"/>
        <v>0.24226274684599133</v>
      </c>
      <c r="AB17" s="18">
        <f t="shared" ca="1" si="26"/>
        <v>7</v>
      </c>
      <c r="AC17" s="6" t="str">
        <f t="shared" ca="1" si="27"/>
        <v>Guvenors Choice (IRE)</v>
      </c>
      <c r="AD17" s="6" t="str">
        <f t="shared" ca="1" si="28"/>
        <v/>
      </c>
      <c r="AE17" s="6" t="str">
        <f t="shared" ca="1" si="29"/>
        <v>no selection</v>
      </c>
      <c r="AF17" s="16" t="str">
        <f t="shared" ca="1" si="30"/>
        <v>Guvenors Choice (IRE)</v>
      </c>
      <c r="AG17" s="16">
        <f t="shared" ca="1" si="31"/>
        <v>7</v>
      </c>
      <c r="AH17" s="16" t="str">
        <f t="shared" ca="1" si="32"/>
        <v>*</v>
      </c>
      <c r="AI17" s="6">
        <v>15</v>
      </c>
      <c r="AJ17" s="6">
        <f t="shared" si="33"/>
        <v>-1</v>
      </c>
      <c r="AK17" s="6">
        <f t="shared" si="34"/>
        <v>-1</v>
      </c>
      <c r="AL17" s="6">
        <f t="shared" ca="1" si="35"/>
        <v>7</v>
      </c>
      <c r="AM17" s="6" t="str">
        <f t="shared" ca="1" si="36"/>
        <v>32Red On The App Store Handicap</v>
      </c>
      <c r="AN17" s="6" t="str">
        <f t="shared" ca="1" si="37"/>
        <v xml:space="preserve">1m </v>
      </c>
      <c r="AO17" s="6">
        <f t="shared" ca="1" si="38"/>
        <v>6469</v>
      </c>
      <c r="AP17" s="6" t="str">
        <f t="shared" ca="1" si="39"/>
        <v>Standard To Slow</v>
      </c>
      <c r="AQ17" s="6" t="str">
        <f t="shared" ca="1" si="40"/>
        <v>Handicap</v>
      </c>
      <c r="AR17" s="6" t="str">
        <f t="shared" ca="1" si="41"/>
        <v>Plunger</v>
      </c>
      <c r="AS17" s="6" t="str">
        <f t="shared" ca="1" si="42"/>
        <v>Enzemble (IRE)</v>
      </c>
      <c r="AT17" s="6" t="str">
        <f t="shared" ca="1" si="43"/>
        <v>Plunger</v>
      </c>
      <c r="AU17" s="6" t="str">
        <f t="shared" ca="1" si="44"/>
        <v>Plunger</v>
      </c>
      <c r="AV17" s="6" t="str">
        <f t="shared" ca="1" si="45"/>
        <v>Salute The Soldier (GER)</v>
      </c>
      <c r="AW17" s="6">
        <f t="shared" ref="AW17:AW21" ca="1" si="57">INDEX(INDIRECT("'"&amp;A17&amp;"'!$V$52:$V$92"),MATCH(AU17,INDIRECT("'"&amp;A17&amp;"'!$S$52:$S$92"),0))</f>
        <v>41</v>
      </c>
      <c r="AX17" s="6">
        <f t="shared" ref="AX17:AX21" ca="1" si="58">INDEX(INDIRECT("'"&amp;$A17&amp;"'!$V$52:$V$92"),MATCH(AV17,INDIRECT("'"&amp;$A17&amp;"'!$S$52:$S$92"),0))</f>
        <v>37</v>
      </c>
      <c r="AY17" s="6" t="str">
        <f t="shared" ref="AY17:AY21" ca="1" si="59">IF(AW17&gt;AX17,AU17,IF(AX17&gt;AW17,AV17,IF(AW17=AX17,"tie",0)))</f>
        <v>Plunger</v>
      </c>
      <c r="AZ17" s="14" t="str">
        <f t="shared" ca="1" si="47"/>
        <v/>
      </c>
      <c r="BA17" s="14" t="str">
        <f t="shared" ca="1" si="48"/>
        <v/>
      </c>
      <c r="BB17" s="14">
        <f t="shared" ca="1" si="49"/>
        <v>25</v>
      </c>
      <c r="BC17" s="14">
        <f t="shared" ca="1" si="50"/>
        <v>10</v>
      </c>
      <c r="BD17" s="14" t="str">
        <f t="shared" ca="1" si="51"/>
        <v>No Lay</v>
      </c>
      <c r="BE17" s="14" t="str">
        <f t="shared" ca="1" si="52"/>
        <v>****</v>
      </c>
      <c r="BF17" s="14" t="str">
        <f t="shared" ca="1" si="53"/>
        <v>"</v>
      </c>
      <c r="BG17" s="14" t="str">
        <f t="shared" ca="1" si="54"/>
        <v>Class 4</v>
      </c>
    </row>
    <row r="18" spans="1:59" s="6" customFormat="1">
      <c r="A18" s="14" t="str">
        <f>Sheets!D32</f>
        <v>1800 Kempton</v>
      </c>
      <c r="B18" s="14" t="str">
        <f t="shared" ca="1" si="0"/>
        <v>Kempton</v>
      </c>
      <c r="C18" s="15">
        <f t="shared" ca="1" si="1"/>
        <v>0.75</v>
      </c>
      <c r="D18" s="16" t="str">
        <f t="shared" ca="1" si="2"/>
        <v>Crowned Eagle</v>
      </c>
      <c r="E18" s="17">
        <f t="shared" ca="1" si="3"/>
        <v>3.2646887221196547E-2</v>
      </c>
      <c r="F18" s="18">
        <f t="shared" ca="1" si="4"/>
        <v>2.25</v>
      </c>
      <c r="G18" s="6" t="str">
        <f t="shared" ca="1" si="5"/>
        <v>Podemos (GER)</v>
      </c>
      <c r="H18" s="8">
        <f t="shared" ca="1" si="6"/>
        <v>8</v>
      </c>
      <c r="I18" s="16" t="str">
        <f t="shared" ca="1" si="7"/>
        <v>Atty Persse (IRE)</v>
      </c>
      <c r="J18" s="18">
        <f t="shared" ca="1" si="8"/>
        <v>6</v>
      </c>
      <c r="K18" s="6" t="str">
        <f t="shared" ca="1" si="9"/>
        <v>Podemos (GER)</v>
      </c>
      <c r="L18" s="7">
        <f t="shared" ca="1" si="10"/>
        <v>0.18808632627598879</v>
      </c>
      <c r="M18" s="8">
        <f t="shared" ca="1" si="11"/>
        <v>8</v>
      </c>
      <c r="N18" s="16" t="str">
        <f t="shared" ca="1" si="12"/>
        <v>Crowned Eagle</v>
      </c>
      <c r="O18" s="17">
        <f t="shared" ca="1" si="13"/>
        <v>3.9632508477990727E-2</v>
      </c>
      <c r="P18" s="18">
        <f t="shared" ca="1" si="14"/>
        <v>2.25</v>
      </c>
      <c r="Q18" s="6" t="str">
        <f t="shared" ca="1" si="15"/>
        <v>Podemos (GER)</v>
      </c>
      <c r="R18" s="7">
        <f t="shared" ca="1" si="16"/>
        <v>1.5369289881884154E-2</v>
      </c>
      <c r="S18" s="8">
        <f t="shared" ca="1" si="17"/>
        <v>8</v>
      </c>
      <c r="T18" s="16" t="str">
        <f t="shared" ca="1" si="18"/>
        <v>Atty Persse (IRE)</v>
      </c>
      <c r="U18" s="17">
        <f t="shared" ca="1" si="19"/>
        <v>9.9264507057487378E-2</v>
      </c>
      <c r="V18" s="18">
        <f t="shared" ca="1" si="20"/>
        <v>6</v>
      </c>
      <c r="W18" s="6" t="str">
        <f t="shared" ca="1" si="21"/>
        <v>Atty Persse (IRE)</v>
      </c>
      <c r="X18" s="7">
        <f t="shared" ca="1" si="22"/>
        <v>0.35216914045721381</v>
      </c>
      <c r="Y18" s="8">
        <f t="shared" ca="1" si="23"/>
        <v>6</v>
      </c>
      <c r="Z18" s="16" t="str">
        <f t="shared" ca="1" si="24"/>
        <v>Podemos (GER)</v>
      </c>
      <c r="AA18" s="17">
        <f t="shared" ca="1" si="25"/>
        <v>0.22123353276788321</v>
      </c>
      <c r="AB18" s="18">
        <f t="shared" ca="1" si="26"/>
        <v>8</v>
      </c>
      <c r="AC18" s="6" t="str">
        <f t="shared" ca="1" si="27"/>
        <v>Podemos (GER)</v>
      </c>
      <c r="AD18" s="6" t="str">
        <f t="shared" ca="1" si="28"/>
        <v/>
      </c>
      <c r="AE18" s="6" t="str">
        <f t="shared" ca="1" si="29"/>
        <v>no selection</v>
      </c>
      <c r="AF18" s="16" t="str">
        <f t="shared" ca="1" si="30"/>
        <v>Podemos (GER)</v>
      </c>
      <c r="AG18" s="16">
        <f t="shared" ca="1" si="31"/>
        <v>8</v>
      </c>
      <c r="AH18" s="16" t="str">
        <f t="shared" ca="1" si="32"/>
        <v>***</v>
      </c>
      <c r="AI18" s="6">
        <v>16</v>
      </c>
      <c r="AJ18" s="6">
        <f t="shared" si="33"/>
        <v>-1</v>
      </c>
      <c r="AK18" s="6">
        <f t="shared" si="34"/>
        <v>-1</v>
      </c>
      <c r="AL18" s="6">
        <f t="shared" ca="1" si="35"/>
        <v>10</v>
      </c>
      <c r="AM18" s="6" t="str">
        <f t="shared" ca="1" si="36"/>
        <v>32Red Floodlit Stakes (Listed)</v>
      </c>
      <c r="AN18" s="6" t="str">
        <f t="shared" ca="1" si="37"/>
        <v xml:space="preserve">1m4f </v>
      </c>
      <c r="AO18" s="6">
        <f t="shared" ca="1" si="38"/>
        <v>28355</v>
      </c>
      <c r="AP18" s="6" t="str">
        <f t="shared" ca="1" si="39"/>
        <v>Standard To Slow</v>
      </c>
      <c r="AQ18" s="6" t="str">
        <f t="shared" ca="1" si="40"/>
        <v>Non Handicap</v>
      </c>
      <c r="AR18" s="6" t="str">
        <f t="shared" ca="1" si="41"/>
        <v/>
      </c>
      <c r="AS18" s="6" t="b">
        <f t="shared" ca="1" si="42"/>
        <v>0</v>
      </c>
      <c r="AT18" s="6" t="b">
        <f t="shared" ca="1" si="43"/>
        <v>0</v>
      </c>
      <c r="AU18" s="6" t="str">
        <f t="shared" ca="1" si="44"/>
        <v>Crowned Eagle</v>
      </c>
      <c r="AV18" s="6" t="str">
        <f t="shared" ca="1" si="45"/>
        <v>Podemos (GER)</v>
      </c>
      <c r="AW18" s="6">
        <f t="shared" ca="1" si="57"/>
        <v>56</v>
      </c>
      <c r="AX18" s="6">
        <f t="shared" ca="1" si="58"/>
        <v>61</v>
      </c>
      <c r="AY18" s="6" t="str">
        <f t="shared" ca="1" si="59"/>
        <v>Podemos (GER)</v>
      </c>
      <c r="AZ18" s="14" t="str">
        <f t="shared" ca="1" si="47"/>
        <v>Crowned Eagle</v>
      </c>
      <c r="BA18" s="14" t="str">
        <f t="shared" ca="1" si="48"/>
        <v>Podemos (GER)</v>
      </c>
      <c r="BB18" s="14">
        <f t="shared" ca="1" si="49"/>
        <v>12.5</v>
      </c>
      <c r="BC18" s="14">
        <f t="shared" ca="1" si="50"/>
        <v>70</v>
      </c>
      <c r="BD18" s="14" t="str">
        <f t="shared" ca="1" si="51"/>
        <v>No Lay</v>
      </c>
      <c r="BE18" s="14" t="str">
        <f t="shared" ca="1" si="52"/>
        <v>**</v>
      </c>
      <c r="BF18" s="14" t="str">
        <f t="shared" ca="1" si="53"/>
        <v>"</v>
      </c>
      <c r="BG18" s="14" t="str">
        <f t="shared" ca="1" si="54"/>
        <v>Listed Race</v>
      </c>
    </row>
    <row r="19" spans="1:59" s="6" customFormat="1">
      <c r="A19" s="14" t="str">
        <f>Sheets!D33</f>
        <v>1830 Kempton</v>
      </c>
      <c r="B19" s="14" t="str">
        <f t="shared" ca="1" si="0"/>
        <v>Kempton</v>
      </c>
      <c r="C19" s="15">
        <f t="shared" ca="1" si="1"/>
        <v>0.77083333333333337</v>
      </c>
      <c r="D19" s="16" t="str">
        <f t="shared" ca="1" si="2"/>
        <v>Golden Iris</v>
      </c>
      <c r="E19" s="17">
        <f t="shared" ca="1" si="3"/>
        <v>3.4796665207030742E-3</v>
      </c>
      <c r="F19" s="18">
        <f t="shared" ca="1" si="4"/>
        <v>6</v>
      </c>
      <c r="G19" s="6" t="str">
        <f t="shared" ca="1" si="5"/>
        <v>Amandine</v>
      </c>
      <c r="H19" s="8">
        <f t="shared" ca="1" si="6"/>
        <v>5</v>
      </c>
      <c r="I19" s="16" t="str">
        <f t="shared" ca="1" si="7"/>
        <v>Contrive (IRE)</v>
      </c>
      <c r="J19" s="18">
        <f t="shared" ca="1" si="8"/>
        <v>2.5</v>
      </c>
      <c r="K19" s="6" t="str">
        <f t="shared" ca="1" si="9"/>
        <v>Golden Iris</v>
      </c>
      <c r="L19" s="7">
        <f t="shared" ca="1" si="10"/>
        <v>3.3123262279888897E-2</v>
      </c>
      <c r="M19" s="8">
        <f t="shared" ca="1" si="11"/>
        <v>6</v>
      </c>
      <c r="N19" s="16" t="str">
        <f t="shared" ca="1" si="12"/>
        <v>Contrive (IRE)</v>
      </c>
      <c r="O19" s="17">
        <f t="shared" ca="1" si="13"/>
        <v>8.6949054011203869E-2</v>
      </c>
      <c r="P19" s="18">
        <f t="shared" ca="1" si="14"/>
        <v>2.5</v>
      </c>
      <c r="Q19" s="6" t="str">
        <f t="shared" ca="1" si="15"/>
        <v>Contrive (IRE)</v>
      </c>
      <c r="R19" s="7">
        <f t="shared" ca="1" si="16"/>
        <v>5.0977060322854692E-2</v>
      </c>
      <c r="S19" s="8">
        <f t="shared" ca="1" si="17"/>
        <v>2.5</v>
      </c>
      <c r="T19" s="16" t="str">
        <f t="shared" ca="1" si="18"/>
        <v>Amandine</v>
      </c>
      <c r="U19" s="17">
        <f t="shared" ca="1" si="19"/>
        <v>0.18891183895609984</v>
      </c>
      <c r="V19" s="18">
        <f t="shared" ca="1" si="20"/>
        <v>5</v>
      </c>
      <c r="W19" s="6" t="str">
        <f t="shared" ca="1" si="21"/>
        <v>Muneyra</v>
      </c>
      <c r="X19" s="7">
        <f t="shared" ca="1" si="22"/>
        <v>0.36046951230489499</v>
      </c>
      <c r="Y19" s="8">
        <f t="shared" ca="1" si="23"/>
        <v>4</v>
      </c>
      <c r="Z19" s="16" t="str">
        <f t="shared" ca="1" si="24"/>
        <v>Golden Iris</v>
      </c>
      <c r="AA19" s="17">
        <f t="shared" ca="1" si="25"/>
        <v>0.20068477340924828</v>
      </c>
      <c r="AB19" s="18">
        <f t="shared" ca="1" si="26"/>
        <v>6</v>
      </c>
      <c r="AC19" s="6" t="str">
        <f t="shared" ca="1" si="27"/>
        <v>Contrive (IRE)</v>
      </c>
      <c r="AD19" s="6" t="str">
        <f t="shared" ca="1" si="28"/>
        <v/>
      </c>
      <c r="AE19" s="6" t="str">
        <f t="shared" ca="1" si="29"/>
        <v>Golden Iris</v>
      </c>
      <c r="AF19" s="16" t="str">
        <f t="shared" ca="1" si="30"/>
        <v>Contrive (IRE)</v>
      </c>
      <c r="AG19" s="16">
        <f t="shared" ca="1" si="31"/>
        <v>2.5</v>
      </c>
      <c r="AH19" s="16" t="str">
        <f t="shared" ca="1" si="32"/>
        <v>*</v>
      </c>
      <c r="AI19" s="6">
        <v>17</v>
      </c>
      <c r="AJ19" s="6">
        <f t="shared" si="33"/>
        <v>-1</v>
      </c>
      <c r="AK19" s="6">
        <f t="shared" si="34"/>
        <v>-1</v>
      </c>
      <c r="AL19" s="6">
        <f t="shared" ca="1" si="35"/>
        <v>8</v>
      </c>
      <c r="AM19" s="6" t="str">
        <f t="shared" ca="1" si="36"/>
        <v>32Red.com Fillies Handicap</v>
      </c>
      <c r="AN19" s="6" t="str">
        <f t="shared" ca="1" si="37"/>
        <v xml:space="preserve">1m </v>
      </c>
      <c r="AO19" s="6">
        <f t="shared" ca="1" si="38"/>
        <v>6469</v>
      </c>
      <c r="AP19" s="6" t="str">
        <f t="shared" ca="1" si="39"/>
        <v>Standard To Slow</v>
      </c>
      <c r="AQ19" s="6" t="str">
        <f t="shared" ca="1" si="40"/>
        <v>Handicap</v>
      </c>
      <c r="AR19" s="6" t="str">
        <f t="shared" ca="1" si="41"/>
        <v>Muneyra</v>
      </c>
      <c r="AS19" s="6" t="str">
        <f t="shared" ca="1" si="42"/>
        <v>Contrive (IRE)</v>
      </c>
      <c r="AT19" s="6" t="str">
        <f t="shared" ca="1" si="43"/>
        <v>Golden Iris</v>
      </c>
      <c r="AU19" s="6" t="str">
        <f t="shared" ca="1" si="44"/>
        <v>Golden Iris</v>
      </c>
      <c r="AV19" s="6" t="str">
        <f t="shared" ca="1" si="45"/>
        <v>Amandine</v>
      </c>
      <c r="AW19" s="6">
        <f t="shared" ca="1" si="57"/>
        <v>46</v>
      </c>
      <c r="AX19" s="6">
        <f t="shared" ca="1" si="58"/>
        <v>38</v>
      </c>
      <c r="AY19" s="6" t="str">
        <f t="shared" ca="1" si="59"/>
        <v>Golden Iris</v>
      </c>
      <c r="AZ19" s="14" t="str">
        <f t="shared" ca="1" si="47"/>
        <v/>
      </c>
      <c r="BA19" s="14" t="str">
        <f t="shared" ca="1" si="48"/>
        <v/>
      </c>
      <c r="BB19" s="14">
        <f t="shared" ca="1" si="49"/>
        <v>50</v>
      </c>
      <c r="BC19" s="14">
        <f t="shared" ca="1" si="50"/>
        <v>40</v>
      </c>
      <c r="BD19" s="14" t="str">
        <f t="shared" ca="1" si="51"/>
        <v>No Lay</v>
      </c>
      <c r="BE19" s="14" t="str">
        <f t="shared" ca="1" si="52"/>
        <v>**</v>
      </c>
      <c r="BF19" s="14" t="str">
        <f t="shared" ca="1" si="53"/>
        <v>"</v>
      </c>
      <c r="BG19" s="14" t="str">
        <f t="shared" ca="1" si="54"/>
        <v>Class 4</v>
      </c>
    </row>
    <row r="20" spans="1:59" s="6" customFormat="1">
      <c r="A20" s="14" t="str">
        <f>Sheets!D34</f>
        <v>1900 Kempton</v>
      </c>
      <c r="B20" s="14" t="str">
        <f t="shared" ca="1" si="0"/>
        <v>Kempton</v>
      </c>
      <c r="C20" s="15">
        <f t="shared" ca="1" si="1"/>
        <v>0.79166666666666663</v>
      </c>
      <c r="D20" s="16" t="str">
        <f t="shared" ca="1" si="2"/>
        <v>Rosarno (IRE)</v>
      </c>
      <c r="E20" s="17">
        <f t="shared" ca="1" si="3"/>
        <v>3.5006229635772643E-2</v>
      </c>
      <c r="F20" s="18">
        <f t="shared" ca="1" si="4"/>
        <v>3.5</v>
      </c>
      <c r="G20" s="6" t="str">
        <f t="shared" ca="1" si="5"/>
        <v>Family Fortunes</v>
      </c>
      <c r="H20" s="8">
        <f t="shared" ca="1" si="6"/>
        <v>10</v>
      </c>
      <c r="I20" s="16" t="str">
        <f t="shared" ca="1" si="7"/>
        <v>Arctic Sea</v>
      </c>
      <c r="J20" s="18">
        <f t="shared" ca="1" si="8"/>
        <v>10</v>
      </c>
      <c r="K20" s="6" t="str">
        <f t="shared" ca="1" si="9"/>
        <v>Rosarno (IRE)</v>
      </c>
      <c r="L20" s="7">
        <f t="shared" ca="1" si="10"/>
        <v>0.1554750815090824</v>
      </c>
      <c r="M20" s="8">
        <f t="shared" ca="1" si="11"/>
        <v>3.5</v>
      </c>
      <c r="N20" s="16" t="str">
        <f t="shared" ca="1" si="12"/>
        <v>Arctic Sea</v>
      </c>
      <c r="O20" s="17">
        <f t="shared" ca="1" si="13"/>
        <v>3.3601514434453257E-2</v>
      </c>
      <c r="P20" s="18">
        <f t="shared" ca="1" si="14"/>
        <v>10</v>
      </c>
      <c r="Q20" s="6" t="str">
        <f t="shared" ca="1" si="15"/>
        <v>Mr Minerals</v>
      </c>
      <c r="R20" s="7">
        <f t="shared" ca="1" si="16"/>
        <v>0.32910559939872225</v>
      </c>
      <c r="S20" s="8">
        <f t="shared" ca="1" si="17"/>
        <v>8</v>
      </c>
      <c r="T20" s="16" t="str">
        <f t="shared" ca="1" si="18"/>
        <v>Global Humor (USA)</v>
      </c>
      <c r="U20" s="17">
        <f t="shared" ca="1" si="19"/>
        <v>0.3678250326004896</v>
      </c>
      <c r="V20" s="18">
        <f t="shared" ca="1" si="20"/>
        <v>14</v>
      </c>
      <c r="W20" s="6" t="str">
        <f t="shared" ca="1" si="21"/>
        <v>Rosarno (IRE)</v>
      </c>
      <c r="X20" s="7">
        <f t="shared" ca="1" si="22"/>
        <v>8.1462848297213661E-2</v>
      </c>
      <c r="Y20" s="8">
        <f t="shared" ca="1" si="23"/>
        <v>3.5</v>
      </c>
      <c r="Z20" s="16" t="str">
        <f t="shared" ca="1" si="24"/>
        <v>Fortune And Glory (USA)</v>
      </c>
      <c r="AA20" s="17">
        <f t="shared" ca="1" si="25"/>
        <v>0.10453386236222832</v>
      </c>
      <c r="AB20" s="18">
        <f t="shared" ca="1" si="26"/>
        <v>10</v>
      </c>
      <c r="AC20" s="6" t="str">
        <f t="shared" ca="1" si="27"/>
        <v>Rosarno (IRE)</v>
      </c>
      <c r="AD20" s="6" t="str">
        <f t="shared" ca="1" si="28"/>
        <v/>
      </c>
      <c r="AE20" s="6" t="str">
        <f t="shared" ca="1" si="29"/>
        <v>no selection</v>
      </c>
      <c r="AF20" s="16" t="str">
        <f t="shared" ca="1" si="30"/>
        <v>Rosarno (IRE)</v>
      </c>
      <c r="AG20" s="16">
        <f t="shared" ca="1" si="31"/>
        <v>3.5</v>
      </c>
      <c r="AH20" s="16" t="str">
        <f t="shared" ca="1" si="32"/>
        <v>*</v>
      </c>
      <c r="AI20" s="6">
        <v>18</v>
      </c>
      <c r="AJ20" s="6">
        <f t="shared" si="33"/>
        <v>-1</v>
      </c>
      <c r="AK20" s="6">
        <f t="shared" si="34"/>
        <v>-1</v>
      </c>
      <c r="AL20" s="6">
        <f t="shared" ca="1" si="35"/>
        <v>10</v>
      </c>
      <c r="AM20" s="6" t="str">
        <f t="shared" ca="1" si="36"/>
        <v>32Red Casino Handicap</v>
      </c>
      <c r="AN20" s="6" t="str">
        <f t="shared" ca="1" si="37"/>
        <v xml:space="preserve">1m </v>
      </c>
      <c r="AO20" s="6">
        <f t="shared" ca="1" si="38"/>
        <v>3752</v>
      </c>
      <c r="AP20" s="6" t="str">
        <f t="shared" ca="1" si="39"/>
        <v>Standard To Slow</v>
      </c>
      <c r="AQ20" s="6" t="str">
        <f t="shared" ca="1" si="40"/>
        <v>Handicap</v>
      </c>
      <c r="AR20" s="6" t="str">
        <f t="shared" ca="1" si="41"/>
        <v>Fortune And Glory (USA)</v>
      </c>
      <c r="AS20" s="6" t="str">
        <f t="shared" ca="1" si="42"/>
        <v>Arctic Sea</v>
      </c>
      <c r="AT20" s="6" t="str">
        <f t="shared" ca="1" si="43"/>
        <v>Rosarno (IRE)</v>
      </c>
      <c r="AU20" s="6" t="str">
        <f t="shared" ref="AU20:AU21" ca="1" si="60">D20</f>
        <v>Rosarno (IRE)</v>
      </c>
      <c r="AV20" s="6" t="str">
        <f t="shared" ref="AV20:AV21" ca="1" si="61">G20</f>
        <v>Family Fortunes</v>
      </c>
      <c r="AW20" s="6">
        <f t="shared" ca="1" si="57"/>
        <v>56</v>
      </c>
      <c r="AX20" s="6">
        <f t="shared" ca="1" si="58"/>
        <v>48</v>
      </c>
      <c r="AY20" s="6" t="str">
        <f t="shared" ca="1" si="59"/>
        <v>Rosarno (IRE)</v>
      </c>
      <c r="AZ20" s="14" t="str">
        <f t="shared" ca="1" si="47"/>
        <v/>
      </c>
      <c r="BA20" s="14" t="str">
        <f t="shared" ca="1" si="48"/>
        <v/>
      </c>
      <c r="BB20" s="14">
        <f t="shared" ca="1" si="49"/>
        <v>25</v>
      </c>
      <c r="BC20" s="14">
        <f t="shared" ca="1" si="50"/>
        <v>90</v>
      </c>
      <c r="BD20" s="14" t="str">
        <f t="shared" ca="1" si="51"/>
        <v>No Lay</v>
      </c>
      <c r="BE20" s="14" t="str">
        <f t="shared" ca="1" si="52"/>
        <v>*</v>
      </c>
      <c r="BF20" s="14" t="str">
        <f t="shared" ca="1" si="53"/>
        <v>"</v>
      </c>
      <c r="BG20" s="14" t="str">
        <f t="shared" ca="1" si="54"/>
        <v>Class 5</v>
      </c>
    </row>
    <row r="21" spans="1:59" s="6" customFormat="1">
      <c r="A21" s="14" t="str">
        <f>Sheets!D35</f>
        <v>1930 Kempton</v>
      </c>
      <c r="B21" s="14" t="str">
        <f t="shared" ca="1" si="0"/>
        <v>Kempton</v>
      </c>
      <c r="C21" s="15">
        <f t="shared" ca="1" si="1"/>
        <v>0.8125</v>
      </c>
      <c r="D21" s="16" t="str">
        <f t="shared" ca="1" si="2"/>
        <v>Enmeshing</v>
      </c>
      <c r="E21" s="17">
        <f t="shared" ca="1" si="3"/>
        <v>0.12799996334014591</v>
      </c>
      <c r="F21" s="18">
        <f t="shared" ca="1" si="4"/>
        <v>4.5</v>
      </c>
      <c r="G21" s="6" t="str">
        <f t="shared" ca="1" si="5"/>
        <v>Topology</v>
      </c>
      <c r="H21" s="8">
        <f t="shared" ca="1" si="6"/>
        <v>7</v>
      </c>
      <c r="I21" s="16" t="str">
        <f t="shared" ca="1" si="7"/>
        <v>Ban Shoof</v>
      </c>
      <c r="J21" s="18">
        <f t="shared" ca="1" si="8"/>
        <v>8</v>
      </c>
      <c r="K21" s="6" t="str">
        <f t="shared" ca="1" si="9"/>
        <v>Enmeshing</v>
      </c>
      <c r="L21" s="7">
        <f t="shared" ca="1" si="10"/>
        <v>0.14994096812278634</v>
      </c>
      <c r="M21" s="8">
        <f t="shared" ca="1" si="11"/>
        <v>4.5</v>
      </c>
      <c r="N21" s="16" t="str">
        <f t="shared" ca="1" si="12"/>
        <v>Enmeshing</v>
      </c>
      <c r="O21" s="17">
        <f t="shared" ca="1" si="13"/>
        <v>2.8628258506059864E-2</v>
      </c>
      <c r="P21" s="18">
        <f t="shared" ca="1" si="14"/>
        <v>4.5</v>
      </c>
      <c r="Q21" s="6" t="str">
        <f t="shared" ca="1" si="15"/>
        <v>Hard Toffee (IRE)</v>
      </c>
      <c r="R21" s="7">
        <f t="shared" ca="1" si="16"/>
        <v>2.0861297539149951E-2</v>
      </c>
      <c r="S21" s="8">
        <f t="shared" ca="1" si="17"/>
        <v>7</v>
      </c>
      <c r="T21" s="16" t="str">
        <f t="shared" ca="1" si="18"/>
        <v>Ban Shoof</v>
      </c>
      <c r="U21" s="17">
        <f t="shared" ca="1" si="19"/>
        <v>4.9842293161415606E-2</v>
      </c>
      <c r="V21" s="18">
        <f t="shared" ca="1" si="20"/>
        <v>8</v>
      </c>
      <c r="W21" s="6" t="str">
        <f t="shared" ca="1" si="21"/>
        <v>Broad Appeal</v>
      </c>
      <c r="X21" s="7">
        <f t="shared" ca="1" si="22"/>
        <v>0.61333094885289463</v>
      </c>
      <c r="Y21" s="8">
        <f t="shared" ca="1" si="23"/>
        <v>4</v>
      </c>
      <c r="Z21" s="16" t="str">
        <f t="shared" ca="1" si="24"/>
        <v>Broad Appeal</v>
      </c>
      <c r="AA21" s="17">
        <f t="shared" ca="1" si="25"/>
        <v>0.16744248581904339</v>
      </c>
      <c r="AB21" s="18">
        <f t="shared" ca="1" si="26"/>
        <v>4</v>
      </c>
      <c r="AC21" s="6" t="str">
        <f t="shared" ca="1" si="27"/>
        <v>Enmeshing</v>
      </c>
      <c r="AD21" s="6" t="str">
        <f t="shared" ca="1" si="28"/>
        <v/>
      </c>
      <c r="AE21" s="6" t="str">
        <f t="shared" ca="1" si="29"/>
        <v>no selection</v>
      </c>
      <c r="AF21" s="16" t="str">
        <f t="shared" ca="1" si="30"/>
        <v>Enmeshing</v>
      </c>
      <c r="AG21" s="16">
        <f t="shared" ca="1" si="31"/>
        <v>4.5</v>
      </c>
      <c r="AH21" s="16" t="str">
        <f t="shared" ca="1" si="32"/>
        <v>*</v>
      </c>
      <c r="AI21" s="6">
        <v>19</v>
      </c>
      <c r="AJ21" s="6">
        <f t="shared" si="33"/>
        <v>-1</v>
      </c>
      <c r="AK21" s="6">
        <f t="shared" si="34"/>
        <v>-1</v>
      </c>
      <c r="AL21" s="6">
        <f t="shared" ca="1" si="35"/>
        <v>11</v>
      </c>
      <c r="AM21" s="6" t="str">
        <f t="shared" ca="1" si="36"/>
        <v>100% Profit Boost At 32RedSport.com Apprentice Handicap</v>
      </c>
      <c r="AN21" s="6" t="str">
        <f t="shared" ca="1" si="37"/>
        <v xml:space="preserve">1m3f </v>
      </c>
      <c r="AO21" s="6">
        <f t="shared" ca="1" si="38"/>
        <v>3105</v>
      </c>
      <c r="AP21" s="6" t="str">
        <f t="shared" ca="1" si="39"/>
        <v>Standard To Slow</v>
      </c>
      <c r="AQ21" s="6" t="str">
        <f t="shared" ca="1" si="40"/>
        <v>Handicap</v>
      </c>
      <c r="AR21" s="6" t="str">
        <f t="shared" ca="1" si="41"/>
        <v>Topology</v>
      </c>
      <c r="AS21" s="6" t="str">
        <f t="shared" ca="1" si="42"/>
        <v>Topology</v>
      </c>
      <c r="AT21" s="6" t="str">
        <f t="shared" ca="1" si="43"/>
        <v>Enmeshing</v>
      </c>
      <c r="AU21" s="6" t="str">
        <f t="shared" ca="1" si="60"/>
        <v>Enmeshing</v>
      </c>
      <c r="AV21" s="6" t="str">
        <f t="shared" ca="1" si="61"/>
        <v>Topology</v>
      </c>
      <c r="AW21" s="6">
        <f t="shared" ca="1" si="57"/>
        <v>64</v>
      </c>
      <c r="AX21" s="6">
        <f t="shared" ca="1" si="58"/>
        <v>61</v>
      </c>
      <c r="AY21" s="6" t="str">
        <f t="shared" ca="1" si="59"/>
        <v>Enmeshing</v>
      </c>
      <c r="AZ21" s="14" t="str">
        <f t="shared" ca="1" si="47"/>
        <v/>
      </c>
      <c r="BA21" s="14" t="str">
        <f t="shared" ca="1" si="48"/>
        <v/>
      </c>
      <c r="BB21" s="14">
        <f t="shared" ca="1" si="49"/>
        <v>35</v>
      </c>
      <c r="BC21" s="14">
        <f t="shared" ca="1" si="50"/>
        <v>60</v>
      </c>
      <c r="BD21" s="14" t="str">
        <f t="shared" ca="1" si="51"/>
        <v>No Lay</v>
      </c>
      <c r="BE21" s="14" t="str">
        <f t="shared" ca="1" si="52"/>
        <v>**</v>
      </c>
      <c r="BF21" s="14" t="str">
        <f t="shared" ca="1" si="53"/>
        <v>"</v>
      </c>
      <c r="BG21" s="14" t="str">
        <f t="shared" ca="1" si="54"/>
        <v>Class 6</v>
      </c>
    </row>
  </sheetData>
  <dataValidations count="2">
    <dataValidation type="list" allowBlank="1" showInputMessage="1" showErrorMessage="1" sqref="AU3:AU21">
      <formula1>INDIRECT("'"&amp;A3&amp;"'!$A$2:$A$42")</formula1>
    </dataValidation>
    <dataValidation type="list" allowBlank="1" showInputMessage="1" showErrorMessage="1" sqref="AV3:AV21">
      <formula1>INDIRECT("'"&amp;A3&amp;"'!$A$2:$A$42")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G101"/>
  <sheetViews>
    <sheetView topLeftCell="A46" workbookViewId="0">
      <pane xSplit="8" ySplit="12" topLeftCell="I58" activePane="bottomRight" state="frozen"/>
      <selection activeCell="A46" sqref="A46"/>
      <selection pane="topRight" activeCell="I46" sqref="I46"/>
      <selection pane="bottomLeft" activeCell="A58" sqref="A58"/>
      <selection pane="bottomRight" activeCell="B2" sqref="B2"/>
    </sheetView>
  </sheetViews>
  <sheetFormatPr defaultColWidth="11.42578125" defaultRowHeight="15"/>
  <sheetData>
    <row r="1" spans="1:8">
      <c r="A1" t="e">
        <f>#REF!</f>
        <v>#REF!</v>
      </c>
      <c r="B1" t="e">
        <f>#REF!</f>
        <v>#REF!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3" spans="1:8">
      <c r="A3" t="s">
        <v>43</v>
      </c>
      <c r="B3" t="e">
        <f>#REF!</f>
        <v>#REF!</v>
      </c>
      <c r="C3" t="e">
        <f>#REF!</f>
        <v>#REF!</v>
      </c>
      <c r="D3" t="e">
        <f>#REF!</f>
        <v>#REF!</v>
      </c>
      <c r="E3" t="e">
        <f>C3-D3</f>
        <v>#REF!</v>
      </c>
      <c r="F3" t="e">
        <f>SUMIF(B3:B11, B3, G3:G11)</f>
        <v>#REF!</v>
      </c>
      <c r="G3" t="e">
        <f>(1/C3)*(C3-C4)</f>
        <v>#REF!</v>
      </c>
      <c r="H3" t="e">
        <f>#REF!</f>
        <v>#REF!</v>
      </c>
    </row>
    <row r="4" spans="1:8">
      <c r="A4" t="s">
        <v>44</v>
      </c>
      <c r="B4" t="e">
        <f>#REF!</f>
        <v>#REF!</v>
      </c>
      <c r="C4" t="e">
        <f>#REF!</f>
        <v>#REF!</v>
      </c>
      <c r="D4" t="e">
        <f>#REF!</f>
        <v>#REF!</v>
      </c>
      <c r="E4" t="e">
        <f t="shared" ref="E4:E5" si="0">C4-D4</f>
        <v>#REF!</v>
      </c>
      <c r="F4" t="e">
        <f ca="1">SUMIF(B3:B14, B4, G3:G11)</f>
        <v>#REF!</v>
      </c>
      <c r="H4" t="e">
        <f>#REF!</f>
        <v>#REF!</v>
      </c>
    </row>
    <row r="5" spans="1:8">
      <c r="A5" t="s">
        <v>45</v>
      </c>
      <c r="B5" t="e">
        <f>#REF!</f>
        <v>#REF!</v>
      </c>
      <c r="C5" t="e">
        <f>#REF!</f>
        <v>#REF!</v>
      </c>
      <c r="D5" t="e">
        <f>#REF!</f>
        <v>#REF!</v>
      </c>
      <c r="E5" t="e">
        <f t="shared" si="0"/>
        <v>#REF!</v>
      </c>
      <c r="F5" t="e">
        <f ca="1">SUMIF(B3:B14, B5, G3:G11)</f>
        <v>#REF!</v>
      </c>
      <c r="H5" t="e">
        <f>#REF!</f>
        <v>#REF!</v>
      </c>
    </row>
    <row r="6" spans="1:8">
      <c r="A6" t="s">
        <v>46</v>
      </c>
      <c r="B6" t="e">
        <f>INDEX(A$2:A$20,MATCH(C6,M$2:M$20,0))</f>
        <v>#NUM!</v>
      </c>
      <c r="C6" t="e">
        <f>LARGE(M$2:M$20, D6)</f>
        <v>#NUM!</v>
      </c>
      <c r="D6">
        <v>1</v>
      </c>
      <c r="E6" t="e">
        <f>LARGE(M$2:M$20, F6)</f>
        <v>#NUM!</v>
      </c>
      <c r="F6">
        <v>2</v>
      </c>
      <c r="G6" t="e">
        <f>IF(C6&gt;0, (1/C6)*(C6-E6), 0.1)</f>
        <v>#NUM!</v>
      </c>
      <c r="H6" t="e">
        <f t="shared" ref="H6:H11" si="1">INDEX(AF$2:AF$20,MATCH(B6,A$2:A$20,0))</f>
        <v>#NUM!</v>
      </c>
    </row>
    <row r="7" spans="1:8">
      <c r="A7" t="s">
        <v>25</v>
      </c>
      <c r="B7" t="e">
        <f>INDEX(A$2:A$20,MATCH(C7,W$2:W$20,0))</f>
        <v>#NUM!</v>
      </c>
      <c r="C7" t="e">
        <f>LARGE(W$2:W$20, D7)</f>
        <v>#NUM!</v>
      </c>
      <c r="D7">
        <v>1</v>
      </c>
      <c r="E7" t="e">
        <f>LARGE(W$2:W$20, F7)</f>
        <v>#NUM!</v>
      </c>
      <c r="F7">
        <v>2</v>
      </c>
      <c r="G7" t="e">
        <f>IF(C7&gt;0, (1/C7)*(C7-E7), 0.1)</f>
        <v>#NUM!</v>
      </c>
      <c r="H7" t="e">
        <f t="shared" si="1"/>
        <v>#NUM!</v>
      </c>
    </row>
    <row r="8" spans="1:8">
      <c r="A8" t="s">
        <v>28</v>
      </c>
      <c r="B8" t="e">
        <f>INDEX(A$2:A$20,MATCH(C8,AA$2:AA$20,0))</f>
        <v>#NUM!</v>
      </c>
      <c r="C8" t="e">
        <f>LARGE(AA$2:AA$20, D8)</f>
        <v>#NUM!</v>
      </c>
      <c r="D8">
        <v>1</v>
      </c>
      <c r="E8" t="e">
        <f>LARGE(AA$2:AA$20, F8)</f>
        <v>#NUM!</v>
      </c>
      <c r="F8">
        <v>2</v>
      </c>
      <c r="G8" t="e">
        <f>(1/C8)*(C8-E8)</f>
        <v>#NUM!</v>
      </c>
      <c r="H8" t="e">
        <f t="shared" si="1"/>
        <v>#NUM!</v>
      </c>
    </row>
    <row r="9" spans="1:8">
      <c r="A9" t="s">
        <v>30</v>
      </c>
      <c r="B9" t="e">
        <f>INDEX(A$2:A$20,MATCH(C9,AC$2:AC$20,0))</f>
        <v>#NUM!</v>
      </c>
      <c r="C9" t="e">
        <f>LARGE(AC$2:AC$20, D9)</f>
        <v>#NUM!</v>
      </c>
      <c r="D9">
        <v>1</v>
      </c>
      <c r="E9" t="e">
        <f>LARGE(AC$2:AC$20, F9)</f>
        <v>#NUM!</v>
      </c>
      <c r="F9">
        <v>2</v>
      </c>
      <c r="G9" t="e">
        <f t="shared" ref="G9:G10" si="2">(1/C9)*(C9-E9)</f>
        <v>#NUM!</v>
      </c>
      <c r="H9" t="e">
        <f t="shared" si="1"/>
        <v>#NUM!</v>
      </c>
    </row>
    <row r="10" spans="1:8">
      <c r="A10" t="s">
        <v>26</v>
      </c>
      <c r="B10" t="e">
        <f>INDEX(A$2:A$20,MATCH(C10,Y$2:Y$20,0))</f>
        <v>#NUM!</v>
      </c>
      <c r="C10" t="e">
        <f>LARGE(Y$2:Y$20, D10)</f>
        <v>#NUM!</v>
      </c>
      <c r="D10">
        <v>1</v>
      </c>
      <c r="E10" t="e">
        <f>LARGE(Y$2:Y$20, F10)</f>
        <v>#NUM!</v>
      </c>
      <c r="F10">
        <v>2</v>
      </c>
      <c r="G10" t="e">
        <f t="shared" si="2"/>
        <v>#NUM!</v>
      </c>
      <c r="H10" t="e">
        <f t="shared" si="1"/>
        <v>#NUM!</v>
      </c>
    </row>
    <row r="11" spans="1:8">
      <c r="A11" t="s">
        <v>47</v>
      </c>
      <c r="B11" t="e">
        <f>INDEX(A$2:A$20,MATCH(C11,AD$2:AD$20,0))</f>
        <v>#NUM!</v>
      </c>
      <c r="C11" t="e">
        <f>LARGE(AD$2:AD$20, D11)+0.01</f>
        <v>#NUM!</v>
      </c>
      <c r="D11">
        <v>1</v>
      </c>
      <c r="E11" t="e">
        <f>LARGE(AD$2:AD$20, F11)</f>
        <v>#NUM!</v>
      </c>
      <c r="F11">
        <v>2</v>
      </c>
      <c r="G11" t="e">
        <f>IF(G16&lt;8000, (1/C11)*(C11-E11), (0.5*(1/C11)*(C11-E11)))</f>
        <v>#REF!</v>
      </c>
      <c r="H11" t="e">
        <f t="shared" si="1"/>
        <v>#NUM!</v>
      </c>
    </row>
    <row r="12" spans="1:8">
      <c r="A12" t="s">
        <v>69</v>
      </c>
      <c r="B12" t="e">
        <f>IF(AND(G16&gt;3000, G16&lt;10000, G11&gt;0.3, G18="Non Handicap"), B11, "no selection")</f>
        <v>#REF!</v>
      </c>
    </row>
    <row r="13" spans="1:8">
      <c r="A13" t="s">
        <v>5</v>
      </c>
      <c r="B13" t="e">
        <f>IF(AND(G18="Handicap",G16&lt;5000),B11,IF(AND(G18="Handicap",G16&gt;5000),B8,IF(AND(G18="Non Handicap"),B6,"no selection")))</f>
        <v>#REF!</v>
      </c>
      <c r="C13" t="e">
        <f>IF(G18="Handicap", INDEX(B3:B5,(MATCH(LARGE(D3:D5,3),D3:D5,0))))</f>
        <v>#REF!</v>
      </c>
      <c r="D13" t="e">
        <f>IF(G18="Handicap", INDEX(B3:B5,(MATCH(LARGE(E3:E5,1),E3:E5,0))))</f>
        <v>#REF!</v>
      </c>
      <c r="G13" t="s">
        <v>68</v>
      </c>
      <c r="H13" t="e">
        <f>COUNTIF(#REF!, "*")</f>
        <v>#REF!</v>
      </c>
    </row>
    <row r="14" spans="1:8">
      <c r="A14" t="s">
        <v>48</v>
      </c>
      <c r="B14" t="e">
        <f>INDEX(B3:B13,MODE(MATCH(B3:B13,B3:B13,0)))</f>
        <v>#REF!</v>
      </c>
      <c r="C14" t="e">
        <f>INDEX(AF$2:AF$20,MATCH(B14,A$2:A$20,0))</f>
        <v>#REF!</v>
      </c>
      <c r="D14">
        <v>1</v>
      </c>
      <c r="E14" t="e">
        <f>SUMIF(B3:B11, B14, G3:G11)</f>
        <v>#REF!</v>
      </c>
      <c r="F14">
        <v>0</v>
      </c>
      <c r="G14" t="e">
        <f>#REF!</f>
        <v>#REF!</v>
      </c>
    </row>
    <row r="15" spans="1:8">
      <c r="A15" t="s">
        <v>49</v>
      </c>
      <c r="B15" t="e">
        <f>IF(B11=B3, B3)</f>
        <v>#NUM!</v>
      </c>
      <c r="C15" t="e">
        <f>INDEX(AF$2:AF$20,MATCH(B15,A$2:A$20,0))</f>
        <v>#NUM!</v>
      </c>
      <c r="D15">
        <v>1</v>
      </c>
      <c r="F15" t="e">
        <f>IF(G18="Non Handicap", F14+1, F14)</f>
        <v>#REF!</v>
      </c>
      <c r="G15" t="e">
        <f>#REF!</f>
        <v>#REF!</v>
      </c>
      <c r="H15" t="e">
        <f>LARGE(G8:G10, 1)</f>
        <v>#NUM!</v>
      </c>
    </row>
    <row r="16" spans="1:8">
      <c r="A16" t="s">
        <v>50</v>
      </c>
      <c r="B16" t="e">
        <f>IF(B15=B6,B3)</f>
        <v>#NUM!</v>
      </c>
      <c r="C16" t="e">
        <f>INDEX(AF$2:AF$20,MATCH(B16,A$2:A$20,0))</f>
        <v>#NUM!</v>
      </c>
      <c r="D16">
        <v>1</v>
      </c>
      <c r="F16" t="e">
        <f>IF(B15=B16, F15+1, F15)</f>
        <v>#NUM!</v>
      </c>
      <c r="G16" t="e">
        <f>#REF!</f>
        <v>#REF!</v>
      </c>
      <c r="H16" t="e">
        <f>LARGE(F3:F5, 1)</f>
        <v>#REF!</v>
      </c>
    </row>
    <row r="17" spans="1:8">
      <c r="A17" t="s">
        <v>67</v>
      </c>
      <c r="B17" t="e">
        <f>H17</f>
        <v>#REF!</v>
      </c>
      <c r="F17" t="e">
        <f>IF(H13&lt;11, F16+1, F16)</f>
        <v>#REF!</v>
      </c>
      <c r="G17" t="e">
        <f>#REF!</f>
        <v>#REF!</v>
      </c>
      <c r="H17" t="e">
        <f>INDEX(B3:B5,MATCH(H16,F3:F5,0))</f>
        <v>#REF!</v>
      </c>
    </row>
    <row r="18" spans="1:8">
      <c r="B18" t="e">
        <f>INDEX(B12:B17,MODE(MATCH(B12:B17,B12:B17,0)))</f>
        <v>#REF!</v>
      </c>
      <c r="C18" t="e">
        <f>INDEX(AF$2:AF$20,MATCH(B18,A$2:A$20,0))</f>
        <v>#REF!</v>
      </c>
      <c r="D18">
        <v>1</v>
      </c>
      <c r="F18" t="e">
        <f>IF(E20&gt;0.5, F17+1, F17)</f>
        <v>#REF!</v>
      </c>
      <c r="G18" t="e">
        <f>#REF!</f>
        <v>#REF!</v>
      </c>
      <c r="H18" t="e">
        <f>IF(G16&gt;10000, G20+1, G20)</f>
        <v>#REF!</v>
      </c>
    </row>
    <row r="19" spans="1:8">
      <c r="A19" t="s">
        <v>51</v>
      </c>
      <c r="B19" t="e">
        <f>IF(OR(ISNA(B18), B18="no selection"), B14, B18)</f>
        <v>#REF!</v>
      </c>
      <c r="C19" t="e">
        <f>INDEX(AF$2:AF$20,MATCH(B19,A$2:A$20,0))</f>
        <v>#REF!</v>
      </c>
      <c r="D19">
        <v>1</v>
      </c>
      <c r="F19" t="e">
        <f>IF(E20&gt;1, F18+1, F18)</f>
        <v>#REF!</v>
      </c>
      <c r="G19" t="e">
        <f>IF(G16&lt;5000, F20-1, F20)</f>
        <v>#REF!</v>
      </c>
    </row>
    <row r="20" spans="1:8">
      <c r="A20" t="s">
        <v>62</v>
      </c>
      <c r="B20" t="e">
        <f>IF(B19=FALSE, B3, B19)</f>
        <v>#REF!</v>
      </c>
      <c r="C20" t="e">
        <f>INDEX(AF$2:AF$20,MATCH(B20,A$2:A$20,0))</f>
        <v>#REF!</v>
      </c>
      <c r="D20">
        <v>1</v>
      </c>
      <c r="E20" t="e">
        <f>SUMIF(B3:B11, B20, G3:G11)</f>
        <v>#REF!</v>
      </c>
      <c r="F20" t="e">
        <f>IF(E20&gt;1.5, F19+1, F19)</f>
        <v>#REF!</v>
      </c>
      <c r="G20" t="e">
        <f>IF(H13&gt;15, G19-1, G19)</f>
        <v>#REF!</v>
      </c>
      <c r="H20" t="e">
        <f>IF(H18=0,"*",IF(H18=1,"*",IF(H18=2,"**",IF(H18=3,"***",IF(H18=4,"****",IF(H18&gt;=5,"*****","*"))))))</f>
        <v>#REF!</v>
      </c>
    </row>
    <row r="21" spans="1:8">
      <c r="B21" t="s">
        <v>94</v>
      </c>
      <c r="C21" t="s">
        <v>95</v>
      </c>
      <c r="D21" t="s">
        <v>96</v>
      </c>
      <c r="E21" t="s">
        <v>34</v>
      </c>
      <c r="F21" t="s">
        <v>97</v>
      </c>
    </row>
    <row r="22" spans="1:8">
      <c r="A22" t="s">
        <v>98</v>
      </c>
      <c r="B22" t="e">
        <f>B3</f>
        <v>#REF!</v>
      </c>
      <c r="C22" t="e">
        <f>C3</f>
        <v>#REF!</v>
      </c>
      <c r="D22" t="e">
        <f>(1/C22)*(C22-C23)</f>
        <v>#REF!</v>
      </c>
      <c r="E22" t="e">
        <f>H3</f>
        <v>#REF!</v>
      </c>
      <c r="F22" t="e">
        <f>(E22*10)-10</f>
        <v>#REF!</v>
      </c>
    </row>
    <row r="23" spans="1:8">
      <c r="A23" t="s">
        <v>99</v>
      </c>
      <c r="B23" t="e">
        <f t="shared" ref="B23:C24" si="3">B4</f>
        <v>#REF!</v>
      </c>
      <c r="C23" t="e">
        <f t="shared" si="3"/>
        <v>#REF!</v>
      </c>
      <c r="D23" t="e">
        <f>(1/C23)*(C23-C24)</f>
        <v>#REF!</v>
      </c>
      <c r="E23" t="e">
        <f t="shared" ref="E23:E24" si="4">H4</f>
        <v>#REF!</v>
      </c>
      <c r="F23" t="e">
        <f>(E23*10)-10</f>
        <v>#REF!</v>
      </c>
    </row>
    <row r="24" spans="1:8">
      <c r="A24" t="s">
        <v>100</v>
      </c>
      <c r="B24" t="e">
        <f t="shared" si="3"/>
        <v>#REF!</v>
      </c>
      <c r="C24" t="e">
        <f t="shared" si="3"/>
        <v>#REF!</v>
      </c>
      <c r="E24" t="e">
        <f t="shared" si="4"/>
        <v>#REF!</v>
      </c>
    </row>
    <row r="25" spans="1:8">
      <c r="A25" t="s">
        <v>101</v>
      </c>
      <c r="B25" t="e">
        <f>IF(AND(G18="Non Handicap",H13&gt;=7,H13&lt;=12,D23&gt;0.1,F22&gt;5,F23&gt;5),B22,"")</f>
        <v>#REF!</v>
      </c>
    </row>
    <row r="26" spans="1:8">
      <c r="A26" t="s">
        <v>102</v>
      </c>
      <c r="B26" t="e">
        <f>IF(AND(G18="Non Handicap",H13&gt;=7,H13&lt;=12,D23&gt;0.1,F22&gt;5,F23&gt;5),B23,"")</f>
        <v>#REF!</v>
      </c>
    </row>
    <row r="51" spans="1:33">
      <c r="A51">
        <f>C2</f>
        <v>0</v>
      </c>
      <c r="B51">
        <f>B2</f>
        <v>0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>
      <c r="J52">
        <v>1</v>
      </c>
      <c r="K52" t="e">
        <f t="shared" ref="K52:K91" si="5">INDEX($A$2:$A$20,(MATCH(LARGE(M$2:M$20,$J52),M$2:M$20,0)))</f>
        <v>#NUM!</v>
      </c>
      <c r="L52" t="e">
        <f t="shared" ref="L52:L91" si="6">INDEX($A$2:$A$20,(MATCH(LARGE(N$2:N$20,$J52),N$2:N$20,0)))</f>
        <v>#NUM!</v>
      </c>
      <c r="M52" t="e">
        <f t="shared" ref="M52:M91" si="7">INDEX($A$2:$A$20,(MATCH(LARGE(O$2:O$20,$J52),O$2:O$20,0)))</f>
        <v>#NUM!</v>
      </c>
      <c r="N52" t="e">
        <f t="shared" ref="N52:N91" si="8">INDEX($A$2:$A$20,(MATCH(LARGE(W$2:W$20,$J52),W$2:W$20,0)))</f>
        <v>#NUM!</v>
      </c>
      <c r="O52" t="e">
        <f t="shared" ref="O52:O91" si="9">INDEX($A$2:$A$20,(MATCH(LARGE(AA$2:AA$20,$J52),AA$2:AA$20,0)))</f>
        <v>#NUM!</v>
      </c>
      <c r="P52" t="e">
        <f t="shared" ref="P52:P91" si="10">INDEX($A$2:$A$20,(MATCH(LARGE(Y$2:Y$20,$J52),Y$2:Y$20,0)))</f>
        <v>#NUM!</v>
      </c>
      <c r="Q52" t="e">
        <f t="shared" ref="Q52:Q91" si="11">INDEX($A$2:$A$20,(MATCH(LARGE(Y$2:Y$20,$J52),Y$2:Y$20,0)))</f>
        <v>#NUM!</v>
      </c>
      <c r="R52" t="e">
        <f t="shared" ref="R52:R91" si="12">INDEX($A$2:$A$20,(MATCH(LARGE(AD$2:AD$20,$J52),AD$2:AD$20,0)))</f>
        <v>#NUM!</v>
      </c>
      <c r="S52">
        <f t="shared" ref="S52:S80" si="13">A2</f>
        <v>0</v>
      </c>
      <c r="V52" t="e">
        <f t="shared" ref="V52:V80" si="14">SUM(Y52:AF52)</f>
        <v>#N/A</v>
      </c>
      <c r="W52" t="e">
        <f t="shared" ref="W52:W80" si="15">V52-AG2</f>
        <v>#N/A</v>
      </c>
      <c r="X52" t="str">
        <f t="shared" ref="X52:X60" si="16">IF(ISNA(W52),"",W52)</f>
        <v/>
      </c>
      <c r="Y52" t="e">
        <f t="shared" ref="Y52:Y80" si="17">(($H$63+1)-(RANK(M2,M$2:M$30)))</f>
        <v>#N/A</v>
      </c>
      <c r="Z52" t="e">
        <f t="shared" ref="Z52:Z80" si="18">(($H$63+1)-(RANK(N2,N$2:N$30)))</f>
        <v>#N/A</v>
      </c>
      <c r="AA52" t="e">
        <f t="shared" ref="AA52:AA80" si="19">(($H$63+1)-(RANK(O2,O$2:O$30)))</f>
        <v>#N/A</v>
      </c>
      <c r="AB52" t="e">
        <f t="shared" ref="AB52:AB80" si="20">(($H$63+1)-(RANK(W2,W$2:W$30)))</f>
        <v>#N/A</v>
      </c>
      <c r="AC52" t="e">
        <f t="shared" ref="AC52:AC80" si="21">(($H$63+1)-(RANK(Y2,Y$2:Y$30)))</f>
        <v>#N/A</v>
      </c>
      <c r="AD52" t="e">
        <f t="shared" ref="AD52:AD80" si="22">(($H$63+1)-(RANK(AA2,AA$2:AA$30)))</f>
        <v>#N/A</v>
      </c>
      <c r="AE52" t="e">
        <f t="shared" ref="AE52:AE80" si="23">(($H$63+1)-(RANK(AC2,AC$2:AC$30)))</f>
        <v>#N/A</v>
      </c>
      <c r="AF52" t="e">
        <f t="shared" ref="AF52:AF80" si="24">(($H$63+1)-(RANK(AD2,AD$2:AD$30)))</f>
        <v>#N/A</v>
      </c>
      <c r="AG52" t="e">
        <f>INDEX(S52:S92, MATCH(LARGE(X52:X92, 1),X52:X92, 0))</f>
        <v>#NUM!</v>
      </c>
    </row>
    <row r="53" spans="1:33">
      <c r="A53" t="s">
        <v>43</v>
      </c>
      <c r="B53">
        <f>A2</f>
        <v>0</v>
      </c>
      <c r="C53">
        <f>AE2</f>
        <v>0</v>
      </c>
      <c r="D53">
        <f>AG2</f>
        <v>0</v>
      </c>
      <c r="E53">
        <f>C53-D53</f>
        <v>0</v>
      </c>
      <c r="F53" t="e">
        <f>SUMIF(B53:B61, B53, G53:G61)</f>
        <v>#DIV/0!</v>
      </c>
      <c r="G53" t="e">
        <f>(1/C53)*(C53-C54)</f>
        <v>#DIV/0!</v>
      </c>
      <c r="H53">
        <f>AF2</f>
        <v>0</v>
      </c>
      <c r="J53">
        <v>2</v>
      </c>
      <c r="K53" t="e">
        <f t="shared" si="5"/>
        <v>#NUM!</v>
      </c>
      <c r="L53" t="e">
        <f t="shared" si="6"/>
        <v>#NUM!</v>
      </c>
      <c r="M53" t="e">
        <f t="shared" si="7"/>
        <v>#NUM!</v>
      </c>
      <c r="N53" t="e">
        <f t="shared" si="8"/>
        <v>#NUM!</v>
      </c>
      <c r="O53" t="e">
        <f t="shared" si="9"/>
        <v>#NUM!</v>
      </c>
      <c r="P53" t="e">
        <f t="shared" si="10"/>
        <v>#NUM!</v>
      </c>
      <c r="Q53" t="e">
        <f t="shared" si="11"/>
        <v>#NUM!</v>
      </c>
      <c r="R53" t="e">
        <f t="shared" si="12"/>
        <v>#NUM!</v>
      </c>
      <c r="S53" t="str">
        <f t="shared" si="13"/>
        <v>Top-rated</v>
      </c>
      <c r="V53" t="e">
        <f t="shared" si="14"/>
        <v>#N/A</v>
      </c>
      <c r="W53" t="e">
        <f t="shared" si="15"/>
        <v>#N/A</v>
      </c>
      <c r="X53" t="str">
        <f t="shared" si="16"/>
        <v/>
      </c>
      <c r="Y53" t="e">
        <f t="shared" si="17"/>
        <v>#N/A</v>
      </c>
      <c r="Z53" t="e">
        <f t="shared" si="18"/>
        <v>#N/A</v>
      </c>
      <c r="AA53" t="e">
        <f t="shared" si="19"/>
        <v>#N/A</v>
      </c>
      <c r="AB53" t="e">
        <f t="shared" si="20"/>
        <v>#N/A</v>
      </c>
      <c r="AC53" t="e">
        <f t="shared" si="21"/>
        <v>#N/A</v>
      </c>
      <c r="AD53" t="e">
        <f t="shared" si="22"/>
        <v>#N/A</v>
      </c>
      <c r="AE53" t="e">
        <f t="shared" si="23"/>
        <v>#N/A</v>
      </c>
      <c r="AF53" t="e">
        <f t="shared" si="24"/>
        <v>#N/A</v>
      </c>
    </row>
    <row r="54" spans="1:33">
      <c r="A54" t="s">
        <v>44</v>
      </c>
      <c r="B54" t="str">
        <f>A3</f>
        <v>Top-rated</v>
      </c>
      <c r="C54">
        <f>AE3</f>
        <v>0</v>
      </c>
      <c r="D54">
        <f>AG3</f>
        <v>0</v>
      </c>
      <c r="E54">
        <f t="shared" ref="E54:E55" si="25">C54-D54</f>
        <v>0</v>
      </c>
      <c r="F54">
        <f ca="1">SUMIF(B53:B64, B54, G53:G61)</f>
        <v>0</v>
      </c>
      <c r="H54">
        <f>AF3</f>
        <v>0</v>
      </c>
      <c r="J54">
        <v>3</v>
      </c>
      <c r="K54" t="e">
        <f t="shared" si="5"/>
        <v>#NUM!</v>
      </c>
      <c r="L54" t="e">
        <f t="shared" si="6"/>
        <v>#NUM!</v>
      </c>
      <c r="M54" t="e">
        <f t="shared" si="7"/>
        <v>#NUM!</v>
      </c>
      <c r="N54" t="e">
        <f t="shared" si="8"/>
        <v>#NUM!</v>
      </c>
      <c r="O54" t="e">
        <f t="shared" si="9"/>
        <v>#NUM!</v>
      </c>
      <c r="P54" t="e">
        <f t="shared" si="10"/>
        <v>#NUM!</v>
      </c>
      <c r="Q54" t="e">
        <f t="shared" si="11"/>
        <v>#NUM!</v>
      </c>
      <c r="R54" t="e">
        <f t="shared" si="12"/>
        <v>#NUM!</v>
      </c>
      <c r="S54" t="str">
        <f t="shared" si="13"/>
        <v>2nd rated</v>
      </c>
      <c r="V54" t="e">
        <f t="shared" si="14"/>
        <v>#N/A</v>
      </c>
      <c r="W54" t="e">
        <f t="shared" si="15"/>
        <v>#N/A</v>
      </c>
      <c r="X54" t="str">
        <f t="shared" si="16"/>
        <v/>
      </c>
      <c r="Y54" t="e">
        <f t="shared" si="17"/>
        <v>#N/A</v>
      </c>
      <c r="Z54" t="e">
        <f t="shared" si="18"/>
        <v>#N/A</v>
      </c>
      <c r="AA54" t="e">
        <f t="shared" si="19"/>
        <v>#N/A</v>
      </c>
      <c r="AB54" t="e">
        <f t="shared" si="20"/>
        <v>#N/A</v>
      </c>
      <c r="AC54" t="e">
        <f t="shared" si="21"/>
        <v>#N/A</v>
      </c>
      <c r="AD54" t="e">
        <f t="shared" si="22"/>
        <v>#N/A</v>
      </c>
      <c r="AE54" t="e">
        <f t="shared" si="23"/>
        <v>#N/A</v>
      </c>
      <c r="AF54" t="e">
        <f t="shared" si="24"/>
        <v>#N/A</v>
      </c>
    </row>
    <row r="55" spans="1:33">
      <c r="A55" t="s">
        <v>45</v>
      </c>
      <c r="B55" t="str">
        <f>A4</f>
        <v>2nd rated</v>
      </c>
      <c r="C55">
        <f>AE4</f>
        <v>0</v>
      </c>
      <c r="D55">
        <f>AG4</f>
        <v>0</v>
      </c>
      <c r="E55">
        <f t="shared" si="25"/>
        <v>0</v>
      </c>
      <c r="F55">
        <f ca="1">SUMIF(B53:B64, B55, G53:G61)</f>
        <v>0</v>
      </c>
      <c r="H55">
        <f>AF4</f>
        <v>0</v>
      </c>
      <c r="J55">
        <v>4</v>
      </c>
      <c r="K55" t="e">
        <f t="shared" si="5"/>
        <v>#NUM!</v>
      </c>
      <c r="L55" t="e">
        <f t="shared" si="6"/>
        <v>#NUM!</v>
      </c>
      <c r="M55" t="e">
        <f t="shared" si="7"/>
        <v>#NUM!</v>
      </c>
      <c r="N55" t="e">
        <f t="shared" si="8"/>
        <v>#NUM!</v>
      </c>
      <c r="O55" t="e">
        <f t="shared" si="9"/>
        <v>#NUM!</v>
      </c>
      <c r="P55" t="e">
        <f t="shared" si="10"/>
        <v>#NUM!</v>
      </c>
      <c r="Q55" t="e">
        <f t="shared" si="11"/>
        <v>#NUM!</v>
      </c>
      <c r="R55" t="e">
        <f t="shared" si="12"/>
        <v>#NUM!</v>
      </c>
      <c r="S55" t="str">
        <f t="shared" si="13"/>
        <v>3rd rated</v>
      </c>
      <c r="V55" t="e">
        <f t="shared" si="14"/>
        <v>#N/A</v>
      </c>
      <c r="W55" t="e">
        <f t="shared" si="15"/>
        <v>#N/A</v>
      </c>
      <c r="X55" t="str">
        <f t="shared" si="16"/>
        <v/>
      </c>
      <c r="Y55" t="e">
        <f t="shared" si="17"/>
        <v>#N/A</v>
      </c>
      <c r="Z55" t="e">
        <f t="shared" si="18"/>
        <v>#N/A</v>
      </c>
      <c r="AA55" t="e">
        <f t="shared" si="19"/>
        <v>#N/A</v>
      </c>
      <c r="AB55" t="e">
        <f t="shared" si="20"/>
        <v>#N/A</v>
      </c>
      <c r="AC55" t="e">
        <f t="shared" si="21"/>
        <v>#N/A</v>
      </c>
      <c r="AD55" t="e">
        <f t="shared" si="22"/>
        <v>#N/A</v>
      </c>
      <c r="AE55" t="e">
        <f t="shared" si="23"/>
        <v>#N/A</v>
      </c>
      <c r="AF55" t="e">
        <f t="shared" si="24"/>
        <v>#N/A</v>
      </c>
    </row>
    <row r="56" spans="1:33">
      <c r="A56" t="s">
        <v>46</v>
      </c>
      <c r="B56" t="e">
        <f>INDEX(A$2:A$20,MATCH(C56,M$2:M$20,0))</f>
        <v>#NUM!</v>
      </c>
      <c r="C56" t="e">
        <f>LARGE(M$2:M$20, D56)</f>
        <v>#NUM!</v>
      </c>
      <c r="D56">
        <v>1</v>
      </c>
      <c r="E56" t="e">
        <f>LARGE(M$2:M$20, F56)</f>
        <v>#NUM!</v>
      </c>
      <c r="F56">
        <v>2</v>
      </c>
      <c r="G56" t="e">
        <f t="shared" ref="G56:G61" si="26">IF(C56&gt;0, (1/C56)*(C56-E56), 0.1)</f>
        <v>#NUM!</v>
      </c>
      <c r="H56" t="e">
        <f t="shared" ref="H56:H61" si="27">INDEX(AF$2:AF$20,MATCH(B56,A$2:A$20,0))</f>
        <v>#NUM!</v>
      </c>
      <c r="J56">
        <v>5</v>
      </c>
      <c r="K56" t="e">
        <f t="shared" si="5"/>
        <v>#NUM!</v>
      </c>
      <c r="L56" t="e">
        <f t="shared" si="6"/>
        <v>#NUM!</v>
      </c>
      <c r="M56" t="e">
        <f t="shared" si="7"/>
        <v>#NUM!</v>
      </c>
      <c r="N56" t="e">
        <f t="shared" si="8"/>
        <v>#NUM!</v>
      </c>
      <c r="O56" t="e">
        <f t="shared" si="9"/>
        <v>#NUM!</v>
      </c>
      <c r="P56" t="e">
        <f t="shared" si="10"/>
        <v>#NUM!</v>
      </c>
      <c r="Q56" t="e">
        <f t="shared" si="11"/>
        <v>#NUM!</v>
      </c>
      <c r="R56" t="e">
        <f t="shared" si="12"/>
        <v>#NUM!</v>
      </c>
      <c r="S56" t="str">
        <f t="shared" si="13"/>
        <v>Form (last race)</v>
      </c>
      <c r="V56" t="e">
        <f t="shared" si="14"/>
        <v>#N/A</v>
      </c>
      <c r="W56" t="e">
        <f t="shared" si="15"/>
        <v>#N/A</v>
      </c>
      <c r="X56" t="str">
        <f t="shared" si="16"/>
        <v/>
      </c>
      <c r="Y56" t="e">
        <f t="shared" si="17"/>
        <v>#N/A</v>
      </c>
      <c r="Z56" t="e">
        <f t="shared" si="18"/>
        <v>#N/A</v>
      </c>
      <c r="AA56" t="e">
        <f t="shared" si="19"/>
        <v>#N/A</v>
      </c>
      <c r="AB56" t="e">
        <f t="shared" si="20"/>
        <v>#N/A</v>
      </c>
      <c r="AC56" t="e">
        <f t="shared" si="21"/>
        <v>#N/A</v>
      </c>
      <c r="AD56" t="e">
        <f t="shared" si="22"/>
        <v>#N/A</v>
      </c>
      <c r="AE56" t="e">
        <f t="shared" si="23"/>
        <v>#N/A</v>
      </c>
      <c r="AF56" t="e">
        <f t="shared" si="24"/>
        <v>#N/A</v>
      </c>
    </row>
    <row r="57" spans="1:33">
      <c r="A57" t="s">
        <v>25</v>
      </c>
      <c r="B57" t="e">
        <f>INDEX(A$2:A$20,MATCH(C57,W$2:W$20,0))</f>
        <v>#NUM!</v>
      </c>
      <c r="C57" t="e">
        <f>LARGE(W$2:W$20, D57)</f>
        <v>#NUM!</v>
      </c>
      <c r="D57">
        <v>1</v>
      </c>
      <c r="E57" t="e">
        <f>LARGE(W$2:W$20, F57)</f>
        <v>#NUM!</v>
      </c>
      <c r="F57">
        <v>2</v>
      </c>
      <c r="G57" t="e">
        <f t="shared" si="26"/>
        <v>#NUM!</v>
      </c>
      <c r="H57" t="e">
        <f t="shared" si="27"/>
        <v>#NUM!</v>
      </c>
      <c r="J57">
        <v>6</v>
      </c>
      <c r="K57" t="e">
        <f t="shared" si="5"/>
        <v>#NUM!</v>
      </c>
      <c r="L57" t="e">
        <f t="shared" si="6"/>
        <v>#NUM!</v>
      </c>
      <c r="M57" t="e">
        <f t="shared" si="7"/>
        <v>#NUM!</v>
      </c>
      <c r="N57" t="e">
        <f t="shared" si="8"/>
        <v>#NUM!</v>
      </c>
      <c r="O57" t="e">
        <f t="shared" si="9"/>
        <v>#NUM!</v>
      </c>
      <c r="P57" t="e">
        <f t="shared" si="10"/>
        <v>#NUM!</v>
      </c>
      <c r="Q57" t="e">
        <f t="shared" si="11"/>
        <v>#NUM!</v>
      </c>
      <c r="R57" t="e">
        <f t="shared" si="12"/>
        <v>#NUM!</v>
      </c>
      <c r="S57" t="str">
        <f t="shared" si="13"/>
        <v>Speed</v>
      </c>
      <c r="V57" t="e">
        <f t="shared" si="14"/>
        <v>#N/A</v>
      </c>
      <c r="W57" t="e">
        <f t="shared" si="15"/>
        <v>#N/A</v>
      </c>
      <c r="X57" t="str">
        <f t="shared" si="16"/>
        <v/>
      </c>
      <c r="Y57" t="e">
        <f t="shared" si="17"/>
        <v>#N/A</v>
      </c>
      <c r="Z57" t="e">
        <f t="shared" si="18"/>
        <v>#N/A</v>
      </c>
      <c r="AA57" t="e">
        <f t="shared" si="19"/>
        <v>#N/A</v>
      </c>
      <c r="AB57" t="e">
        <f t="shared" si="20"/>
        <v>#N/A</v>
      </c>
      <c r="AC57" t="e">
        <f t="shared" si="21"/>
        <v>#N/A</v>
      </c>
      <c r="AD57" t="e">
        <f t="shared" si="22"/>
        <v>#N/A</v>
      </c>
      <c r="AE57" t="e">
        <f t="shared" si="23"/>
        <v>#N/A</v>
      </c>
      <c r="AF57" t="e">
        <f t="shared" si="24"/>
        <v>#N/A</v>
      </c>
    </row>
    <row r="58" spans="1:33">
      <c r="A58" t="s">
        <v>28</v>
      </c>
      <c r="B58" t="e">
        <f>INDEX(A$2:A$20,MATCH(C58,AA$2:AA$20,0))</f>
        <v>#NUM!</v>
      </c>
      <c r="C58" t="e">
        <f>LARGE(AA$2:AA$20, D58)</f>
        <v>#NUM!</v>
      </c>
      <c r="D58">
        <v>1</v>
      </c>
      <c r="E58" t="e">
        <f>LARGE(AA$2:AA$20, F58)</f>
        <v>#NUM!</v>
      </c>
      <c r="F58">
        <v>2</v>
      </c>
      <c r="G58" t="e">
        <f t="shared" si="26"/>
        <v>#NUM!</v>
      </c>
      <c r="H58" t="e">
        <f t="shared" si="27"/>
        <v>#NUM!</v>
      </c>
      <c r="J58">
        <v>7</v>
      </c>
      <c r="K58" t="e">
        <f t="shared" si="5"/>
        <v>#NUM!</v>
      </c>
      <c r="L58" t="e">
        <f t="shared" si="6"/>
        <v>#NUM!</v>
      </c>
      <c r="M58" t="e">
        <f t="shared" si="7"/>
        <v>#NUM!</v>
      </c>
      <c r="N58" t="e">
        <f t="shared" si="8"/>
        <v>#NUM!</v>
      </c>
      <c r="O58" t="e">
        <f t="shared" si="9"/>
        <v>#NUM!</v>
      </c>
      <c r="P58" t="e">
        <f t="shared" si="10"/>
        <v>#NUM!</v>
      </c>
      <c r="Q58" t="e">
        <f t="shared" si="11"/>
        <v>#NUM!</v>
      </c>
      <c r="R58" t="e">
        <f t="shared" si="12"/>
        <v>#NUM!</v>
      </c>
      <c r="S58" t="str">
        <f t="shared" si="13"/>
        <v>Trainer</v>
      </c>
      <c r="V58" t="e">
        <f t="shared" si="14"/>
        <v>#N/A</v>
      </c>
      <c r="W58" t="e">
        <f t="shared" si="15"/>
        <v>#N/A</v>
      </c>
      <c r="X58" t="str">
        <f t="shared" si="16"/>
        <v/>
      </c>
      <c r="Y58" t="e">
        <f t="shared" si="17"/>
        <v>#N/A</v>
      </c>
      <c r="Z58" t="e">
        <f t="shared" si="18"/>
        <v>#N/A</v>
      </c>
      <c r="AA58" t="e">
        <f t="shared" si="19"/>
        <v>#N/A</v>
      </c>
      <c r="AB58" t="e">
        <f t="shared" si="20"/>
        <v>#N/A</v>
      </c>
      <c r="AC58" t="e">
        <f t="shared" si="21"/>
        <v>#N/A</v>
      </c>
      <c r="AD58" t="e">
        <f t="shared" si="22"/>
        <v>#N/A</v>
      </c>
      <c r="AE58" t="e">
        <f t="shared" si="23"/>
        <v>#N/A</v>
      </c>
      <c r="AF58" t="e">
        <f t="shared" si="24"/>
        <v>#N/A</v>
      </c>
    </row>
    <row r="59" spans="1:33">
      <c r="A59" t="s">
        <v>30</v>
      </c>
      <c r="B59" t="e">
        <f>INDEX(A$2:A$20,MATCH(C59,AC$2:AC$20,0))</f>
        <v>#NUM!</v>
      </c>
      <c r="C59" t="e">
        <f>LARGE(AC$2:AC$20, D59)</f>
        <v>#NUM!</v>
      </c>
      <c r="D59">
        <v>1</v>
      </c>
      <c r="E59" t="e">
        <f>LARGE(AC$2:AC$20, F59)</f>
        <v>#NUM!</v>
      </c>
      <c r="F59">
        <v>2</v>
      </c>
      <c r="G59" t="e">
        <f t="shared" si="26"/>
        <v>#NUM!</v>
      </c>
      <c r="H59" t="e">
        <f t="shared" si="27"/>
        <v>#NUM!</v>
      </c>
      <c r="J59">
        <v>8</v>
      </c>
      <c r="K59" t="e">
        <f t="shared" si="5"/>
        <v>#NUM!</v>
      </c>
      <c r="L59" t="e">
        <f t="shared" si="6"/>
        <v>#NUM!</v>
      </c>
      <c r="M59" t="e">
        <f t="shared" si="7"/>
        <v>#NUM!</v>
      </c>
      <c r="N59" t="e">
        <f t="shared" si="8"/>
        <v>#NUM!</v>
      </c>
      <c r="O59" t="e">
        <f t="shared" si="9"/>
        <v>#NUM!</v>
      </c>
      <c r="P59" t="e">
        <f t="shared" si="10"/>
        <v>#NUM!</v>
      </c>
      <c r="Q59" t="e">
        <f t="shared" si="11"/>
        <v>#NUM!</v>
      </c>
      <c r="R59" t="e">
        <f t="shared" si="12"/>
        <v>#NUM!</v>
      </c>
      <c r="S59" t="str">
        <f t="shared" si="13"/>
        <v>Stallion</v>
      </c>
      <c r="V59" t="e">
        <f t="shared" si="14"/>
        <v>#N/A</v>
      </c>
      <c r="W59" t="e">
        <f t="shared" si="15"/>
        <v>#N/A</v>
      </c>
      <c r="X59" t="str">
        <f t="shared" si="16"/>
        <v/>
      </c>
      <c r="Y59" t="e">
        <f t="shared" si="17"/>
        <v>#N/A</v>
      </c>
      <c r="Z59" t="e">
        <f t="shared" si="18"/>
        <v>#N/A</v>
      </c>
      <c r="AA59" t="e">
        <f t="shared" si="19"/>
        <v>#N/A</v>
      </c>
      <c r="AB59" t="e">
        <f t="shared" si="20"/>
        <v>#N/A</v>
      </c>
      <c r="AC59" t="e">
        <f t="shared" si="21"/>
        <v>#N/A</v>
      </c>
      <c r="AD59" t="e">
        <f t="shared" si="22"/>
        <v>#N/A</v>
      </c>
      <c r="AE59" t="e">
        <f t="shared" si="23"/>
        <v>#N/A</v>
      </c>
      <c r="AF59" t="e">
        <f t="shared" si="24"/>
        <v>#N/A</v>
      </c>
    </row>
    <row r="60" spans="1:33">
      <c r="A60" t="s">
        <v>26</v>
      </c>
      <c r="B60" t="e">
        <f>INDEX(A$2:A$20,MATCH(C60,Y$2:Y$20,0))</f>
        <v>#NUM!</v>
      </c>
      <c r="C60" t="e">
        <f>LARGE(Y$2:Y$20, D60)</f>
        <v>#NUM!</v>
      </c>
      <c r="D60">
        <v>1</v>
      </c>
      <c r="E60" t="e">
        <f>LARGE(Y$2:Y$20, F60)</f>
        <v>#NUM!</v>
      </c>
      <c r="F60">
        <v>2</v>
      </c>
      <c r="G60" t="e">
        <f t="shared" si="26"/>
        <v>#NUM!</v>
      </c>
      <c r="H60" t="e">
        <f t="shared" si="27"/>
        <v>#NUM!</v>
      </c>
      <c r="J60">
        <v>9</v>
      </c>
      <c r="K60" t="e">
        <f t="shared" si="5"/>
        <v>#NUM!</v>
      </c>
      <c r="L60" t="e">
        <f t="shared" si="6"/>
        <v>#NUM!</v>
      </c>
      <c r="M60" t="e">
        <f t="shared" si="7"/>
        <v>#NUM!</v>
      </c>
      <c r="N60" t="e">
        <f t="shared" si="8"/>
        <v>#NUM!</v>
      </c>
      <c r="O60" t="e">
        <f t="shared" si="9"/>
        <v>#NUM!</v>
      </c>
      <c r="P60" t="e">
        <f t="shared" si="10"/>
        <v>#NUM!</v>
      </c>
      <c r="Q60" t="e">
        <f t="shared" si="11"/>
        <v>#NUM!</v>
      </c>
      <c r="R60" t="e">
        <f t="shared" si="12"/>
        <v>#NUM!</v>
      </c>
      <c r="S60" t="str">
        <f t="shared" si="13"/>
        <v>Jockey</v>
      </c>
      <c r="V60" t="e">
        <f t="shared" si="14"/>
        <v>#N/A</v>
      </c>
      <c r="W60" t="e">
        <f t="shared" si="15"/>
        <v>#N/A</v>
      </c>
      <c r="X60" t="str">
        <f t="shared" si="16"/>
        <v/>
      </c>
      <c r="Y60" t="e">
        <f t="shared" si="17"/>
        <v>#N/A</v>
      </c>
      <c r="Z60" t="e">
        <f t="shared" si="18"/>
        <v>#N/A</v>
      </c>
      <c r="AA60" t="e">
        <f t="shared" si="19"/>
        <v>#N/A</v>
      </c>
      <c r="AB60" t="e">
        <f t="shared" si="20"/>
        <v>#N/A</v>
      </c>
      <c r="AC60" t="e">
        <f t="shared" si="21"/>
        <v>#N/A</v>
      </c>
      <c r="AD60" t="e">
        <f t="shared" si="22"/>
        <v>#N/A</v>
      </c>
      <c r="AE60" t="e">
        <f t="shared" si="23"/>
        <v>#N/A</v>
      </c>
      <c r="AF60" t="e">
        <f t="shared" si="24"/>
        <v>#N/A</v>
      </c>
    </row>
    <row r="61" spans="1:33">
      <c r="A61" t="s">
        <v>47</v>
      </c>
      <c r="B61" t="e">
        <f>INDEX(A$2:A$20,MATCH(C61,AD$2:AD$20,0))</f>
        <v>#NUM!</v>
      </c>
      <c r="C61" t="e">
        <f>LARGE(AD$2:AD$20, D61)</f>
        <v>#NUM!</v>
      </c>
      <c r="D61">
        <v>1</v>
      </c>
      <c r="E61" t="e">
        <f>LARGE(AD$2:AD$20, F61)</f>
        <v>#NUM!</v>
      </c>
      <c r="F61">
        <v>2</v>
      </c>
      <c r="G61" t="e">
        <f t="shared" si="26"/>
        <v>#NUM!</v>
      </c>
      <c r="H61" t="e">
        <f t="shared" si="27"/>
        <v>#NUM!</v>
      </c>
      <c r="J61">
        <v>10</v>
      </c>
      <c r="K61" t="e">
        <f t="shared" si="5"/>
        <v>#NUM!</v>
      </c>
      <c r="L61" t="e">
        <f t="shared" si="6"/>
        <v>#NUM!</v>
      </c>
      <c r="M61" t="e">
        <f t="shared" si="7"/>
        <v>#NUM!</v>
      </c>
      <c r="N61" t="e">
        <f t="shared" si="8"/>
        <v>#NUM!</v>
      </c>
      <c r="O61" t="e">
        <f t="shared" si="9"/>
        <v>#NUM!</v>
      </c>
      <c r="P61" t="e">
        <f t="shared" si="10"/>
        <v>#NUM!</v>
      </c>
      <c r="Q61" t="e">
        <f t="shared" si="11"/>
        <v>#NUM!</v>
      </c>
      <c r="R61" t="e">
        <f t="shared" si="12"/>
        <v>#NUM!</v>
      </c>
      <c r="S61" t="str">
        <f t="shared" si="13"/>
        <v>Suitability</v>
      </c>
      <c r="V61" t="e">
        <f t="shared" si="14"/>
        <v>#N/A</v>
      </c>
      <c r="W61" t="e">
        <f t="shared" si="15"/>
        <v>#N/A</v>
      </c>
      <c r="X61" t="str">
        <f>IF(ISNA(W61),"",W61)</f>
        <v/>
      </c>
      <c r="Y61" t="e">
        <f t="shared" si="17"/>
        <v>#N/A</v>
      </c>
      <c r="Z61" t="e">
        <f t="shared" si="18"/>
        <v>#N/A</v>
      </c>
      <c r="AA61" t="e">
        <f t="shared" si="19"/>
        <v>#N/A</v>
      </c>
      <c r="AB61" t="e">
        <f t="shared" si="20"/>
        <v>#N/A</v>
      </c>
      <c r="AC61" t="e">
        <f t="shared" si="21"/>
        <v>#N/A</v>
      </c>
      <c r="AD61" t="e">
        <f t="shared" si="22"/>
        <v>#N/A</v>
      </c>
      <c r="AE61" t="e">
        <f t="shared" si="23"/>
        <v>#N/A</v>
      </c>
      <c r="AF61" t="e">
        <f t="shared" si="24"/>
        <v>#N/A</v>
      </c>
    </row>
    <row r="62" spans="1:33">
      <c r="A62" t="s">
        <v>116</v>
      </c>
      <c r="B62">
        <f>IF(OR(D2="5f ", D2="6f ", D2="7f ", D2="1m "), B57, IF(J2="2yo", B59, B53))</f>
        <v>0</v>
      </c>
      <c r="J62">
        <v>11</v>
      </c>
      <c r="K62" t="e">
        <f t="shared" si="5"/>
        <v>#NUM!</v>
      </c>
      <c r="L62" t="e">
        <f t="shared" si="6"/>
        <v>#NUM!</v>
      </c>
      <c r="M62" t="e">
        <f t="shared" si="7"/>
        <v>#NUM!</v>
      </c>
      <c r="N62" t="e">
        <f t="shared" si="8"/>
        <v>#NUM!</v>
      </c>
      <c r="O62" t="e">
        <f t="shared" si="9"/>
        <v>#NUM!</v>
      </c>
      <c r="P62" t="e">
        <f t="shared" si="10"/>
        <v>#NUM!</v>
      </c>
      <c r="Q62" t="e">
        <f t="shared" si="11"/>
        <v>#NUM!</v>
      </c>
      <c r="R62" t="e">
        <f t="shared" si="12"/>
        <v>#NUM!</v>
      </c>
      <c r="S62" t="str">
        <f t="shared" si="13"/>
        <v>Money selection</v>
      </c>
      <c r="V62" t="e">
        <f t="shared" si="14"/>
        <v>#N/A</v>
      </c>
      <c r="W62" t="e">
        <f t="shared" si="15"/>
        <v>#N/A</v>
      </c>
      <c r="X62" t="str">
        <f t="shared" ref="X62:X80" si="28">IF(ISNA(W62),"",W62)</f>
        <v/>
      </c>
      <c r="Y62" t="e">
        <f t="shared" si="17"/>
        <v>#N/A</v>
      </c>
      <c r="Z62" t="e">
        <f t="shared" si="18"/>
        <v>#N/A</v>
      </c>
      <c r="AA62" t="e">
        <f t="shared" si="19"/>
        <v>#N/A</v>
      </c>
      <c r="AB62" t="e">
        <f t="shared" si="20"/>
        <v>#N/A</v>
      </c>
      <c r="AC62" t="e">
        <f t="shared" si="21"/>
        <v>#N/A</v>
      </c>
      <c r="AD62" t="e">
        <f t="shared" si="22"/>
        <v>#N/A</v>
      </c>
      <c r="AE62" t="e">
        <f t="shared" si="23"/>
        <v>#N/A</v>
      </c>
      <c r="AF62" t="e">
        <f t="shared" si="24"/>
        <v>#N/A</v>
      </c>
    </row>
    <row r="63" spans="1:33">
      <c r="A63" t="s">
        <v>5</v>
      </c>
      <c r="B63" t="str">
        <f>IF(AND(G68="Handicap",G66&lt;5000),B61,IF(AND(G68="Handicap",G66&gt;5000),B58,IF(AND(G68="Non Handicap"),B56,"no selection")))</f>
        <v>no selection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22</v>
      </c>
      <c r="J63">
        <v>12</v>
      </c>
      <c r="K63" t="e">
        <f t="shared" si="5"/>
        <v>#NUM!</v>
      </c>
      <c r="L63" t="e">
        <f t="shared" si="6"/>
        <v>#NUM!</v>
      </c>
      <c r="M63" t="e">
        <f t="shared" si="7"/>
        <v>#NUM!</v>
      </c>
      <c r="N63" t="e">
        <f t="shared" si="8"/>
        <v>#NUM!</v>
      </c>
      <c r="O63" t="e">
        <f t="shared" si="9"/>
        <v>#NUM!</v>
      </c>
      <c r="P63" t="e">
        <f t="shared" si="10"/>
        <v>#NUM!</v>
      </c>
      <c r="Q63" t="e">
        <f t="shared" si="11"/>
        <v>#NUM!</v>
      </c>
      <c r="R63" t="e">
        <f t="shared" si="12"/>
        <v>#NUM!</v>
      </c>
      <c r="S63" t="str">
        <f t="shared" si="13"/>
        <v>Handicap</v>
      </c>
      <c r="V63" t="e">
        <f t="shared" si="14"/>
        <v>#N/A</v>
      </c>
      <c r="W63" t="e">
        <f t="shared" si="15"/>
        <v>#N/A</v>
      </c>
      <c r="X63" t="str">
        <f t="shared" si="28"/>
        <v/>
      </c>
      <c r="Y63" t="e">
        <f t="shared" si="17"/>
        <v>#N/A</v>
      </c>
      <c r="Z63" t="e">
        <f t="shared" si="18"/>
        <v>#N/A</v>
      </c>
      <c r="AA63" t="e">
        <f t="shared" si="19"/>
        <v>#N/A</v>
      </c>
      <c r="AB63" t="e">
        <f t="shared" si="20"/>
        <v>#N/A</v>
      </c>
      <c r="AC63" t="e">
        <f t="shared" si="21"/>
        <v>#N/A</v>
      </c>
      <c r="AD63" t="e">
        <f t="shared" si="22"/>
        <v>#N/A</v>
      </c>
      <c r="AE63" t="e">
        <f t="shared" si="23"/>
        <v>#N/A</v>
      </c>
      <c r="AF63" t="e">
        <f t="shared" si="24"/>
        <v>#N/A</v>
      </c>
    </row>
    <row r="64" spans="1:33">
      <c r="A64" t="s">
        <v>48</v>
      </c>
      <c r="B64" t="e">
        <f>INDEX(B53:B63,MODE(MATCH(B53:B63,B53:B63,0)))</f>
        <v>#NUM!</v>
      </c>
      <c r="C64" t="e">
        <f>INDEX(AF$2:AF$20,MATCH(B64,A$2:A$20,0))</f>
        <v>#NUM!</v>
      </c>
      <c r="D64">
        <v>1</v>
      </c>
      <c r="E64" t="e">
        <f>SUMIF(B53:B61, B64, G53:G61)</f>
        <v>#NUM!</v>
      </c>
      <c r="F64">
        <v>0</v>
      </c>
      <c r="G64">
        <f>K2</f>
        <v>0</v>
      </c>
      <c r="J64">
        <v>13</v>
      </c>
      <c r="K64" t="e">
        <f t="shared" si="5"/>
        <v>#NUM!</v>
      </c>
      <c r="L64" t="e">
        <f t="shared" si="6"/>
        <v>#NUM!</v>
      </c>
      <c r="M64" t="e">
        <f t="shared" si="7"/>
        <v>#NUM!</v>
      </c>
      <c r="N64" t="e">
        <f t="shared" si="8"/>
        <v>#NUM!</v>
      </c>
      <c r="O64" t="e">
        <f t="shared" si="9"/>
        <v>#NUM!</v>
      </c>
      <c r="P64" t="e">
        <f t="shared" si="10"/>
        <v>#NUM!</v>
      </c>
      <c r="Q64" t="e">
        <f t="shared" si="11"/>
        <v>#NUM!</v>
      </c>
      <c r="R64" t="e">
        <f t="shared" si="12"/>
        <v>#NUM!</v>
      </c>
      <c r="S64" t="str">
        <f t="shared" si="13"/>
        <v>Most Common</v>
      </c>
      <c r="V64" t="e">
        <f t="shared" si="14"/>
        <v>#N/A</v>
      </c>
      <c r="W64" t="e">
        <f t="shared" si="15"/>
        <v>#N/A</v>
      </c>
      <c r="X64" t="str">
        <f t="shared" si="28"/>
        <v/>
      </c>
      <c r="Y64" t="e">
        <f t="shared" si="17"/>
        <v>#N/A</v>
      </c>
      <c r="Z64" t="e">
        <f t="shared" si="18"/>
        <v>#N/A</v>
      </c>
      <c r="AA64" t="e">
        <f t="shared" si="19"/>
        <v>#N/A</v>
      </c>
      <c r="AB64" t="e">
        <f t="shared" si="20"/>
        <v>#N/A</v>
      </c>
      <c r="AC64" t="e">
        <f t="shared" si="21"/>
        <v>#N/A</v>
      </c>
      <c r="AD64" t="e">
        <f t="shared" si="22"/>
        <v>#N/A</v>
      </c>
      <c r="AE64" t="e">
        <f t="shared" si="23"/>
        <v>#N/A</v>
      </c>
      <c r="AF64" t="e">
        <f t="shared" si="24"/>
        <v>#N/A</v>
      </c>
    </row>
    <row r="65" spans="1:32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>
        <f>D2</f>
        <v>0</v>
      </c>
      <c r="H65" t="e">
        <f>LARGE(G58:G60, 1)</f>
        <v>#NUM!</v>
      </c>
      <c r="J65">
        <v>14</v>
      </c>
      <c r="K65" t="e">
        <f t="shared" si="5"/>
        <v>#NUM!</v>
      </c>
      <c r="L65" t="e">
        <f t="shared" si="6"/>
        <v>#NUM!</v>
      </c>
      <c r="M65" t="e">
        <f t="shared" si="7"/>
        <v>#NUM!</v>
      </c>
      <c r="N65" t="e">
        <f t="shared" si="8"/>
        <v>#NUM!</v>
      </c>
      <c r="O65" t="e">
        <f t="shared" si="9"/>
        <v>#NUM!</v>
      </c>
      <c r="P65" t="e">
        <f t="shared" si="10"/>
        <v>#NUM!</v>
      </c>
      <c r="Q65" t="e">
        <f t="shared" si="11"/>
        <v>#NUM!</v>
      </c>
      <c r="R65" t="e">
        <f t="shared" si="12"/>
        <v>#NUM!</v>
      </c>
      <c r="S65" t="str">
        <f t="shared" si="13"/>
        <v>Is top most suited?</v>
      </c>
      <c r="V65" t="e">
        <f t="shared" si="14"/>
        <v>#N/A</v>
      </c>
      <c r="W65" t="e">
        <f t="shared" si="15"/>
        <v>#N/A</v>
      </c>
      <c r="X65" t="str">
        <f t="shared" si="28"/>
        <v/>
      </c>
      <c r="Y65" t="e">
        <f t="shared" si="17"/>
        <v>#N/A</v>
      </c>
      <c r="Z65" t="e">
        <f t="shared" si="18"/>
        <v>#N/A</v>
      </c>
      <c r="AA65" t="e">
        <f t="shared" si="19"/>
        <v>#N/A</v>
      </c>
      <c r="AB65" t="e">
        <f t="shared" si="20"/>
        <v>#N/A</v>
      </c>
      <c r="AC65" t="e">
        <f t="shared" si="21"/>
        <v>#N/A</v>
      </c>
      <c r="AD65" t="e">
        <f t="shared" si="22"/>
        <v>#N/A</v>
      </c>
      <c r="AE65" t="e">
        <f t="shared" si="23"/>
        <v>#N/A</v>
      </c>
      <c r="AF65" t="e">
        <f t="shared" si="24"/>
        <v>#N/A</v>
      </c>
    </row>
    <row r="66" spans="1:32">
      <c r="A66" t="s">
        <v>50</v>
      </c>
      <c r="B66" t="e">
        <f>IF(AND(B53=B56,B56=B61),B53,"no selection")</f>
        <v>#NUM!</v>
      </c>
      <c r="C66" t="e">
        <f>INDEX(AF$2:AF$20,MATCH(B66,A$2:A$20,0))</f>
        <v>#NUM!</v>
      </c>
      <c r="D66">
        <v>1</v>
      </c>
      <c r="F66" t="e">
        <f>IF(B65=B66, F65+1, F65)</f>
        <v>#NUM!</v>
      </c>
      <c r="G66">
        <f>F2</f>
        <v>0</v>
      </c>
      <c r="H66" t="e">
        <f>LARGE(F53:F55, 1)</f>
        <v>#DIV/0!</v>
      </c>
      <c r="J66">
        <v>15</v>
      </c>
      <c r="K66" t="e">
        <f t="shared" si="5"/>
        <v>#NUM!</v>
      </c>
      <c r="L66" t="e">
        <f t="shared" si="6"/>
        <v>#NUM!</v>
      </c>
      <c r="M66" t="e">
        <f t="shared" si="7"/>
        <v>#NUM!</v>
      </c>
      <c r="N66" t="e">
        <f t="shared" si="8"/>
        <v>#NUM!</v>
      </c>
      <c r="O66" t="e">
        <f t="shared" si="9"/>
        <v>#NUM!</v>
      </c>
      <c r="P66" t="e">
        <f t="shared" si="10"/>
        <v>#NUM!</v>
      </c>
      <c r="Q66" t="e">
        <f t="shared" si="11"/>
        <v>#NUM!</v>
      </c>
      <c r="R66" t="e">
        <f t="shared" si="12"/>
        <v>#NUM!</v>
      </c>
      <c r="S66" t="str">
        <f t="shared" si="13"/>
        <v>Top = Suited = Form</v>
      </c>
      <c r="V66" t="e">
        <f t="shared" si="14"/>
        <v>#N/A</v>
      </c>
      <c r="W66" t="e">
        <f t="shared" si="15"/>
        <v>#N/A</v>
      </c>
      <c r="X66" t="str">
        <f t="shared" si="28"/>
        <v/>
      </c>
      <c r="Y66" t="e">
        <f t="shared" si="17"/>
        <v>#N/A</v>
      </c>
      <c r="Z66" t="e">
        <f t="shared" si="18"/>
        <v>#N/A</v>
      </c>
      <c r="AA66" t="e">
        <f t="shared" si="19"/>
        <v>#N/A</v>
      </c>
      <c r="AB66" t="e">
        <f t="shared" si="20"/>
        <v>#N/A</v>
      </c>
      <c r="AC66" t="e">
        <f t="shared" si="21"/>
        <v>#N/A</v>
      </c>
      <c r="AD66" t="e">
        <f t="shared" si="22"/>
        <v>#N/A</v>
      </c>
      <c r="AE66" t="e">
        <f t="shared" si="23"/>
        <v>#N/A</v>
      </c>
      <c r="AF66" t="e">
        <f t="shared" si="24"/>
        <v>#N/A</v>
      </c>
    </row>
    <row r="67" spans="1:32">
      <c r="A67" t="s">
        <v>67</v>
      </c>
      <c r="B67" t="e">
        <f>H67</f>
        <v>#DIV/0!</v>
      </c>
      <c r="F67" t="e">
        <f>IF(H63&lt;11, F66+1, F66)</f>
        <v>#NUM!</v>
      </c>
      <c r="G67">
        <f>G2</f>
        <v>0</v>
      </c>
      <c r="H67" t="e">
        <f>INDEX(B53:B55,MATCH(H66,F53:F55,0))</f>
        <v>#DIV/0!</v>
      </c>
      <c r="J67">
        <v>16</v>
      </c>
      <c r="K67" t="e">
        <f t="shared" si="5"/>
        <v>#NUM!</v>
      </c>
      <c r="L67" t="e">
        <f t="shared" si="6"/>
        <v>#NUM!</v>
      </c>
      <c r="M67" t="e">
        <f t="shared" si="7"/>
        <v>#NUM!</v>
      </c>
      <c r="N67" t="e">
        <f t="shared" si="8"/>
        <v>#NUM!</v>
      </c>
      <c r="O67" t="e">
        <f t="shared" si="9"/>
        <v>#NUM!</v>
      </c>
      <c r="P67" t="e">
        <f t="shared" si="10"/>
        <v>#NUM!</v>
      </c>
      <c r="Q67" t="e">
        <f t="shared" si="11"/>
        <v>#NUM!</v>
      </c>
      <c r="R67" t="e">
        <f t="shared" si="12"/>
        <v>#NUM!</v>
      </c>
      <c r="S67" t="str">
        <f t="shared" si="13"/>
        <v>Top 3 Confidence Pick</v>
      </c>
      <c r="V67" t="e">
        <f t="shared" si="14"/>
        <v>#N/A</v>
      </c>
      <c r="W67" t="e">
        <f t="shared" si="15"/>
        <v>#N/A</v>
      </c>
      <c r="X67" t="str">
        <f t="shared" si="28"/>
        <v/>
      </c>
      <c r="Y67" t="e">
        <f t="shared" si="17"/>
        <v>#N/A</v>
      </c>
      <c r="Z67" t="e">
        <f t="shared" si="18"/>
        <v>#N/A</v>
      </c>
      <c r="AA67" t="e">
        <f t="shared" si="19"/>
        <v>#N/A</v>
      </c>
      <c r="AB67" t="e">
        <f t="shared" si="20"/>
        <v>#N/A</v>
      </c>
      <c r="AC67" t="e">
        <f t="shared" si="21"/>
        <v>#N/A</v>
      </c>
      <c r="AD67" t="e">
        <f t="shared" si="22"/>
        <v>#N/A</v>
      </c>
      <c r="AE67" t="e">
        <f t="shared" si="23"/>
        <v>#N/A</v>
      </c>
      <c r="AF67" t="e">
        <f t="shared" si="24"/>
        <v>#N/A</v>
      </c>
    </row>
    <row r="68" spans="1:32">
      <c r="A68" t="e">
        <f>INDEX(B62:B67,MODE(MATCH(B62:B67,B62:B67,0)))</f>
        <v>#NUM!</v>
      </c>
      <c r="B68" t="e">
        <f>IF(ISNA(A68), B56, A68)</f>
        <v>#NUM!</v>
      </c>
      <c r="C68" t="e">
        <f>INDEX(AF$2:AF$20,MATCH(B68,A$2:A$20,0))</f>
        <v>#NUM!</v>
      </c>
      <c r="D68">
        <v>1</v>
      </c>
      <c r="F68" t="e">
        <f>IF(E70&gt;0.5, F67+1, F67)</f>
        <v>#NUM!</v>
      </c>
      <c r="G68">
        <f>I2</f>
        <v>0</v>
      </c>
      <c r="H68" t="e">
        <f>IF(G66&gt;10000, G70+1, G70)</f>
        <v>#NUM!</v>
      </c>
      <c r="J68">
        <v>17</v>
      </c>
      <c r="K68" t="e">
        <f t="shared" si="5"/>
        <v>#NUM!</v>
      </c>
      <c r="L68" t="e">
        <f t="shared" si="6"/>
        <v>#NUM!</v>
      </c>
      <c r="M68" t="e">
        <f t="shared" si="7"/>
        <v>#NUM!</v>
      </c>
      <c r="N68" t="e">
        <f t="shared" si="8"/>
        <v>#NUM!</v>
      </c>
      <c r="O68" t="e">
        <f t="shared" si="9"/>
        <v>#NUM!</v>
      </c>
      <c r="P68" t="e">
        <f t="shared" si="10"/>
        <v>#NUM!</v>
      </c>
      <c r="Q68" t="e">
        <f t="shared" si="11"/>
        <v>#NUM!</v>
      </c>
      <c r="R68" t="e">
        <f t="shared" si="12"/>
        <v>#NUM!</v>
      </c>
      <c r="S68">
        <f t="shared" si="13"/>
        <v>0</v>
      </c>
      <c r="V68" t="e">
        <f t="shared" si="14"/>
        <v>#N/A</v>
      </c>
      <c r="W68" t="e">
        <f t="shared" si="15"/>
        <v>#N/A</v>
      </c>
      <c r="X68" t="str">
        <f t="shared" si="28"/>
        <v/>
      </c>
      <c r="Y68" t="e">
        <f t="shared" si="17"/>
        <v>#N/A</v>
      </c>
      <c r="Z68" t="e">
        <f t="shared" si="18"/>
        <v>#N/A</v>
      </c>
      <c r="AA68" t="e">
        <f t="shared" si="19"/>
        <v>#N/A</v>
      </c>
      <c r="AB68" t="e">
        <f t="shared" si="20"/>
        <v>#N/A</v>
      </c>
      <c r="AC68" t="e">
        <f t="shared" si="21"/>
        <v>#N/A</v>
      </c>
      <c r="AD68" t="e">
        <f t="shared" si="22"/>
        <v>#N/A</v>
      </c>
      <c r="AE68" t="e">
        <f t="shared" si="23"/>
        <v>#N/A</v>
      </c>
      <c r="AF68" t="e">
        <f t="shared" si="24"/>
        <v>#N/A</v>
      </c>
    </row>
    <row r="69" spans="1:32">
      <c r="A69" t="s">
        <v>51</v>
      </c>
      <c r="B69" t="e">
        <f>IF(OR(ISNA(B68), B68="no selection"), B64, B68)</f>
        <v>#NUM!</v>
      </c>
      <c r="C69" t="e">
        <f>INDEX(AF$2:AF$20,MATCH(B69,A$2:A$20,0))</f>
        <v>#NUM!</v>
      </c>
      <c r="D69">
        <v>1</v>
      </c>
      <c r="F69" t="e">
        <f>IF(E70&gt;1, F68+1, F68)</f>
        <v>#NUM!</v>
      </c>
      <c r="G69" t="e">
        <f>IF(G66&lt;5000, F70-1, F70)</f>
        <v>#NUM!</v>
      </c>
      <c r="J69">
        <v>18</v>
      </c>
      <c r="K69" t="e">
        <f t="shared" si="5"/>
        <v>#NUM!</v>
      </c>
      <c r="L69" t="e">
        <f t="shared" si="6"/>
        <v>#NUM!</v>
      </c>
      <c r="M69" t="e">
        <f t="shared" si="7"/>
        <v>#NUM!</v>
      </c>
      <c r="N69" t="e">
        <f t="shared" si="8"/>
        <v>#NUM!</v>
      </c>
      <c r="O69" t="e">
        <f t="shared" si="9"/>
        <v>#NUM!</v>
      </c>
      <c r="P69" t="e">
        <f t="shared" si="10"/>
        <v>#NUM!</v>
      </c>
      <c r="Q69" t="e">
        <f t="shared" si="11"/>
        <v>#NUM!</v>
      </c>
      <c r="R69" t="e">
        <f t="shared" si="12"/>
        <v>#NUM!</v>
      </c>
      <c r="S69" t="str">
        <f t="shared" si="13"/>
        <v>RTH Selection</v>
      </c>
      <c r="V69" t="e">
        <f t="shared" si="14"/>
        <v>#N/A</v>
      </c>
      <c r="W69" t="e">
        <f t="shared" si="15"/>
        <v>#N/A</v>
      </c>
      <c r="X69" t="str">
        <f t="shared" si="28"/>
        <v/>
      </c>
      <c r="Y69" t="e">
        <f t="shared" si="17"/>
        <v>#N/A</v>
      </c>
      <c r="Z69" t="e">
        <f t="shared" si="18"/>
        <v>#N/A</v>
      </c>
      <c r="AA69" t="e">
        <f t="shared" si="19"/>
        <v>#N/A</v>
      </c>
      <c r="AB69" t="e">
        <f t="shared" si="20"/>
        <v>#N/A</v>
      </c>
      <c r="AC69" t="e">
        <f t="shared" si="21"/>
        <v>#N/A</v>
      </c>
      <c r="AD69" t="e">
        <f t="shared" si="22"/>
        <v>#N/A</v>
      </c>
      <c r="AE69" t="e">
        <f t="shared" si="23"/>
        <v>#N/A</v>
      </c>
      <c r="AF69" t="e">
        <f t="shared" si="24"/>
        <v>#N/A</v>
      </c>
    </row>
    <row r="70" spans="1:32">
      <c r="A70" t="s">
        <v>62</v>
      </c>
      <c r="B70" t="e">
        <f>IF(B69=FALSE, B53, B69)</f>
        <v>#NUM!</v>
      </c>
      <c r="C70" t="e">
        <f>INDEX(AF$2:AF$20,MATCH(B70,A$2:A$20,0))</f>
        <v>#NUM!</v>
      </c>
      <c r="D70">
        <v>1</v>
      </c>
      <c r="E70" t="e">
        <f>SUMIF(B53:B61, B70, G53:G61)</f>
        <v>#NUM!</v>
      </c>
      <c r="F70" t="e">
        <f>IF(E70&gt;1.5, F69+1, F69)</f>
        <v>#NUM!</v>
      </c>
      <c r="G70" t="e">
        <f>IF(H63&gt;15, G69-1, G69)</f>
        <v>#NUM!</v>
      </c>
      <c r="H70" t="e">
        <f>IF(H68=0,"*",IF(H68=1,"*",IF(H68=2,"**",IF(H68=3,"***",IF(H68=4,"****",IF(H68&gt;=5,"*****","*"))))))</f>
        <v>#NUM!</v>
      </c>
      <c r="J70">
        <v>19</v>
      </c>
      <c r="K70" t="e">
        <f t="shared" si="5"/>
        <v>#NUM!</v>
      </c>
      <c r="L70" t="e">
        <f t="shared" si="6"/>
        <v>#NUM!</v>
      </c>
      <c r="M70" t="e">
        <f t="shared" si="7"/>
        <v>#NUM!</v>
      </c>
      <c r="N70" t="e">
        <f t="shared" si="8"/>
        <v>#NUM!</v>
      </c>
      <c r="O70" t="e">
        <f t="shared" si="9"/>
        <v>#NUM!</v>
      </c>
      <c r="P70" t="e">
        <f t="shared" si="10"/>
        <v>#NUM!</v>
      </c>
      <c r="Q70" t="e">
        <f t="shared" si="11"/>
        <v>#NUM!</v>
      </c>
      <c r="R70" t="e">
        <f t="shared" si="12"/>
        <v>#NUM!</v>
      </c>
      <c r="S70" t="str">
        <f t="shared" si="13"/>
        <v>RTH Selection2</v>
      </c>
      <c r="V70" t="e">
        <f t="shared" si="14"/>
        <v>#N/A</v>
      </c>
      <c r="W70" t="e">
        <f t="shared" si="15"/>
        <v>#N/A</v>
      </c>
      <c r="X70" t="str">
        <f t="shared" si="28"/>
        <v/>
      </c>
      <c r="Y70" t="e">
        <f t="shared" si="17"/>
        <v>#N/A</v>
      </c>
      <c r="Z70" t="e">
        <f t="shared" si="18"/>
        <v>#N/A</v>
      </c>
      <c r="AA70" t="e">
        <f t="shared" si="19"/>
        <v>#N/A</v>
      </c>
      <c r="AB70" t="e">
        <f t="shared" si="20"/>
        <v>#N/A</v>
      </c>
      <c r="AC70" t="e">
        <f t="shared" si="21"/>
        <v>#N/A</v>
      </c>
      <c r="AD70" t="e">
        <f t="shared" si="22"/>
        <v>#N/A</v>
      </c>
      <c r="AE70" t="e">
        <f t="shared" si="23"/>
        <v>#N/A</v>
      </c>
      <c r="AF70" t="e">
        <f t="shared" si="24"/>
        <v>#N/A</v>
      </c>
    </row>
    <row r="71" spans="1:32">
      <c r="B71" s="23" t="s">
        <v>94</v>
      </c>
      <c r="C71" s="23" t="s">
        <v>95</v>
      </c>
      <c r="D71" s="23" t="s">
        <v>96</v>
      </c>
      <c r="E71" s="23" t="s">
        <v>34</v>
      </c>
      <c r="F71" s="23" t="s">
        <v>97</v>
      </c>
      <c r="J71">
        <v>20</v>
      </c>
      <c r="K71" t="e">
        <f t="shared" si="5"/>
        <v>#NUM!</v>
      </c>
      <c r="L71" t="e">
        <f t="shared" si="6"/>
        <v>#NUM!</v>
      </c>
      <c r="M71" t="e">
        <f t="shared" si="7"/>
        <v>#NUM!</v>
      </c>
      <c r="N71" t="e">
        <f t="shared" si="8"/>
        <v>#NUM!</v>
      </c>
      <c r="O71" t="e">
        <f t="shared" si="9"/>
        <v>#NUM!</v>
      </c>
      <c r="P71" t="e">
        <f t="shared" si="10"/>
        <v>#NUM!</v>
      </c>
      <c r="Q71" t="e">
        <f t="shared" si="11"/>
        <v>#NUM!</v>
      </c>
      <c r="R71" t="e">
        <f t="shared" si="12"/>
        <v>#NUM!</v>
      </c>
      <c r="S71">
        <f t="shared" si="13"/>
        <v>0</v>
      </c>
      <c r="V71" t="e">
        <f t="shared" si="14"/>
        <v>#N/A</v>
      </c>
      <c r="W71" t="e">
        <f t="shared" si="15"/>
        <v>#N/A</v>
      </c>
      <c r="X71" t="str">
        <f t="shared" si="28"/>
        <v/>
      </c>
      <c r="Y71" t="e">
        <f t="shared" si="17"/>
        <v>#N/A</v>
      </c>
      <c r="Z71" t="e">
        <f t="shared" si="18"/>
        <v>#N/A</v>
      </c>
      <c r="AA71" t="e">
        <f t="shared" si="19"/>
        <v>#N/A</v>
      </c>
      <c r="AB71" t="e">
        <f t="shared" si="20"/>
        <v>#N/A</v>
      </c>
      <c r="AC71" t="e">
        <f t="shared" si="21"/>
        <v>#N/A</v>
      </c>
      <c r="AD71" t="e">
        <f t="shared" si="22"/>
        <v>#N/A</v>
      </c>
      <c r="AE71" t="e">
        <f t="shared" si="23"/>
        <v>#N/A</v>
      </c>
      <c r="AF71" t="e">
        <f t="shared" si="24"/>
        <v>#N/A</v>
      </c>
    </row>
    <row r="72" spans="1:32">
      <c r="A72" t="s">
        <v>98</v>
      </c>
      <c r="B72">
        <f>B53</f>
        <v>0</v>
      </c>
      <c r="C72">
        <f>C53</f>
        <v>0</v>
      </c>
      <c r="D72" t="e">
        <f>(1/C72)*(C72-C73)</f>
        <v>#DIV/0!</v>
      </c>
      <c r="E72">
        <f>H53</f>
        <v>0</v>
      </c>
      <c r="F72">
        <f>(E72*10)-10</f>
        <v>-10</v>
      </c>
      <c r="J72">
        <v>21</v>
      </c>
      <c r="K72" t="e">
        <f t="shared" si="5"/>
        <v>#NUM!</v>
      </c>
      <c r="L72" t="e">
        <f t="shared" si="6"/>
        <v>#NUM!</v>
      </c>
      <c r="M72" t="e">
        <f t="shared" si="7"/>
        <v>#NUM!</v>
      </c>
      <c r="N72" t="e">
        <f t="shared" si="8"/>
        <v>#NUM!</v>
      </c>
      <c r="O72" t="e">
        <f t="shared" si="9"/>
        <v>#NUM!</v>
      </c>
      <c r="P72" t="e">
        <f t="shared" si="10"/>
        <v>#NUM!</v>
      </c>
      <c r="Q72" t="e">
        <f t="shared" si="11"/>
        <v>#NUM!</v>
      </c>
      <c r="R72" t="e">
        <f t="shared" si="12"/>
        <v>#NUM!</v>
      </c>
      <c r="S72" t="str">
        <f t="shared" si="13"/>
        <v>Dutch 1</v>
      </c>
      <c r="V72" t="e">
        <f t="shared" si="14"/>
        <v>#N/A</v>
      </c>
      <c r="W72" t="e">
        <f t="shared" si="15"/>
        <v>#N/A</v>
      </c>
      <c r="X72" t="str">
        <f t="shared" si="28"/>
        <v/>
      </c>
      <c r="Y72" t="e">
        <f t="shared" si="17"/>
        <v>#N/A</v>
      </c>
      <c r="Z72" t="e">
        <f t="shared" si="18"/>
        <v>#N/A</v>
      </c>
      <c r="AA72" t="e">
        <f t="shared" si="19"/>
        <v>#N/A</v>
      </c>
      <c r="AB72" t="e">
        <f t="shared" si="20"/>
        <v>#N/A</v>
      </c>
      <c r="AC72" t="e">
        <f t="shared" si="21"/>
        <v>#N/A</v>
      </c>
      <c r="AD72" t="e">
        <f t="shared" si="22"/>
        <v>#N/A</v>
      </c>
      <c r="AE72" t="e">
        <f t="shared" si="23"/>
        <v>#N/A</v>
      </c>
      <c r="AF72" t="e">
        <f t="shared" si="24"/>
        <v>#N/A</v>
      </c>
    </row>
    <row r="73" spans="1:32">
      <c r="A73" t="s">
        <v>99</v>
      </c>
      <c r="B73" t="str">
        <f t="shared" ref="B73:C74" si="29">B54</f>
        <v>Top-rated</v>
      </c>
      <c r="C73">
        <f t="shared" si="29"/>
        <v>0</v>
      </c>
      <c r="D73" t="e">
        <f>(1/C73)*(C73-C74)</f>
        <v>#DIV/0!</v>
      </c>
      <c r="E73">
        <f t="shared" ref="E73:E74" si="30">H54</f>
        <v>0</v>
      </c>
      <c r="F73">
        <f>(E73*10)-10</f>
        <v>-10</v>
      </c>
      <c r="J73">
        <v>22</v>
      </c>
      <c r="K73" t="e">
        <f t="shared" si="5"/>
        <v>#NUM!</v>
      </c>
      <c r="L73" t="e">
        <f t="shared" si="6"/>
        <v>#NUM!</v>
      </c>
      <c r="M73" t="e">
        <f t="shared" si="7"/>
        <v>#NUM!</v>
      </c>
      <c r="N73" t="e">
        <f t="shared" si="8"/>
        <v>#NUM!</v>
      </c>
      <c r="O73" t="e">
        <f t="shared" si="9"/>
        <v>#NUM!</v>
      </c>
      <c r="P73" t="e">
        <f t="shared" si="10"/>
        <v>#NUM!</v>
      </c>
      <c r="Q73" t="e">
        <f t="shared" si="11"/>
        <v>#NUM!</v>
      </c>
      <c r="R73" t="e">
        <f t="shared" si="12"/>
        <v>#NUM!</v>
      </c>
      <c r="S73" t="str">
        <f t="shared" si="13"/>
        <v>Dutch 2</v>
      </c>
      <c r="V73" t="e">
        <f t="shared" si="14"/>
        <v>#N/A</v>
      </c>
      <c r="W73" t="e">
        <f t="shared" si="15"/>
        <v>#N/A</v>
      </c>
      <c r="X73" t="str">
        <f t="shared" si="28"/>
        <v/>
      </c>
      <c r="Y73" t="e">
        <f t="shared" si="17"/>
        <v>#N/A</v>
      </c>
      <c r="Z73" t="e">
        <f t="shared" si="18"/>
        <v>#N/A</v>
      </c>
      <c r="AA73" t="e">
        <f t="shared" si="19"/>
        <v>#N/A</v>
      </c>
      <c r="AB73" t="e">
        <f t="shared" si="20"/>
        <v>#N/A</v>
      </c>
      <c r="AC73" t="e">
        <f t="shared" si="21"/>
        <v>#N/A</v>
      </c>
      <c r="AD73" t="e">
        <f t="shared" si="22"/>
        <v>#N/A</v>
      </c>
      <c r="AE73" t="e">
        <f t="shared" si="23"/>
        <v>#N/A</v>
      </c>
      <c r="AF73" t="e">
        <f t="shared" si="24"/>
        <v>#N/A</v>
      </c>
    </row>
    <row r="74" spans="1:32">
      <c r="A74" t="s">
        <v>100</v>
      </c>
      <c r="B74" t="str">
        <f t="shared" si="29"/>
        <v>2nd rated</v>
      </c>
      <c r="C74">
        <f t="shared" si="29"/>
        <v>0</v>
      </c>
      <c r="E74">
        <f t="shared" si="30"/>
        <v>0</v>
      </c>
      <c r="J74">
        <v>23</v>
      </c>
      <c r="K74" t="e">
        <f t="shared" si="5"/>
        <v>#NUM!</v>
      </c>
      <c r="L74" t="e">
        <f t="shared" si="6"/>
        <v>#NUM!</v>
      </c>
      <c r="M74" t="e">
        <f t="shared" si="7"/>
        <v>#NUM!</v>
      </c>
      <c r="N74" t="e">
        <f t="shared" si="8"/>
        <v>#NUM!</v>
      </c>
      <c r="O74" t="e">
        <f t="shared" si="9"/>
        <v>#NUM!</v>
      </c>
      <c r="P74" t="e">
        <f t="shared" si="10"/>
        <v>#NUM!</v>
      </c>
      <c r="Q74" t="e">
        <f t="shared" si="11"/>
        <v>#NUM!</v>
      </c>
      <c r="R74" t="e">
        <f t="shared" si="12"/>
        <v>#NUM!</v>
      </c>
      <c r="S74" t="str">
        <f t="shared" si="13"/>
        <v>Comparative 3</v>
      </c>
      <c r="V74" t="e">
        <f t="shared" si="14"/>
        <v>#N/A</v>
      </c>
      <c r="W74" t="e">
        <f t="shared" si="15"/>
        <v>#N/A</v>
      </c>
      <c r="X74" t="str">
        <f t="shared" si="28"/>
        <v/>
      </c>
      <c r="Y74" t="e">
        <f t="shared" si="17"/>
        <v>#N/A</v>
      </c>
      <c r="Z74" t="e">
        <f t="shared" si="18"/>
        <v>#N/A</v>
      </c>
      <c r="AA74" t="e">
        <f t="shared" si="19"/>
        <v>#N/A</v>
      </c>
      <c r="AB74" t="e">
        <f t="shared" si="20"/>
        <v>#N/A</v>
      </c>
      <c r="AC74" t="e">
        <f t="shared" si="21"/>
        <v>#N/A</v>
      </c>
      <c r="AD74" t="e">
        <f t="shared" si="22"/>
        <v>#N/A</v>
      </c>
      <c r="AE74" t="e">
        <f t="shared" si="23"/>
        <v>#N/A</v>
      </c>
      <c r="AF74" t="e">
        <f t="shared" si="24"/>
        <v>#N/A</v>
      </c>
    </row>
    <row r="75" spans="1:32">
      <c r="A75" t="s">
        <v>101</v>
      </c>
      <c r="B75" t="e">
        <f>IF(AND(G68="Non Handicap",H63&gt;=7,H63&lt;=12,D73&gt;0.1,F72&gt;5,F73&gt;5),B72,"")</f>
        <v>#DIV/0!</v>
      </c>
      <c r="J75">
        <v>24</v>
      </c>
      <c r="K75" t="e">
        <f t="shared" si="5"/>
        <v>#NUM!</v>
      </c>
      <c r="L75" t="e">
        <f t="shared" si="6"/>
        <v>#NUM!</v>
      </c>
      <c r="M75" t="e">
        <f t="shared" si="7"/>
        <v>#NUM!</v>
      </c>
      <c r="N75" t="e">
        <f t="shared" si="8"/>
        <v>#NUM!</v>
      </c>
      <c r="O75" t="e">
        <f t="shared" si="9"/>
        <v>#NUM!</v>
      </c>
      <c r="P75" t="e">
        <f t="shared" si="10"/>
        <v>#NUM!</v>
      </c>
      <c r="Q75" t="e">
        <f t="shared" si="11"/>
        <v>#NUM!</v>
      </c>
      <c r="R75" t="e">
        <f t="shared" si="12"/>
        <v>#NUM!</v>
      </c>
      <c r="S75" t="str">
        <f t="shared" si="13"/>
        <v>Dutch 1 pick</v>
      </c>
      <c r="V75" t="e">
        <f t="shared" si="14"/>
        <v>#N/A</v>
      </c>
      <c r="W75" t="e">
        <f t="shared" si="15"/>
        <v>#N/A</v>
      </c>
      <c r="X75" t="str">
        <f t="shared" si="28"/>
        <v/>
      </c>
      <c r="Y75" t="e">
        <f t="shared" si="17"/>
        <v>#N/A</v>
      </c>
      <c r="Z75" t="e">
        <f t="shared" si="18"/>
        <v>#N/A</v>
      </c>
      <c r="AA75" t="e">
        <f t="shared" si="19"/>
        <v>#N/A</v>
      </c>
      <c r="AB75" t="e">
        <f t="shared" si="20"/>
        <v>#N/A</v>
      </c>
      <c r="AC75" t="e">
        <f t="shared" si="21"/>
        <v>#N/A</v>
      </c>
      <c r="AD75" t="e">
        <f t="shared" si="22"/>
        <v>#N/A</v>
      </c>
      <c r="AE75" t="e">
        <f t="shared" si="23"/>
        <v>#N/A</v>
      </c>
      <c r="AF75" t="e">
        <f t="shared" si="24"/>
        <v>#N/A</v>
      </c>
    </row>
    <row r="76" spans="1:32">
      <c r="A76" t="s">
        <v>102</v>
      </c>
      <c r="B76" t="e">
        <f>IF(AND(G68="Non Handicap",H63&gt;=7,H63&lt;=12,D73&gt;0.1,F72&gt;5,F73&gt;5),B73,"")</f>
        <v>#DIV/0!</v>
      </c>
      <c r="J76">
        <v>25</v>
      </c>
      <c r="K76" t="e">
        <f t="shared" si="5"/>
        <v>#NUM!</v>
      </c>
      <c r="L76" t="e">
        <f t="shared" si="6"/>
        <v>#NUM!</v>
      </c>
      <c r="M76" t="e">
        <f t="shared" si="7"/>
        <v>#NUM!</v>
      </c>
      <c r="N76" t="e">
        <f t="shared" si="8"/>
        <v>#NUM!</v>
      </c>
      <c r="O76" t="e">
        <f t="shared" si="9"/>
        <v>#NUM!</v>
      </c>
      <c r="P76" t="e">
        <f t="shared" si="10"/>
        <v>#NUM!</v>
      </c>
      <c r="Q76" t="e">
        <f t="shared" si="11"/>
        <v>#NUM!</v>
      </c>
      <c r="R76" t="e">
        <f t="shared" si="12"/>
        <v>#NUM!</v>
      </c>
      <c r="S76" t="str">
        <f t="shared" si="13"/>
        <v>Dutch 2 pick</v>
      </c>
      <c r="V76" t="e">
        <f t="shared" si="14"/>
        <v>#N/A</v>
      </c>
      <c r="W76" t="e">
        <f t="shared" si="15"/>
        <v>#N/A</v>
      </c>
      <c r="X76" t="str">
        <f t="shared" si="28"/>
        <v/>
      </c>
      <c r="Y76" t="e">
        <f t="shared" si="17"/>
        <v>#N/A</v>
      </c>
      <c r="Z76" t="e">
        <f t="shared" si="18"/>
        <v>#N/A</v>
      </c>
      <c r="AA76" t="e">
        <f t="shared" si="19"/>
        <v>#N/A</v>
      </c>
      <c r="AB76" t="e">
        <f t="shared" si="20"/>
        <v>#N/A</v>
      </c>
      <c r="AC76" t="e">
        <f t="shared" si="21"/>
        <v>#N/A</v>
      </c>
      <c r="AD76" t="e">
        <f t="shared" si="22"/>
        <v>#N/A</v>
      </c>
      <c r="AE76" t="e">
        <f t="shared" si="23"/>
        <v>#N/A</v>
      </c>
      <c r="AF76" t="e">
        <f t="shared" si="24"/>
        <v>#N/A</v>
      </c>
    </row>
    <row r="77" spans="1:32">
      <c r="A77" t="s">
        <v>105</v>
      </c>
      <c r="B77" t="e">
        <f>SMALL(AF2:AF50, 1)</f>
        <v>#NUM!</v>
      </c>
      <c r="C77" t="e">
        <f>SMALL(AF2:AF50, 1)</f>
        <v>#NUM!</v>
      </c>
      <c r="D77" t="e">
        <f>IF(G77&lt;=3, "YES", "NO")</f>
        <v>#NUM!</v>
      </c>
      <c r="E77" t="e">
        <f>IF(C77=0,SMALL(AF2:AF49,2), C77)</f>
        <v>#NUM!</v>
      </c>
      <c r="F77" t="e">
        <f>IF(E77=0, SMALL(AF2:AF49, 3), E77)</f>
        <v>#NUM!</v>
      </c>
      <c r="G77" t="e">
        <f>IF(F77=0, SMALL(AF2:AF49, 4), F77)</f>
        <v>#NUM!</v>
      </c>
      <c r="H77" t="e">
        <f>INDEX(A2:A50, MATCH(G77, AF2:AF50, 0))</f>
        <v>#NUM!</v>
      </c>
      <c r="J77">
        <v>26</v>
      </c>
      <c r="K77" t="e">
        <f t="shared" si="5"/>
        <v>#NUM!</v>
      </c>
      <c r="L77" t="e">
        <f t="shared" si="6"/>
        <v>#NUM!</v>
      </c>
      <c r="M77" t="e">
        <f t="shared" si="7"/>
        <v>#NUM!</v>
      </c>
      <c r="N77" t="e">
        <f t="shared" si="8"/>
        <v>#NUM!</v>
      </c>
      <c r="O77" t="e">
        <f t="shared" si="9"/>
        <v>#NUM!</v>
      </c>
      <c r="P77" t="e">
        <f t="shared" si="10"/>
        <v>#NUM!</v>
      </c>
      <c r="Q77" t="e">
        <f t="shared" si="11"/>
        <v>#NUM!</v>
      </c>
      <c r="R77" t="e">
        <f t="shared" si="12"/>
        <v>#NUM!</v>
      </c>
      <c r="S77">
        <f t="shared" si="13"/>
        <v>0</v>
      </c>
      <c r="V77" t="e">
        <f t="shared" si="14"/>
        <v>#N/A</v>
      </c>
      <c r="W77" t="e">
        <f t="shared" si="15"/>
        <v>#N/A</v>
      </c>
      <c r="X77" t="str">
        <f t="shared" si="28"/>
        <v/>
      </c>
      <c r="Y77" t="e">
        <f t="shared" si="17"/>
        <v>#N/A</v>
      </c>
      <c r="Z77" t="e">
        <f t="shared" si="18"/>
        <v>#N/A</v>
      </c>
      <c r="AA77" t="e">
        <f t="shared" si="19"/>
        <v>#N/A</v>
      </c>
      <c r="AB77" t="e">
        <f t="shared" si="20"/>
        <v>#N/A</v>
      </c>
      <c r="AC77" t="e">
        <f t="shared" si="21"/>
        <v>#N/A</v>
      </c>
      <c r="AD77" t="e">
        <f t="shared" si="22"/>
        <v>#N/A</v>
      </c>
      <c r="AE77" t="e">
        <f t="shared" si="23"/>
        <v>#N/A</v>
      </c>
      <c r="AF77" t="e">
        <f t="shared" si="24"/>
        <v>#N/A</v>
      </c>
    </row>
    <row r="78" spans="1:32">
      <c r="A78" t="s">
        <v>106</v>
      </c>
      <c r="B78" t="e">
        <f>INDEX(AE2:AE50, MATCH(H77, A2:A50, 0))</f>
        <v>#NUM!</v>
      </c>
      <c r="C78" t="e">
        <f>(B79-B78)+0.01</f>
        <v>#NUM!</v>
      </c>
      <c r="J78">
        <v>27</v>
      </c>
      <c r="K78" t="e">
        <f t="shared" si="5"/>
        <v>#NUM!</v>
      </c>
      <c r="L78" t="e">
        <f t="shared" si="6"/>
        <v>#NUM!</v>
      </c>
      <c r="M78" t="e">
        <f t="shared" si="7"/>
        <v>#NUM!</v>
      </c>
      <c r="N78" t="e">
        <f t="shared" si="8"/>
        <v>#NUM!</v>
      </c>
      <c r="O78" t="e">
        <f t="shared" si="9"/>
        <v>#NUM!</v>
      </c>
      <c r="P78" t="e">
        <f t="shared" si="10"/>
        <v>#NUM!</v>
      </c>
      <c r="Q78" t="e">
        <f t="shared" si="11"/>
        <v>#NUM!</v>
      </c>
      <c r="R78" t="e">
        <f t="shared" si="12"/>
        <v>#NUM!</v>
      </c>
      <c r="S78">
        <f t="shared" si="13"/>
        <v>0</v>
      </c>
      <c r="V78" t="e">
        <f t="shared" si="14"/>
        <v>#N/A</v>
      </c>
      <c r="W78" t="e">
        <f t="shared" si="15"/>
        <v>#N/A</v>
      </c>
      <c r="X78" t="str">
        <f t="shared" si="28"/>
        <v/>
      </c>
      <c r="Y78" t="e">
        <f t="shared" si="17"/>
        <v>#N/A</v>
      </c>
      <c r="Z78" t="e">
        <f t="shared" si="18"/>
        <v>#N/A</v>
      </c>
      <c r="AA78" t="e">
        <f t="shared" si="19"/>
        <v>#N/A</v>
      </c>
      <c r="AB78" t="e">
        <f t="shared" si="20"/>
        <v>#N/A</v>
      </c>
      <c r="AC78" t="e">
        <f t="shared" si="21"/>
        <v>#N/A</v>
      </c>
      <c r="AD78" t="e">
        <f t="shared" si="22"/>
        <v>#N/A</v>
      </c>
      <c r="AE78" t="e">
        <f t="shared" si="23"/>
        <v>#N/A</v>
      </c>
      <c r="AF78" t="e">
        <f t="shared" si="24"/>
        <v>#N/A</v>
      </c>
    </row>
    <row r="79" spans="1:32">
      <c r="A79" t="s">
        <v>107</v>
      </c>
      <c r="B79" t="e">
        <f>LARGE(AE2:AE50, 1)</f>
        <v>#NUM!</v>
      </c>
      <c r="C79" t="e">
        <f>C78/B79</f>
        <v>#NUM!</v>
      </c>
      <c r="D79" t="e">
        <f>IF(C79&gt;=0.15, "YES", "NO")</f>
        <v>#NUM!</v>
      </c>
      <c r="G79" t="e">
        <f>IF(D79="YES",CONCATENATE("PLUS: "&amp;H77&amp;" is "&amp;ROUND(C79*100,2)&amp;"% behind top-rated "&amp;H79&amp;". "),CONCATENATE("NEGATIVE: "&amp;H77&amp;" is highly rated."))</f>
        <v>#NUM!</v>
      </c>
      <c r="H79" t="e">
        <f>INDEX(A2:A50, MATCH(B79, AE2:AE50, 0))</f>
        <v>#NUM!</v>
      </c>
      <c r="J79">
        <v>28</v>
      </c>
      <c r="K79" t="e">
        <f t="shared" si="5"/>
        <v>#NUM!</v>
      </c>
      <c r="L79" t="e">
        <f t="shared" si="6"/>
        <v>#NUM!</v>
      </c>
      <c r="M79" t="e">
        <f t="shared" si="7"/>
        <v>#NUM!</v>
      </c>
      <c r="N79" t="e">
        <f t="shared" si="8"/>
        <v>#NUM!</v>
      </c>
      <c r="O79" t="e">
        <f t="shared" si="9"/>
        <v>#NUM!</v>
      </c>
      <c r="P79" t="e">
        <f t="shared" si="10"/>
        <v>#NUM!</v>
      </c>
      <c r="Q79" t="e">
        <f t="shared" si="11"/>
        <v>#NUM!</v>
      </c>
      <c r="R79" t="e">
        <f t="shared" si="12"/>
        <v>#NUM!</v>
      </c>
      <c r="S79">
        <f t="shared" si="13"/>
        <v>0</v>
      </c>
      <c r="V79" t="e">
        <f t="shared" si="14"/>
        <v>#N/A</v>
      </c>
      <c r="W79" t="e">
        <f t="shared" si="15"/>
        <v>#N/A</v>
      </c>
      <c r="X79" t="str">
        <f t="shared" si="28"/>
        <v/>
      </c>
      <c r="Y79" t="e">
        <f t="shared" si="17"/>
        <v>#N/A</v>
      </c>
      <c r="Z79" t="e">
        <f t="shared" si="18"/>
        <v>#N/A</v>
      </c>
      <c r="AA79" t="e">
        <f t="shared" si="19"/>
        <v>#N/A</v>
      </c>
      <c r="AB79" t="e">
        <f t="shared" si="20"/>
        <v>#N/A</v>
      </c>
      <c r="AC79" t="e">
        <f t="shared" si="21"/>
        <v>#N/A</v>
      </c>
      <c r="AD79" t="e">
        <f t="shared" si="22"/>
        <v>#N/A</v>
      </c>
      <c r="AE79" t="e">
        <f t="shared" si="23"/>
        <v>#N/A</v>
      </c>
      <c r="AF79" t="e">
        <f t="shared" si="24"/>
        <v>#N/A</v>
      </c>
    </row>
    <row r="80" spans="1:32">
      <c r="A80" t="s">
        <v>108</v>
      </c>
      <c r="B80" t="e">
        <f>INDEX(W2:W50,MATCH(H77,A2:A50,0))</f>
        <v>#NUM!</v>
      </c>
      <c r="C80" t="e">
        <f>(B81-B80)+0.01</f>
        <v>#NUM!</v>
      </c>
      <c r="D80">
        <f>D2</f>
        <v>0</v>
      </c>
      <c r="J80">
        <v>29</v>
      </c>
      <c r="K80" t="e">
        <f t="shared" si="5"/>
        <v>#NUM!</v>
      </c>
      <c r="L80" t="e">
        <f t="shared" si="6"/>
        <v>#NUM!</v>
      </c>
      <c r="M80" t="e">
        <f t="shared" si="7"/>
        <v>#NUM!</v>
      </c>
      <c r="N80" t="e">
        <f t="shared" si="8"/>
        <v>#NUM!</v>
      </c>
      <c r="O80" t="e">
        <f t="shared" si="9"/>
        <v>#NUM!</v>
      </c>
      <c r="P80" t="e">
        <f t="shared" si="10"/>
        <v>#NUM!</v>
      </c>
      <c r="Q80" t="e">
        <f t="shared" si="11"/>
        <v>#NUM!</v>
      </c>
      <c r="R80" t="e">
        <f t="shared" si="12"/>
        <v>#NUM!</v>
      </c>
      <c r="S80">
        <f t="shared" si="13"/>
        <v>0</v>
      </c>
      <c r="V80" t="e">
        <f t="shared" si="14"/>
        <v>#N/A</v>
      </c>
      <c r="W80" t="e">
        <f t="shared" si="15"/>
        <v>#N/A</v>
      </c>
      <c r="X80" t="str">
        <f t="shared" si="28"/>
        <v/>
      </c>
      <c r="Y80" t="e">
        <f t="shared" si="17"/>
        <v>#N/A</v>
      </c>
      <c r="Z80" t="e">
        <f t="shared" si="18"/>
        <v>#N/A</v>
      </c>
      <c r="AA80" t="e">
        <f t="shared" si="19"/>
        <v>#N/A</v>
      </c>
      <c r="AB80" t="e">
        <f t="shared" si="20"/>
        <v>#N/A</v>
      </c>
      <c r="AC80" t="e">
        <f t="shared" si="21"/>
        <v>#N/A</v>
      </c>
      <c r="AD80" t="e">
        <f t="shared" si="22"/>
        <v>#N/A</v>
      </c>
      <c r="AE80" t="e">
        <f t="shared" si="23"/>
        <v>#N/A</v>
      </c>
      <c r="AF80" t="e">
        <f t="shared" si="24"/>
        <v>#N/A</v>
      </c>
    </row>
    <row r="81" spans="1:19">
      <c r="A81" t="s">
        <v>109</v>
      </c>
      <c r="B81" t="e">
        <f>LARGE(W2:W49, 1)</f>
        <v>#NUM!</v>
      </c>
      <c r="C81" t="e">
        <f>C80/B81</f>
        <v>#NUM!</v>
      </c>
      <c r="D81" t="e">
        <f>IF(AND(OR(D2="5f ", D2="6f ", D2="7f ", D2="1m "), C81&gt;0.15), "YES", "NO")</f>
        <v>#NUM!</v>
      </c>
      <c r="G81" t="e">
        <f>IF(D81="YES", CONCATENATE("PLUS: The fastest horse "&amp;H82&amp;" is "&amp;ROUND(C81*100, 2)&amp;"% ahead of the lay selection "&amp;H77&amp;". "), "NEUTRAL: Speed is not a factor.")</f>
        <v>#NUM!</v>
      </c>
      <c r="H81" t="e">
        <f>INDEX(A2:A50,MATCH(B81,INDEX(W2:W50,0)))</f>
        <v>#NUM!</v>
      </c>
      <c r="J81">
        <v>30</v>
      </c>
      <c r="K81" t="e">
        <f t="shared" si="5"/>
        <v>#NUM!</v>
      </c>
      <c r="L81" t="e">
        <f t="shared" si="6"/>
        <v>#NUM!</v>
      </c>
      <c r="M81" t="e">
        <f t="shared" si="7"/>
        <v>#NUM!</v>
      </c>
      <c r="N81" t="e">
        <f t="shared" si="8"/>
        <v>#NUM!</v>
      </c>
      <c r="O81" t="e">
        <f t="shared" si="9"/>
        <v>#NUM!</v>
      </c>
      <c r="P81" t="e">
        <f t="shared" si="10"/>
        <v>#NUM!</v>
      </c>
      <c r="Q81" t="e">
        <f t="shared" si="11"/>
        <v>#NUM!</v>
      </c>
      <c r="R81" t="e">
        <f t="shared" si="12"/>
        <v>#NUM!</v>
      </c>
      <c r="S81">
        <f t="shared" ref="S81:S91" si="31">A51</f>
        <v>0</v>
      </c>
    </row>
    <row r="82" spans="1:19">
      <c r="A82" t="s">
        <v>110</v>
      </c>
      <c r="B82" t="e">
        <f>INDEX(M2:M49, MATCH(H77, A2:A49, 0))</f>
        <v>#NUM!</v>
      </c>
      <c r="C82" t="e">
        <f>(B83-B82)+0.01</f>
        <v>#NUM!</v>
      </c>
      <c r="J82">
        <v>31</v>
      </c>
      <c r="K82" t="e">
        <f t="shared" si="5"/>
        <v>#NUM!</v>
      </c>
      <c r="L82" t="e">
        <f t="shared" si="6"/>
        <v>#NUM!</v>
      </c>
      <c r="M82" t="e">
        <f t="shared" si="7"/>
        <v>#NUM!</v>
      </c>
      <c r="N82" t="e">
        <f t="shared" si="8"/>
        <v>#NUM!</v>
      </c>
      <c r="O82" t="e">
        <f t="shared" si="9"/>
        <v>#NUM!</v>
      </c>
      <c r="P82" t="e">
        <f t="shared" si="10"/>
        <v>#NUM!</v>
      </c>
      <c r="Q82" t="e">
        <f t="shared" si="11"/>
        <v>#NUM!</v>
      </c>
      <c r="R82" t="e">
        <f t="shared" si="12"/>
        <v>#NUM!</v>
      </c>
      <c r="S82">
        <f t="shared" si="31"/>
        <v>0</v>
      </c>
    </row>
    <row r="83" spans="1:19">
      <c r="A83" t="s">
        <v>111</v>
      </c>
      <c r="B83" t="e">
        <f>LARGE(M2:M49, 1)</f>
        <v>#NUM!</v>
      </c>
      <c r="C83" t="e">
        <f>C82/B83</f>
        <v>#NUM!</v>
      </c>
      <c r="D83" t="e">
        <f>IF(C83&gt;0.2, "YES", "NO")</f>
        <v>#NUM!</v>
      </c>
      <c r="G83" t="e">
        <f>IF(D83="YES",CONCATENATE("PLUS: Form horse "&amp;H83&amp;" is "&amp;ROUND(C83*100,2)&amp;"% ahead of the lay selection "&amp;H77&amp;". "),CONCATENATE("NEGATIVE: "&amp;H77&amp;"is the form horse."))</f>
        <v>#NUM!</v>
      </c>
      <c r="H83" t="e">
        <f>INDEX(A2:A50,MATCH(B83,INDEX(M2:M50,0)))</f>
        <v>#NUM!</v>
      </c>
      <c r="J83">
        <v>32</v>
      </c>
      <c r="K83" t="e">
        <f t="shared" si="5"/>
        <v>#NUM!</v>
      </c>
      <c r="L83" t="e">
        <f t="shared" si="6"/>
        <v>#NUM!</v>
      </c>
      <c r="M83" t="e">
        <f t="shared" si="7"/>
        <v>#NUM!</v>
      </c>
      <c r="N83" t="e">
        <f t="shared" si="8"/>
        <v>#NUM!</v>
      </c>
      <c r="O83" t="e">
        <f t="shared" si="9"/>
        <v>#NUM!</v>
      </c>
      <c r="P83" t="e">
        <f t="shared" si="10"/>
        <v>#NUM!</v>
      </c>
      <c r="Q83" t="e">
        <f t="shared" si="11"/>
        <v>#NUM!</v>
      </c>
      <c r="R83" t="e">
        <f t="shared" si="12"/>
        <v>#NUM!</v>
      </c>
      <c r="S83" t="str">
        <f t="shared" si="31"/>
        <v>Top-rated</v>
      </c>
    </row>
    <row r="84" spans="1:19">
      <c r="A84" t="s">
        <v>112</v>
      </c>
      <c r="B84" t="e">
        <f>INDEX(AC2:AC50, MATCH(H77, A2:A49, 0))</f>
        <v>#NUM!</v>
      </c>
      <c r="C84" t="e">
        <f>(B85-B84)+0.01</f>
        <v>#NUM!</v>
      </c>
      <c r="J84">
        <v>33</v>
      </c>
      <c r="K84" t="e">
        <f t="shared" si="5"/>
        <v>#NUM!</v>
      </c>
      <c r="L84" t="e">
        <f t="shared" si="6"/>
        <v>#NUM!</v>
      </c>
      <c r="M84" t="e">
        <f t="shared" si="7"/>
        <v>#NUM!</v>
      </c>
      <c r="N84" t="e">
        <f t="shared" si="8"/>
        <v>#NUM!</v>
      </c>
      <c r="O84" t="e">
        <f t="shared" si="9"/>
        <v>#NUM!</v>
      </c>
      <c r="P84" t="e">
        <f t="shared" si="10"/>
        <v>#NUM!</v>
      </c>
      <c r="Q84" t="e">
        <f t="shared" si="11"/>
        <v>#NUM!</v>
      </c>
      <c r="R84" t="e">
        <f t="shared" si="12"/>
        <v>#NUM!</v>
      </c>
      <c r="S84" t="str">
        <f t="shared" si="31"/>
        <v>2nd rated</v>
      </c>
    </row>
    <row r="85" spans="1:19">
      <c r="A85" t="s">
        <v>112</v>
      </c>
      <c r="B85" t="e">
        <f>LARGE(AC2:AC50, 1)</f>
        <v>#NUM!</v>
      </c>
      <c r="C85" t="e">
        <f>C84/B85</f>
        <v>#NUM!</v>
      </c>
      <c r="D85" t="e">
        <f>IF(AND(J2="2yo", C85&gt;0.2), "YES", "NO")</f>
        <v>#NUM!</v>
      </c>
      <c r="E85" t="str">
        <f>IF(J2&lt;&gt;"2yo", "IGNORE", "")</f>
        <v>IGNORE</v>
      </c>
      <c r="G85" t="e">
        <f>IF(AND(D85="YES", E85&lt;&gt;"IGNORE"), CONCATENATE("PLUS: The Stallion rating for lay selection "&amp;H77&amp;" is "&amp;ROUND(C85*100, 2)&amp;"% worse than best-rated stallion "&amp;H85&amp;". "), "NEUTRAL: Stallion ratings are not a factor.")</f>
        <v>#NUM!</v>
      </c>
      <c r="H85" t="e">
        <f>INDEX(A2:A50, MATCH(B85, AC2:AC50, 0))</f>
        <v>#NUM!</v>
      </c>
      <c r="J85">
        <v>34</v>
      </c>
      <c r="K85" t="e">
        <f t="shared" si="5"/>
        <v>#NUM!</v>
      </c>
      <c r="L85" t="e">
        <f t="shared" si="6"/>
        <v>#NUM!</v>
      </c>
      <c r="M85" t="e">
        <f t="shared" si="7"/>
        <v>#NUM!</v>
      </c>
      <c r="N85" t="e">
        <f t="shared" si="8"/>
        <v>#NUM!</v>
      </c>
      <c r="O85" t="e">
        <f t="shared" si="9"/>
        <v>#NUM!</v>
      </c>
      <c r="P85" t="e">
        <f t="shared" si="10"/>
        <v>#NUM!</v>
      </c>
      <c r="Q85" t="e">
        <f t="shared" si="11"/>
        <v>#NUM!</v>
      </c>
      <c r="R85" t="e">
        <f t="shared" si="12"/>
        <v>#NUM!</v>
      </c>
      <c r="S85" t="str">
        <f t="shared" si="31"/>
        <v>3rd rated</v>
      </c>
    </row>
    <row r="86" spans="1:19">
      <c r="A86" t="s">
        <v>113</v>
      </c>
      <c r="B86" t="e">
        <f>INDEX(AD2:AD50, MATCH(H77, A2:A49, 0))</f>
        <v>#NUM!</v>
      </c>
      <c r="C86" t="e">
        <f>(B87-B86)+0.01</f>
        <v>#NUM!</v>
      </c>
      <c r="J86">
        <v>35</v>
      </c>
      <c r="K86" t="e">
        <f t="shared" si="5"/>
        <v>#NUM!</v>
      </c>
      <c r="L86" t="e">
        <f t="shared" si="6"/>
        <v>#NUM!</v>
      </c>
      <c r="M86" t="e">
        <f t="shared" si="7"/>
        <v>#NUM!</v>
      </c>
      <c r="N86" t="e">
        <f t="shared" si="8"/>
        <v>#NUM!</v>
      </c>
      <c r="O86" t="e">
        <f t="shared" si="9"/>
        <v>#NUM!</v>
      </c>
      <c r="P86" t="e">
        <f t="shared" si="10"/>
        <v>#NUM!</v>
      </c>
      <c r="Q86" t="e">
        <f t="shared" si="11"/>
        <v>#NUM!</v>
      </c>
      <c r="R86" t="e">
        <f t="shared" si="12"/>
        <v>#NUM!</v>
      </c>
      <c r="S86" t="str">
        <f t="shared" si="31"/>
        <v>Form (last race)</v>
      </c>
    </row>
    <row r="87" spans="1:19">
      <c r="A87" t="s">
        <v>113</v>
      </c>
      <c r="B87" t="e">
        <f>LARGE(AD2:AD50, 1)</f>
        <v>#NUM!</v>
      </c>
      <c r="C87" t="e">
        <f>C86/B87</f>
        <v>#NUM!</v>
      </c>
      <c r="D87" t="e">
        <f>IF(C87&gt;0.2, "YES", "NO")</f>
        <v>#NUM!</v>
      </c>
      <c r="G87" t="e">
        <f>IF(D87="YES", CONCATENATE("PLUS: The most suited horse, "&amp;H87&amp;" is "&amp;ROUND(C87*100, 2)&amp;"% ahead of "&amp;H77&amp;". "), "NEGATIVE: The selection might be suited to this race, so it should be regarded as tentative for this reason.")</f>
        <v>#NUM!</v>
      </c>
      <c r="H87" t="e">
        <f>INDEX(A2:A50, MATCH(B87, AD2:AD50, 0))</f>
        <v>#NUM!</v>
      </c>
      <c r="J87">
        <v>36</v>
      </c>
      <c r="K87" t="e">
        <f t="shared" si="5"/>
        <v>#NUM!</v>
      </c>
      <c r="L87" t="e">
        <f t="shared" si="6"/>
        <v>#NUM!</v>
      </c>
      <c r="M87" t="e">
        <f t="shared" si="7"/>
        <v>#NUM!</v>
      </c>
      <c r="N87" t="e">
        <f t="shared" si="8"/>
        <v>#NUM!</v>
      </c>
      <c r="O87" t="e">
        <f t="shared" si="9"/>
        <v>#NUM!</v>
      </c>
      <c r="P87" t="e">
        <f t="shared" si="10"/>
        <v>#NUM!</v>
      </c>
      <c r="Q87" t="e">
        <f t="shared" si="11"/>
        <v>#NUM!</v>
      </c>
      <c r="R87" t="e">
        <f t="shared" si="12"/>
        <v>#NUM!</v>
      </c>
      <c r="S87" t="str">
        <f t="shared" si="31"/>
        <v>Speed</v>
      </c>
    </row>
    <row r="88" spans="1:19">
      <c r="A88" t="s">
        <v>117</v>
      </c>
      <c r="B88" t="e">
        <f>INDEX(Y2:Y50, MATCH(H77,A2:A50, 0))</f>
        <v>#NUM!</v>
      </c>
      <c r="C88" t="e">
        <f>B89-B88</f>
        <v>#NUM!</v>
      </c>
      <c r="H88" t="e">
        <f>INDEX(X2:X50, MATCH(B88, Y2:Y50, 0))</f>
        <v>#NUM!</v>
      </c>
      <c r="J88">
        <v>37</v>
      </c>
      <c r="K88" t="e">
        <f t="shared" si="5"/>
        <v>#NUM!</v>
      </c>
      <c r="L88" t="e">
        <f t="shared" si="6"/>
        <v>#NUM!</v>
      </c>
      <c r="M88" t="e">
        <f t="shared" si="7"/>
        <v>#NUM!</v>
      </c>
      <c r="N88" t="e">
        <f t="shared" si="8"/>
        <v>#NUM!</v>
      </c>
      <c r="O88" t="e">
        <f t="shared" si="9"/>
        <v>#NUM!</v>
      </c>
      <c r="P88" t="e">
        <f t="shared" si="10"/>
        <v>#NUM!</v>
      </c>
      <c r="Q88" t="e">
        <f t="shared" si="11"/>
        <v>#NUM!</v>
      </c>
      <c r="R88" t="e">
        <f t="shared" si="12"/>
        <v>#NUM!</v>
      </c>
      <c r="S88" t="str">
        <f t="shared" si="31"/>
        <v>Trainer</v>
      </c>
    </row>
    <row r="89" spans="1:19">
      <c r="A89" t="s">
        <v>117</v>
      </c>
      <c r="B89" t="e">
        <f>LARGE(Y2:Y50, 1)</f>
        <v>#NUM!</v>
      </c>
      <c r="C89" t="e">
        <f>C88/B89</f>
        <v>#NUM!</v>
      </c>
      <c r="D89" t="e">
        <f>IF(C89&gt;0.3,"YES","NO")</f>
        <v>#NUM!</v>
      </c>
      <c r="G89" t="e">
        <f>IF(D89="YES", CONCATENATE("PLUS: The top-rated jockey, "&amp;H89&amp;" is "&amp;ROUND(C89*100, 2)&amp;"% ahead of "&amp;H88&amp;". "), CONCATENATE("NEGATIVE: The lay selection is on a highly rated jockey in "&amp;H89&amp;". "))</f>
        <v>#NUM!</v>
      </c>
      <c r="H89" t="e">
        <f>INDEX(X2:X50, MATCH(B89, Y2:Y50, 0))</f>
        <v>#NUM!</v>
      </c>
      <c r="J89">
        <v>38</v>
      </c>
      <c r="K89" t="e">
        <f t="shared" si="5"/>
        <v>#NUM!</v>
      </c>
      <c r="L89" t="e">
        <f t="shared" si="6"/>
        <v>#NUM!</v>
      </c>
      <c r="M89" t="e">
        <f t="shared" si="7"/>
        <v>#NUM!</v>
      </c>
      <c r="N89" t="e">
        <f t="shared" si="8"/>
        <v>#NUM!</v>
      </c>
      <c r="O89" t="e">
        <f t="shared" si="9"/>
        <v>#NUM!</v>
      </c>
      <c r="P89" t="e">
        <f t="shared" si="10"/>
        <v>#NUM!</v>
      </c>
      <c r="Q89" t="e">
        <f t="shared" si="11"/>
        <v>#NUM!</v>
      </c>
      <c r="R89" t="e">
        <f t="shared" si="12"/>
        <v>#NUM!</v>
      </c>
      <c r="S89" t="str">
        <f t="shared" si="31"/>
        <v>Stallion</v>
      </c>
    </row>
    <row r="90" spans="1:19">
      <c r="A90" t="s">
        <v>118</v>
      </c>
      <c r="B90" t="e">
        <f>INDEX(N2:N50, MATCH(H77, A2:A50, 0))</f>
        <v>#NUM!</v>
      </c>
      <c r="C90" t="e">
        <f>(B91-B90)+0.01</f>
        <v>#NUM!</v>
      </c>
      <c r="J90">
        <v>39</v>
      </c>
      <c r="K90" t="e">
        <f t="shared" si="5"/>
        <v>#NUM!</v>
      </c>
      <c r="L90" t="e">
        <f t="shared" si="6"/>
        <v>#NUM!</v>
      </c>
      <c r="M90" t="e">
        <f t="shared" si="7"/>
        <v>#NUM!</v>
      </c>
      <c r="N90" t="e">
        <f t="shared" si="8"/>
        <v>#NUM!</v>
      </c>
      <c r="O90" t="e">
        <f t="shared" si="9"/>
        <v>#NUM!</v>
      </c>
      <c r="P90" t="e">
        <f t="shared" si="10"/>
        <v>#NUM!</v>
      </c>
      <c r="Q90" t="e">
        <f t="shared" si="11"/>
        <v>#NUM!</v>
      </c>
      <c r="R90" t="e">
        <f t="shared" si="12"/>
        <v>#NUM!</v>
      </c>
      <c r="S90" t="str">
        <f t="shared" si="31"/>
        <v>Jockey</v>
      </c>
    </row>
    <row r="91" spans="1:19">
      <c r="A91" t="s">
        <v>118</v>
      </c>
      <c r="B91" t="e">
        <f>LARGE(N2:N50, 1)</f>
        <v>#NUM!</v>
      </c>
      <c r="C91" t="e">
        <f>(C90+0.01)/(B91+0.01)</f>
        <v>#NUM!</v>
      </c>
      <c r="D91" t="e">
        <f>IF(C91&gt;0.2,"YES","NO")</f>
        <v>#NUM!</v>
      </c>
      <c r="G91" t="e">
        <f>IF(B91=0, "", IF(D91="YES",CONCATENATE("PLUS: In the second-last race, "&amp;H91&amp;" outperformed "&amp;H77&amp;" significantly."), "NEGATIVE: In the horse's second last race, he performed well which should act as a warning here."))</f>
        <v>#NUM!</v>
      </c>
      <c r="H91" t="e">
        <f>INDEX(A2:A50, MATCH(B91, N2:N50, 0))</f>
        <v>#NUM!</v>
      </c>
      <c r="J91">
        <v>40</v>
      </c>
      <c r="K91" t="e">
        <f t="shared" si="5"/>
        <v>#NUM!</v>
      </c>
      <c r="L91" t="e">
        <f t="shared" si="6"/>
        <v>#NUM!</v>
      </c>
      <c r="M91" t="e">
        <f t="shared" si="7"/>
        <v>#NUM!</v>
      </c>
      <c r="N91" t="e">
        <f t="shared" si="8"/>
        <v>#NUM!</v>
      </c>
      <c r="O91" t="e">
        <f t="shared" si="9"/>
        <v>#NUM!</v>
      </c>
      <c r="P91" t="e">
        <f t="shared" si="10"/>
        <v>#NUM!</v>
      </c>
      <c r="Q91" t="e">
        <f t="shared" si="11"/>
        <v>#NUM!</v>
      </c>
      <c r="R91" t="e">
        <f t="shared" si="12"/>
        <v>#NUM!</v>
      </c>
      <c r="S91" t="str">
        <f t="shared" si="31"/>
        <v>Suitability</v>
      </c>
    </row>
    <row r="92" spans="1:19">
      <c r="A92" t="s">
        <v>114</v>
      </c>
      <c r="B92" t="e">
        <f>IF(C92=B70, "No Lay", C92)</f>
        <v>#NUM!</v>
      </c>
      <c r="C92" t="e">
        <f>IF(AND(D77="YES",D92&gt;=2,D83="YES",SMALL(M2:M50,1)&gt;0),H77,IF(E92&gt;=5,H77,"No Lay"))</f>
        <v>#NUM!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e">
        <f>IF(B92&lt;&gt;"No Lay",CONCATENATE(G79&amp;CHAR(10)&amp;G81&amp;CHAR(10)&amp;G83&amp;CHAR(10)&amp;G85&amp;CHAR(10)&amp;G87&amp;CHAR(10)&amp;G89&amp;CHAR(10)&amp;G91),"""")</f>
        <v>#NUM!</v>
      </c>
    </row>
    <row r="94" spans="1:19">
      <c r="A94" t="s">
        <v>122</v>
      </c>
      <c r="B94" t="e">
        <f>INDEX(Sheet1!B:B, MATCH($A$51, Sheet1!$A:$A,0))</f>
        <v>#N/A</v>
      </c>
      <c r="E94" t="s">
        <v>123</v>
      </c>
    </row>
    <row r="95" spans="1:19">
      <c r="A95" t="s">
        <v>124</v>
      </c>
      <c r="B95" t="e">
        <f>INDEX(Sheet1!D:D, MATCH($A$51, Sheet1!$A:$A,0))</f>
        <v>#N/A</v>
      </c>
    </row>
    <row r="96" spans="1:19">
      <c r="A96" t="s">
        <v>70</v>
      </c>
      <c r="B96" t="e">
        <f>INDEX(Sheet1!H:H, MATCH($A$51, Sheet1!$A:$A,0))</f>
        <v>#N/A</v>
      </c>
      <c r="C96" t="e">
        <f>IF(AND($B$94&gt;15,B96&gt;0.25),B55)</f>
        <v>#N/A</v>
      </c>
      <c r="D96" t="e">
        <f t="shared" ref="D96:D101" si="32">RANK(B96, B$96:B$101, 2)</f>
        <v>#N/A</v>
      </c>
      <c r="E96" t="e">
        <f t="shared" ref="E96:E101" si="33">7-D96</f>
        <v>#N/A</v>
      </c>
      <c r="F96" t="e">
        <f t="shared" ref="F96:F101" si="34">IF(AND(OR(E96=1, E96=2), C96&lt;&gt;FALSE), C96, "")</f>
        <v>#N/A</v>
      </c>
      <c r="G96" t="e">
        <f>INDEX(F96:F101,MATCH(1,E96:E101,0))</f>
        <v>#N/A</v>
      </c>
    </row>
    <row r="97" spans="1:6">
      <c r="A97" t="s">
        <v>25</v>
      </c>
      <c r="B97" t="e">
        <f>INDEX(Sheet1!J:J, MATCH($A$51, Sheet1!$A:$A,0))</f>
        <v>#N/A</v>
      </c>
      <c r="C97" t="e">
        <f>IF(AND($B$94&gt;15,B97&gt;0.25),B56)</f>
        <v>#N/A</v>
      </c>
      <c r="D97" t="e">
        <f t="shared" si="32"/>
        <v>#N/A</v>
      </c>
      <c r="E97" t="e">
        <f t="shared" si="33"/>
        <v>#N/A</v>
      </c>
      <c r="F97" t="e">
        <f t="shared" si="34"/>
        <v>#N/A</v>
      </c>
    </row>
    <row r="98" spans="1:6">
      <c r="A98" t="s">
        <v>28</v>
      </c>
      <c r="B98" t="e">
        <f>INDEX(Sheet1!L:L, MATCH($A$51, Sheet1!$A:$A,0))</f>
        <v>#N/A</v>
      </c>
      <c r="C98" t="e">
        <f>IF(AND($B$94&gt;15,B98&gt;0.25),B57)</f>
        <v>#N/A</v>
      </c>
      <c r="D98" t="e">
        <f t="shared" si="32"/>
        <v>#N/A</v>
      </c>
      <c r="E98" t="e">
        <f t="shared" si="33"/>
        <v>#N/A</v>
      </c>
      <c r="F98" t="e">
        <f t="shared" si="34"/>
        <v>#N/A</v>
      </c>
    </row>
    <row r="99" spans="1:6">
      <c r="A99" t="s">
        <v>26</v>
      </c>
      <c r="B99" t="e">
        <f>INDEX(Sheet1!P:P, MATCH($A$51, Sheet1!$A:$A,0))</f>
        <v>#N/A</v>
      </c>
      <c r="C99" t="e">
        <f>IF(AND($B$94&gt;15,B99&gt;0.25),B59)</f>
        <v>#N/A</v>
      </c>
      <c r="D99" t="e">
        <f t="shared" si="32"/>
        <v>#N/A</v>
      </c>
      <c r="E99" t="e">
        <f t="shared" si="33"/>
        <v>#N/A</v>
      </c>
      <c r="F99" t="e">
        <f t="shared" si="34"/>
        <v>#N/A</v>
      </c>
    </row>
    <row r="100" spans="1:6">
      <c r="A100" t="s">
        <v>30</v>
      </c>
      <c r="B100" t="e">
        <f>INDEX(Sheet1!N:N, MATCH($A$51, Sheet1!$A:$A,0))</f>
        <v>#N/A</v>
      </c>
      <c r="C100" t="e">
        <f>IF(AND($B$94&gt;15,B100&gt;0.25),B58)</f>
        <v>#N/A</v>
      </c>
      <c r="D100" t="e">
        <f t="shared" si="32"/>
        <v>#N/A</v>
      </c>
      <c r="E100" t="e">
        <f t="shared" si="33"/>
        <v>#N/A</v>
      </c>
      <c r="F100" t="e">
        <f t="shared" si="34"/>
        <v>#N/A</v>
      </c>
    </row>
    <row r="101" spans="1:6">
      <c r="A101" t="s">
        <v>32</v>
      </c>
      <c r="B101" t="e">
        <f>INDEX(Sheet1!R:R, MATCH($A$51, Sheet1!$A:$A,0))</f>
        <v>#N/A</v>
      </c>
      <c r="C101" t="e">
        <f>IF(AND($B$94&gt;15,B101&gt;0.25),B60)</f>
        <v>#N/A</v>
      </c>
      <c r="D101" t="e">
        <f t="shared" si="32"/>
        <v>#N/A</v>
      </c>
      <c r="E101" t="e">
        <f t="shared" si="33"/>
        <v>#N/A</v>
      </c>
      <c r="F101" t="e">
        <f t="shared" si="34"/>
        <v>#N/A</v>
      </c>
    </row>
  </sheetData>
  <autoFilter ref="A1:AG1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.28515625" bestFit="1" customWidth="1"/>
    <col min="2" max="2" width="19.28515625" bestFit="1" customWidth="1"/>
    <col min="3" max="3" width="17.28515625" bestFit="1" customWidth="1"/>
    <col min="4" max="5" width="12" bestFit="1" customWidth="1"/>
    <col min="6" max="6" width="17.28515625" bestFit="1" customWidth="1"/>
    <col min="7" max="7" width="97" bestFit="1" customWidth="1"/>
    <col min="8" max="8" width="20.140625" bestFit="1" customWidth="1"/>
    <col min="9" max="9" width="13.42578125" bestFit="1" customWidth="1"/>
    <col min="10" max="10" width="16.28515625" bestFit="1" customWidth="1"/>
    <col min="11" max="11" width="52" bestFit="1" customWidth="1"/>
    <col min="12" max="19" width="22.28515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140625" bestFit="1" customWidth="1"/>
    <col min="25" max="25" width="14.42578125" bestFit="1" customWidth="1"/>
    <col min="26" max="26" width="16.140625" bestFit="1" customWidth="1"/>
    <col min="27" max="27" width="15" bestFit="1" customWidth="1"/>
    <col min="28" max="28" width="22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6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236</v>
      </c>
      <c r="B2" s="1">
        <v>0.5625</v>
      </c>
      <c r="C2" t="s">
        <v>194</v>
      </c>
      <c r="D2" t="s">
        <v>229</v>
      </c>
      <c r="E2" t="s">
        <v>230</v>
      </c>
      <c r="F2">
        <v>4094</v>
      </c>
      <c r="G2" t="s">
        <v>231</v>
      </c>
      <c r="H2" t="s">
        <v>232</v>
      </c>
      <c r="I2" t="s">
        <v>233</v>
      </c>
      <c r="J2" t="s">
        <v>234</v>
      </c>
      <c r="K2" t="s">
        <v>235</v>
      </c>
      <c r="L2">
        <v>4</v>
      </c>
      <c r="M2">
        <v>90.272099999999995</v>
      </c>
      <c r="N2">
        <v>69.415999999999997</v>
      </c>
      <c r="O2">
        <v>19.966999999999999</v>
      </c>
      <c r="P2">
        <v>10.343500000000001</v>
      </c>
      <c r="Q2">
        <v>7.1616999999999997</v>
      </c>
      <c r="R2">
        <v>4.6071999999999997</v>
      </c>
      <c r="S2">
        <v>2.0325000000000002</v>
      </c>
      <c r="T2">
        <v>2.1486000000000001</v>
      </c>
      <c r="U2">
        <v>1.2063999999999999</v>
      </c>
      <c r="V2">
        <v>1.1645000000000001</v>
      </c>
      <c r="W2">
        <v>11.992900000000001</v>
      </c>
      <c r="X2" t="s">
        <v>237</v>
      </c>
      <c r="Y2">
        <v>0.70099999999999996</v>
      </c>
      <c r="Z2" t="s">
        <v>238</v>
      </c>
      <c r="AA2">
        <v>0.14729999999999999</v>
      </c>
      <c r="AB2" t="s">
        <v>239</v>
      </c>
      <c r="AC2">
        <v>1.6609</v>
      </c>
      <c r="AD2">
        <v>11.7239</v>
      </c>
      <c r="AE2" s="23">
        <v>234.5454</v>
      </c>
      <c r="AF2">
        <v>3.5</v>
      </c>
      <c r="AG2">
        <v>110</v>
      </c>
    </row>
    <row r="3" spans="1:33">
      <c r="A3" t="s">
        <v>241</v>
      </c>
      <c r="B3" s="1">
        <v>0.5625</v>
      </c>
      <c r="C3" t="s">
        <v>194</v>
      </c>
      <c r="D3" t="s">
        <v>229</v>
      </c>
      <c r="E3" t="s">
        <v>230</v>
      </c>
      <c r="F3">
        <v>4094</v>
      </c>
      <c r="G3" t="s">
        <v>231</v>
      </c>
      <c r="H3" t="s">
        <v>232</v>
      </c>
      <c r="I3" t="s">
        <v>233</v>
      </c>
      <c r="J3" t="s">
        <v>234</v>
      </c>
      <c r="K3" t="s">
        <v>235</v>
      </c>
      <c r="L3">
        <v>5</v>
      </c>
      <c r="M3">
        <v>46.002000000000002</v>
      </c>
      <c r="N3">
        <v>59.800800000000002</v>
      </c>
      <c r="O3">
        <v>27.0488</v>
      </c>
      <c r="P3">
        <v>11.506</v>
      </c>
      <c r="Q3">
        <v>6.9249000000000001</v>
      </c>
      <c r="R3">
        <v>6.5537000000000001</v>
      </c>
      <c r="S3">
        <v>3.8087</v>
      </c>
      <c r="T3">
        <v>2.3092000000000001</v>
      </c>
      <c r="U3">
        <v>1.319</v>
      </c>
      <c r="V3">
        <v>1.5998000000000001</v>
      </c>
      <c r="W3">
        <v>17.8857</v>
      </c>
      <c r="X3" t="s">
        <v>242</v>
      </c>
      <c r="Y3">
        <v>2.0969000000000002</v>
      </c>
      <c r="Z3" t="s">
        <v>243</v>
      </c>
      <c r="AA3">
        <v>1.3680000000000001</v>
      </c>
      <c r="AB3" t="s">
        <v>244</v>
      </c>
      <c r="AC3">
        <v>1.1286</v>
      </c>
      <c r="AD3">
        <v>7.4995000000000003</v>
      </c>
      <c r="AE3">
        <v>196.85149999999999</v>
      </c>
      <c r="AF3">
        <v>12</v>
      </c>
      <c r="AG3">
        <v>0</v>
      </c>
    </row>
    <row r="4" spans="1:33">
      <c r="A4" t="s">
        <v>245</v>
      </c>
      <c r="B4" s="1">
        <v>0.5625</v>
      </c>
      <c r="C4" t="s">
        <v>194</v>
      </c>
      <c r="D4" t="s">
        <v>229</v>
      </c>
      <c r="E4" t="s">
        <v>230</v>
      </c>
      <c r="F4">
        <v>4094</v>
      </c>
      <c r="G4" t="s">
        <v>231</v>
      </c>
      <c r="H4" t="s">
        <v>232</v>
      </c>
      <c r="I4" t="s">
        <v>233</v>
      </c>
      <c r="J4" t="s">
        <v>234</v>
      </c>
      <c r="K4" t="s">
        <v>235</v>
      </c>
      <c r="L4">
        <v>4</v>
      </c>
      <c r="M4">
        <v>71.193399999999997</v>
      </c>
      <c r="N4">
        <v>39.640300000000003</v>
      </c>
      <c r="O4">
        <v>26.872299999999999</v>
      </c>
      <c r="P4">
        <v>10.788</v>
      </c>
      <c r="Q4">
        <v>6.4687999999999999</v>
      </c>
      <c r="R4">
        <v>4.8971</v>
      </c>
      <c r="S4">
        <v>2.4563999999999999</v>
      </c>
      <c r="T4">
        <v>1.7830999999999999</v>
      </c>
      <c r="U4">
        <v>1.7608999999999999</v>
      </c>
      <c r="V4">
        <v>0.95069999999999999</v>
      </c>
      <c r="W4">
        <v>0</v>
      </c>
      <c r="X4" t="s">
        <v>246</v>
      </c>
      <c r="Y4">
        <v>2.2641</v>
      </c>
      <c r="Z4" t="s">
        <v>247</v>
      </c>
      <c r="AA4">
        <v>1.1624000000000001</v>
      </c>
      <c r="AB4" t="s">
        <v>248</v>
      </c>
      <c r="AC4">
        <v>1.6873</v>
      </c>
      <c r="AD4">
        <v>18.9772</v>
      </c>
      <c r="AE4">
        <v>190.90190000000001</v>
      </c>
      <c r="AF4">
        <v>3</v>
      </c>
      <c r="AG4">
        <v>0</v>
      </c>
    </row>
    <row r="5" spans="1:33">
      <c r="A5" t="s">
        <v>249</v>
      </c>
      <c r="B5" s="1">
        <v>0.5625</v>
      </c>
      <c r="C5" t="s">
        <v>194</v>
      </c>
      <c r="D5" t="s">
        <v>229</v>
      </c>
      <c r="E5" t="s">
        <v>230</v>
      </c>
      <c r="F5">
        <v>4094</v>
      </c>
      <c r="G5" t="s">
        <v>231</v>
      </c>
      <c r="H5" t="s">
        <v>232</v>
      </c>
      <c r="I5" t="s">
        <v>233</v>
      </c>
      <c r="J5" t="s">
        <v>234</v>
      </c>
      <c r="K5" t="s">
        <v>235</v>
      </c>
      <c r="L5">
        <v>4</v>
      </c>
      <c r="M5">
        <v>57.149299999999997</v>
      </c>
      <c r="N5">
        <v>41.825800000000001</v>
      </c>
      <c r="O5">
        <v>19.904499999999999</v>
      </c>
      <c r="P5">
        <v>3.3706</v>
      </c>
      <c r="Q5">
        <v>3.7225999999999999</v>
      </c>
      <c r="R5">
        <v>3.3071999999999999</v>
      </c>
      <c r="S5">
        <v>2.2829000000000002</v>
      </c>
      <c r="T5">
        <v>1.3873</v>
      </c>
      <c r="U5">
        <v>0.65890000000000004</v>
      </c>
      <c r="V5">
        <v>1.4084000000000001</v>
      </c>
      <c r="W5">
        <v>20.609300000000001</v>
      </c>
      <c r="X5" t="s">
        <v>250</v>
      </c>
      <c r="Y5">
        <v>3.7999999999999999E-2</v>
      </c>
      <c r="Z5" t="s">
        <v>251</v>
      </c>
      <c r="AA5">
        <v>0.93369999999999997</v>
      </c>
      <c r="AB5" t="s">
        <v>252</v>
      </c>
      <c r="AC5">
        <v>1.2644</v>
      </c>
      <c r="AD5">
        <v>5.3818000000000001</v>
      </c>
      <c r="AE5">
        <v>163.24459999999999</v>
      </c>
      <c r="AF5">
        <v>8</v>
      </c>
      <c r="AG5">
        <v>0</v>
      </c>
    </row>
    <row r="6" spans="1:33">
      <c r="A6" t="s">
        <v>253</v>
      </c>
      <c r="B6" s="1">
        <v>0.5625</v>
      </c>
      <c r="C6" t="s">
        <v>194</v>
      </c>
      <c r="D6" t="s">
        <v>229</v>
      </c>
      <c r="E6" t="s">
        <v>230</v>
      </c>
      <c r="F6">
        <v>4094</v>
      </c>
      <c r="G6" t="s">
        <v>231</v>
      </c>
      <c r="H6" t="s">
        <v>232</v>
      </c>
      <c r="I6" t="s">
        <v>233</v>
      </c>
      <c r="J6" t="s">
        <v>234</v>
      </c>
      <c r="K6" t="s">
        <v>235</v>
      </c>
      <c r="L6">
        <v>4</v>
      </c>
      <c r="M6">
        <v>44.464799999999997</v>
      </c>
      <c r="N6">
        <v>42.716799999999999</v>
      </c>
      <c r="O6">
        <v>22.9377</v>
      </c>
      <c r="P6">
        <v>7.6638000000000002</v>
      </c>
      <c r="Q6">
        <v>4.9612999999999996</v>
      </c>
      <c r="R6">
        <v>4.6230000000000002</v>
      </c>
      <c r="S6">
        <v>4.2888000000000002</v>
      </c>
      <c r="T6">
        <v>2.1238000000000001</v>
      </c>
      <c r="U6">
        <v>1.5029999999999999</v>
      </c>
      <c r="V6">
        <v>1.3646</v>
      </c>
      <c r="W6">
        <v>0</v>
      </c>
      <c r="X6" t="s">
        <v>254</v>
      </c>
      <c r="Y6">
        <v>2.5369999999999999</v>
      </c>
      <c r="Z6" t="s">
        <v>255</v>
      </c>
      <c r="AA6">
        <v>2.0779999999999998</v>
      </c>
      <c r="AB6" t="s">
        <v>256</v>
      </c>
      <c r="AC6">
        <v>2.3294000000000001</v>
      </c>
      <c r="AD6">
        <v>1.3635999999999999</v>
      </c>
      <c r="AE6">
        <v>144.95570000000001</v>
      </c>
      <c r="AF6">
        <v>7</v>
      </c>
      <c r="AG6">
        <v>0</v>
      </c>
    </row>
    <row r="7" spans="1:33">
      <c r="A7" t="s">
        <v>257</v>
      </c>
      <c r="B7" s="1">
        <v>0.5625</v>
      </c>
      <c r="C7" t="s">
        <v>194</v>
      </c>
      <c r="D7" t="s">
        <v>229</v>
      </c>
      <c r="E7" t="s">
        <v>230</v>
      </c>
      <c r="F7">
        <v>4094</v>
      </c>
      <c r="G7" t="s">
        <v>231</v>
      </c>
      <c r="H7" t="s">
        <v>232</v>
      </c>
      <c r="I7" t="s">
        <v>233</v>
      </c>
      <c r="J7" t="s">
        <v>234</v>
      </c>
      <c r="K7" t="s">
        <v>235</v>
      </c>
      <c r="L7">
        <v>4</v>
      </c>
      <c r="M7">
        <v>33.7575</v>
      </c>
      <c r="N7">
        <v>33.337899999999998</v>
      </c>
      <c r="O7">
        <v>14.798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20.893599999999999</v>
      </c>
      <c r="X7" t="s">
        <v>258</v>
      </c>
      <c r="Y7">
        <v>2.8531</v>
      </c>
      <c r="Z7" t="s">
        <v>259</v>
      </c>
      <c r="AA7">
        <v>1.77</v>
      </c>
      <c r="AB7" t="s">
        <v>260</v>
      </c>
      <c r="AC7">
        <v>0.73780000000000001</v>
      </c>
      <c r="AD7">
        <v>10.6669</v>
      </c>
      <c r="AE7">
        <v>135.34139999999999</v>
      </c>
      <c r="AF7">
        <v>5.5</v>
      </c>
      <c r="AG7">
        <v>0</v>
      </c>
    </row>
    <row r="8" spans="1:33">
      <c r="A8" t="s">
        <v>261</v>
      </c>
      <c r="B8" s="1">
        <v>0.5625</v>
      </c>
      <c r="C8" t="s">
        <v>194</v>
      </c>
      <c r="D8" t="s">
        <v>229</v>
      </c>
      <c r="E8" t="s">
        <v>230</v>
      </c>
      <c r="F8">
        <v>4094</v>
      </c>
      <c r="G8" t="s">
        <v>231</v>
      </c>
      <c r="H8" t="s">
        <v>232</v>
      </c>
      <c r="I8" t="s">
        <v>233</v>
      </c>
      <c r="J8" t="s">
        <v>234</v>
      </c>
      <c r="K8" t="s">
        <v>235</v>
      </c>
      <c r="L8">
        <v>5</v>
      </c>
      <c r="M8">
        <v>39.284700000000001</v>
      </c>
      <c r="N8">
        <v>32.107900000000001</v>
      </c>
      <c r="O8">
        <v>13.462899999999999</v>
      </c>
      <c r="P8">
        <v>5.3593999999999999</v>
      </c>
      <c r="Q8">
        <v>3.8087</v>
      </c>
      <c r="R8">
        <v>2.8622999999999998</v>
      </c>
      <c r="S8">
        <v>1.7666999999999999</v>
      </c>
      <c r="T8">
        <v>0.98170000000000002</v>
      </c>
      <c r="U8">
        <v>1.4490000000000001</v>
      </c>
      <c r="V8">
        <v>1.351</v>
      </c>
      <c r="W8">
        <v>18.6843</v>
      </c>
      <c r="X8" t="s">
        <v>262</v>
      </c>
      <c r="Y8">
        <v>0</v>
      </c>
      <c r="Z8" t="s">
        <v>263</v>
      </c>
      <c r="AA8">
        <v>6.8199999999999997E-2</v>
      </c>
      <c r="AB8" t="s">
        <v>264</v>
      </c>
      <c r="AC8">
        <v>0.65859999999999996</v>
      </c>
      <c r="AD8">
        <v>5.4222000000000001</v>
      </c>
      <c r="AE8">
        <v>127.2677</v>
      </c>
      <c r="AF8">
        <v>33</v>
      </c>
      <c r="AG8">
        <v>84</v>
      </c>
    </row>
    <row r="9" spans="1:33">
      <c r="A9" t="s">
        <v>265</v>
      </c>
      <c r="B9" s="1">
        <v>0.5625</v>
      </c>
      <c r="C9" t="s">
        <v>194</v>
      </c>
      <c r="D9" t="s">
        <v>229</v>
      </c>
      <c r="E9" t="s">
        <v>230</v>
      </c>
      <c r="F9">
        <v>4094</v>
      </c>
      <c r="G9" t="s">
        <v>231</v>
      </c>
      <c r="H9" t="s">
        <v>232</v>
      </c>
      <c r="I9" t="s">
        <v>233</v>
      </c>
      <c r="J9" t="s">
        <v>234</v>
      </c>
      <c r="K9" t="s">
        <v>235</v>
      </c>
      <c r="L9">
        <v>5</v>
      </c>
      <c r="M9">
        <v>36.919400000000003</v>
      </c>
      <c r="N9">
        <v>32.794699999999999</v>
      </c>
      <c r="O9">
        <v>13.5076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11.019299999999999</v>
      </c>
      <c r="X9" t="s">
        <v>266</v>
      </c>
      <c r="Y9">
        <v>2.1015999999999999</v>
      </c>
      <c r="Z9" t="s">
        <v>267</v>
      </c>
      <c r="AA9">
        <v>2.2585999999999999</v>
      </c>
      <c r="AB9" t="s">
        <v>268</v>
      </c>
      <c r="AC9">
        <v>0.72650000000000003</v>
      </c>
      <c r="AD9">
        <v>8.3331</v>
      </c>
      <c r="AE9">
        <v>124.0779</v>
      </c>
      <c r="AF9">
        <v>14</v>
      </c>
      <c r="AG9">
        <v>0</v>
      </c>
    </row>
    <row r="10" spans="1:33">
      <c r="A10" t="s">
        <v>269</v>
      </c>
      <c r="B10" s="1">
        <v>0.5625</v>
      </c>
      <c r="C10" t="s">
        <v>194</v>
      </c>
      <c r="D10" t="s">
        <v>229</v>
      </c>
      <c r="E10" t="s">
        <v>230</v>
      </c>
      <c r="F10">
        <v>4094</v>
      </c>
      <c r="G10" t="s">
        <v>231</v>
      </c>
      <c r="H10" t="s">
        <v>232</v>
      </c>
      <c r="I10" t="s">
        <v>233</v>
      </c>
      <c r="J10" t="s">
        <v>234</v>
      </c>
      <c r="K10" t="s">
        <v>235</v>
      </c>
      <c r="L10">
        <v>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270</v>
      </c>
      <c r="Y10">
        <v>1.6554</v>
      </c>
      <c r="Z10" t="s">
        <v>271</v>
      </c>
      <c r="AA10">
        <v>0.95820000000000005</v>
      </c>
      <c r="AB10" t="s">
        <v>272</v>
      </c>
      <c r="AC10">
        <v>0.83540000000000003</v>
      </c>
      <c r="AD10">
        <v>2.5</v>
      </c>
      <c r="AE10">
        <v>5.9489999999999998</v>
      </c>
      <c r="AF10">
        <v>8</v>
      </c>
      <c r="AG10">
        <v>0</v>
      </c>
    </row>
    <row r="11" spans="1:33">
      <c r="A11" t="s">
        <v>273</v>
      </c>
      <c r="B11" s="1">
        <v>0.5625</v>
      </c>
      <c r="C11" t="s">
        <v>194</v>
      </c>
      <c r="D11" t="s">
        <v>229</v>
      </c>
      <c r="E11" t="s">
        <v>230</v>
      </c>
      <c r="F11">
        <v>4094</v>
      </c>
      <c r="G11" t="s">
        <v>231</v>
      </c>
      <c r="H11" t="s">
        <v>232</v>
      </c>
      <c r="I11" t="s">
        <v>233</v>
      </c>
      <c r="J11" t="s">
        <v>234</v>
      </c>
      <c r="K11" t="s">
        <v>235</v>
      </c>
      <c r="L11">
        <v>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274</v>
      </c>
      <c r="Y11">
        <v>2.0131000000000001</v>
      </c>
      <c r="Z11" t="s">
        <v>275</v>
      </c>
      <c r="AA11">
        <v>1.286</v>
      </c>
      <c r="AB11" t="s">
        <v>276</v>
      </c>
      <c r="AC11">
        <v>1.6778999999999999</v>
      </c>
      <c r="AD11">
        <v>0</v>
      </c>
      <c r="AE11">
        <v>4.9770000000000003</v>
      </c>
      <c r="AF11">
        <v>16</v>
      </c>
      <c r="AG11">
        <v>0</v>
      </c>
    </row>
    <row r="51" spans="1:33" hidden="1" outlineLevel="1">
      <c r="A51" t="str">
        <f>C2</f>
        <v>Plumpton</v>
      </c>
      <c r="B51">
        <f>B2</f>
        <v>0.5625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Marettimo (IRE)</v>
      </c>
      <c r="L52" t="str">
        <f t="shared" si="0"/>
        <v>Marettimo (IRE)</v>
      </c>
      <c r="M52" t="str">
        <f t="shared" si="0"/>
        <v>Stormingin (IRE)</v>
      </c>
      <c r="N52" t="str">
        <f t="shared" ref="N52:N91" si="1">INDEX($A$2:$A$20,(MATCH(LARGE(W$2:W$20,$J52),W$2:W$20,0)))</f>
        <v>Looks Frozen (IRE)</v>
      </c>
      <c r="O52" t="str">
        <f t="shared" ref="O52:O91" si="2">INDEX($A$2:$A$20,(MATCH(LARGE(AA$2:AA$20,$J52),AA$2:AA$20,0)))</f>
        <v>Fairway Freddy (IRE)</v>
      </c>
      <c r="P52" t="str">
        <f t="shared" ref="P52:P91" si="3">INDEX($A$2:$A$20,(MATCH(LARGE(Y$2:Y$20,$J52),Y$2:Y$20,0)))</f>
        <v>Looks Frozen (IRE)</v>
      </c>
      <c r="Q52" t="str">
        <f t="shared" ref="Q52:Q91" si="4">INDEX($A$2:$A$20,(MATCH(LARGE(Y$2:Y$20,$J52),Y$2:Y$20,0)))</f>
        <v>Looks Frozen (IRE)</v>
      </c>
      <c r="R52" t="str">
        <f t="shared" ref="R52:R91" si="5">INDEX($A$2:$A$20,(MATCH(LARGE(AD$2:AD$20,$J52),AD$2:AD$20,0)))</f>
        <v>Zoffany Bay (IRE)</v>
      </c>
      <c r="S52" t="str">
        <f t="shared" ref="S52:S80" si="6">A2</f>
        <v>Marettimo (IRE)</v>
      </c>
      <c r="V52">
        <f t="shared" ref="V52:V80" si="7">SUM(Y52:AF52)</f>
        <v>54</v>
      </c>
      <c r="W52">
        <f t="shared" ref="W52:W80" si="8">V52-AG2</f>
        <v>-56</v>
      </c>
      <c r="X52">
        <f t="shared" ref="X52:X60" si="9">IF(ISNA(W52),"",W52)</f>
        <v>-56</v>
      </c>
      <c r="Y52">
        <f t="shared" ref="Y52:AA80" si="10">(($H$63+1)-(RANK(M2,M$2:M$30)))</f>
        <v>10</v>
      </c>
      <c r="Z52">
        <f t="shared" si="10"/>
        <v>10</v>
      </c>
      <c r="AA52">
        <f t="shared" si="10"/>
        <v>7</v>
      </c>
      <c r="AB52">
        <f t="shared" ref="AB52:AB80" si="11">(($H$63+1)-(RANK(W2,W$2:W$30)))</f>
        <v>6</v>
      </c>
      <c r="AC52">
        <f t="shared" ref="AC52:AC80" si="12">(($H$63+1)-(RANK(Y2,Y$2:Y$30)))</f>
        <v>3</v>
      </c>
      <c r="AD52">
        <f t="shared" ref="AD52:AD80" si="13">(($H$63+1)-(RANK(AA2,AA$2:AA$30)))</f>
        <v>2</v>
      </c>
      <c r="AE52">
        <f t="shared" ref="AE52:AF80" si="14">(($H$63+1)-(RANK(AC2,AC$2:AC$30)))</f>
        <v>7</v>
      </c>
      <c r="AF52">
        <f t="shared" si="14"/>
        <v>9</v>
      </c>
      <c r="AG52" t="str">
        <f>INDEX(S52:S92, MATCH(LARGE(X52:X92, 1),X52:X92, 0))</f>
        <v>Zoffany Bay (IRE)</v>
      </c>
    </row>
    <row r="53" spans="1:33" hidden="1" outlineLevel="1">
      <c r="A53" t="s">
        <v>43</v>
      </c>
      <c r="B53" t="str">
        <f>A2</f>
        <v>Marettimo (IRE)</v>
      </c>
      <c r="C53">
        <f>AE2</f>
        <v>234.5454</v>
      </c>
      <c r="D53">
        <f>AG2</f>
        <v>110</v>
      </c>
      <c r="E53">
        <f>C53-D53</f>
        <v>124.5454</v>
      </c>
      <c r="F53">
        <f>SUMIF(B53:B61, B53, G53:G61)</f>
        <v>0.3720570481132226</v>
      </c>
      <c r="G53">
        <f>(1/C53)*(C53-C54)</f>
        <v>0.16071046373111567</v>
      </c>
      <c r="H53">
        <f>AF2</f>
        <v>3.5</v>
      </c>
      <c r="J53">
        <v>2</v>
      </c>
      <c r="K53" t="str">
        <f t="shared" si="0"/>
        <v>Zoffany Bay (IRE)</v>
      </c>
      <c r="L53" t="str">
        <f t="shared" si="0"/>
        <v>Stormingin (IRE)</v>
      </c>
      <c r="M53" t="str">
        <f t="shared" si="0"/>
        <v>Zoffany Bay (IRE)</v>
      </c>
      <c r="N53" t="str">
        <f t="shared" si="1"/>
        <v>Venetian Proposal (IRE)</v>
      </c>
      <c r="O53" t="str">
        <f t="shared" si="2"/>
        <v>Mach One</v>
      </c>
      <c r="P53" t="str">
        <f t="shared" si="3"/>
        <v>Mach One</v>
      </c>
      <c r="Q53" t="str">
        <f t="shared" si="4"/>
        <v>Mach One</v>
      </c>
      <c r="R53" t="str">
        <f t="shared" si="5"/>
        <v>Marettimo (IRE)</v>
      </c>
      <c r="S53" t="str">
        <f t="shared" si="6"/>
        <v>Stormingin (IRE)</v>
      </c>
      <c r="V53">
        <f t="shared" si="7"/>
        <v>57</v>
      </c>
      <c r="W53">
        <f t="shared" si="8"/>
        <v>57</v>
      </c>
      <c r="X53">
        <f t="shared" si="9"/>
        <v>57</v>
      </c>
      <c r="Y53">
        <f t="shared" si="10"/>
        <v>7</v>
      </c>
      <c r="Z53">
        <f t="shared" si="10"/>
        <v>9</v>
      </c>
      <c r="AA53">
        <f t="shared" si="10"/>
        <v>10</v>
      </c>
      <c r="AB53">
        <f t="shared" si="11"/>
        <v>7</v>
      </c>
      <c r="AC53">
        <f t="shared" si="12"/>
        <v>6</v>
      </c>
      <c r="AD53">
        <f t="shared" si="13"/>
        <v>7</v>
      </c>
      <c r="AE53">
        <f t="shared" si="14"/>
        <v>5</v>
      </c>
      <c r="AF53">
        <f t="shared" si="14"/>
        <v>6</v>
      </c>
    </row>
    <row r="54" spans="1:33" hidden="1" outlineLevel="1">
      <c r="A54" t="s">
        <v>44</v>
      </c>
      <c r="B54" t="str">
        <f>A3</f>
        <v>Stormingin (IRE)</v>
      </c>
      <c r="C54">
        <f>AE3</f>
        <v>196.85149999999999</v>
      </c>
      <c r="D54">
        <f>AG3</f>
        <v>0</v>
      </c>
      <c r="E54">
        <f t="shared" ref="E54:E55" si="15">C54-D54</f>
        <v>196.85149999999999</v>
      </c>
      <c r="F54">
        <f ca="1">SUMIF(B53:B64, B54, G53:G61)</f>
        <v>0</v>
      </c>
      <c r="H54">
        <f>AF3</f>
        <v>12</v>
      </c>
      <c r="J54">
        <v>3</v>
      </c>
      <c r="K54" t="str">
        <f t="shared" si="0"/>
        <v>Venetian Proposal (IRE)</v>
      </c>
      <c r="L54" t="str">
        <f t="shared" si="0"/>
        <v>Mach One</v>
      </c>
      <c r="M54" t="str">
        <f t="shared" si="0"/>
        <v>Mach One</v>
      </c>
      <c r="N54" t="str">
        <f t="shared" si="1"/>
        <v>Clive Clifton (IRE)</v>
      </c>
      <c r="O54" t="str">
        <f t="shared" si="2"/>
        <v>Looks Frozen (IRE)</v>
      </c>
      <c r="P54" t="str">
        <f t="shared" si="3"/>
        <v>Zoffany Bay (IRE)</v>
      </c>
      <c r="Q54" t="str">
        <f t="shared" si="4"/>
        <v>Zoffany Bay (IRE)</v>
      </c>
      <c r="R54" t="str">
        <f t="shared" si="5"/>
        <v>Looks Frozen (IRE)</v>
      </c>
      <c r="S54" t="str">
        <f t="shared" si="6"/>
        <v>Zoffany Bay (IRE)</v>
      </c>
      <c r="V54">
        <f t="shared" si="7"/>
        <v>60</v>
      </c>
      <c r="W54">
        <f t="shared" si="8"/>
        <v>60</v>
      </c>
      <c r="X54">
        <f t="shared" si="9"/>
        <v>60</v>
      </c>
      <c r="Y54">
        <f t="shared" si="10"/>
        <v>9</v>
      </c>
      <c r="Z54">
        <f t="shared" si="10"/>
        <v>6</v>
      </c>
      <c r="AA54">
        <f t="shared" si="10"/>
        <v>9</v>
      </c>
      <c r="AB54">
        <f t="shared" si="11"/>
        <v>4</v>
      </c>
      <c r="AC54">
        <f t="shared" si="12"/>
        <v>8</v>
      </c>
      <c r="AD54">
        <f t="shared" si="13"/>
        <v>5</v>
      </c>
      <c r="AE54">
        <f t="shared" si="14"/>
        <v>9</v>
      </c>
      <c r="AF54">
        <f t="shared" si="14"/>
        <v>10</v>
      </c>
    </row>
    <row r="55" spans="1:33" hidden="1" outlineLevel="1">
      <c r="A55" t="s">
        <v>45</v>
      </c>
      <c r="B55" t="str">
        <f>A4</f>
        <v>Zoffany Bay (IRE)</v>
      </c>
      <c r="C55">
        <f>AE4</f>
        <v>190.90190000000001</v>
      </c>
      <c r="D55">
        <f>AG4</f>
        <v>0</v>
      </c>
      <c r="E55">
        <f t="shared" si="15"/>
        <v>190.90190000000001</v>
      </c>
      <c r="F55">
        <f ca="1">SUMIF(B53:B64, B55, G53:G61)</f>
        <v>0.38221128512109265</v>
      </c>
      <c r="H55">
        <f>AF4</f>
        <v>3</v>
      </c>
      <c r="J55">
        <v>4</v>
      </c>
      <c r="K55" t="str">
        <f t="shared" si="0"/>
        <v>Stormingin (IRE)</v>
      </c>
      <c r="L55" t="str">
        <f t="shared" si="0"/>
        <v>Venetian Proposal (IRE)</v>
      </c>
      <c r="M55" t="str">
        <f t="shared" si="0"/>
        <v>Marettimo (IRE)</v>
      </c>
      <c r="N55" t="str">
        <f t="shared" si="1"/>
        <v>Stormingin (IRE)</v>
      </c>
      <c r="O55" t="str">
        <f t="shared" si="2"/>
        <v>Stormingin (IRE)</v>
      </c>
      <c r="P55" t="str">
        <f t="shared" si="3"/>
        <v>Fairway Freddy (IRE)</v>
      </c>
      <c r="Q55" t="str">
        <f t="shared" si="4"/>
        <v>Fairway Freddy (IRE)</v>
      </c>
      <c r="R55" t="str">
        <f t="shared" si="5"/>
        <v>Fairway Freddy (IRE)</v>
      </c>
      <c r="S55" t="str">
        <f t="shared" si="6"/>
        <v>Venetian Proposal (IRE)</v>
      </c>
      <c r="V55">
        <f t="shared" si="7"/>
        <v>45</v>
      </c>
      <c r="W55">
        <f t="shared" si="8"/>
        <v>45</v>
      </c>
      <c r="X55">
        <f t="shared" si="9"/>
        <v>45</v>
      </c>
      <c r="Y55">
        <f t="shared" si="10"/>
        <v>8</v>
      </c>
      <c r="Z55">
        <f t="shared" si="10"/>
        <v>7</v>
      </c>
      <c r="AA55">
        <f t="shared" si="10"/>
        <v>6</v>
      </c>
      <c r="AB55">
        <f t="shared" si="11"/>
        <v>9</v>
      </c>
      <c r="AC55">
        <f t="shared" si="12"/>
        <v>2</v>
      </c>
      <c r="AD55">
        <f t="shared" si="13"/>
        <v>3</v>
      </c>
      <c r="AE55">
        <f t="shared" si="14"/>
        <v>6</v>
      </c>
      <c r="AF55">
        <f t="shared" si="14"/>
        <v>4</v>
      </c>
    </row>
    <row r="56" spans="1:33" hidden="1" outlineLevel="1">
      <c r="A56" t="s">
        <v>46</v>
      </c>
      <c r="B56" t="str">
        <f>INDEX(A$2:A$20,MATCH(C56,M$2:M$20,0))</f>
        <v>Marettimo (IRE)</v>
      </c>
      <c r="C56">
        <f>LARGE(M$2:M$20, D56)</f>
        <v>90.272099999999995</v>
      </c>
      <c r="D56">
        <v>1</v>
      </c>
      <c r="E56">
        <f>LARGE(M$2:M$20, F56)</f>
        <v>71.193399999999997</v>
      </c>
      <c r="F56">
        <v>2</v>
      </c>
      <c r="G56">
        <f t="shared" ref="G56:G61" si="16">IF(C56&gt;0, (1/C56)*(C56-E56), 0.1)</f>
        <v>0.21134658438210696</v>
      </c>
      <c r="H56">
        <f t="shared" ref="H56:H61" si="17">INDEX(AF$2:AF$20,MATCH(B56,A$2:A$20,0))</f>
        <v>3.5</v>
      </c>
      <c r="J56">
        <v>5</v>
      </c>
      <c r="K56" t="str">
        <f t="shared" si="0"/>
        <v>Mach One</v>
      </c>
      <c r="L56" t="str">
        <f t="shared" si="0"/>
        <v>Zoffany Bay (IRE)</v>
      </c>
      <c r="M56" t="str">
        <f t="shared" si="0"/>
        <v>Venetian Proposal (IRE)</v>
      </c>
      <c r="N56" t="str">
        <f t="shared" si="1"/>
        <v>Marettimo (IRE)</v>
      </c>
      <c r="O56" t="str">
        <f t="shared" si="2"/>
        <v>Champions Club (IRE)</v>
      </c>
      <c r="P56" t="str">
        <f t="shared" si="3"/>
        <v>Stormingin (IRE)</v>
      </c>
      <c r="Q56" t="str">
        <f t="shared" si="4"/>
        <v>Stormingin (IRE)</v>
      </c>
      <c r="R56" t="str">
        <f t="shared" si="5"/>
        <v>Stormingin (IRE)</v>
      </c>
      <c r="S56" t="str">
        <f t="shared" si="6"/>
        <v>Mach One</v>
      </c>
      <c r="V56">
        <f t="shared" si="7"/>
        <v>56</v>
      </c>
      <c r="W56">
        <f t="shared" si="8"/>
        <v>56</v>
      </c>
      <c r="X56">
        <f t="shared" si="9"/>
        <v>56</v>
      </c>
      <c r="Y56">
        <f t="shared" si="10"/>
        <v>6</v>
      </c>
      <c r="Z56">
        <f t="shared" si="10"/>
        <v>8</v>
      </c>
      <c r="AA56">
        <f t="shared" si="10"/>
        <v>8</v>
      </c>
      <c r="AB56">
        <f t="shared" si="11"/>
        <v>4</v>
      </c>
      <c r="AC56">
        <f t="shared" si="12"/>
        <v>9</v>
      </c>
      <c r="AD56">
        <f t="shared" si="13"/>
        <v>9</v>
      </c>
      <c r="AE56">
        <f t="shared" si="14"/>
        <v>10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Looks Frozen (IRE)</v>
      </c>
      <c r="C57">
        <f>LARGE(W$2:W$20, D57)</f>
        <v>20.893599999999999</v>
      </c>
      <c r="D57">
        <v>1</v>
      </c>
      <c r="E57">
        <f>LARGE(W$2:W$20, F57)</f>
        <v>20.609300000000001</v>
      </c>
      <c r="F57">
        <v>2</v>
      </c>
      <c r="G57">
        <f t="shared" si="16"/>
        <v>1.3607037561741309E-2</v>
      </c>
      <c r="H57">
        <f t="shared" si="17"/>
        <v>5.5</v>
      </c>
      <c r="J57">
        <v>6</v>
      </c>
      <c r="K57" t="str">
        <f t="shared" si="0"/>
        <v>Clive Clifton (IRE)</v>
      </c>
      <c r="L57" t="str">
        <f t="shared" si="0"/>
        <v>Looks Frozen (IRE)</v>
      </c>
      <c r="M57" t="str">
        <f t="shared" si="0"/>
        <v>Looks Frozen (IRE)</v>
      </c>
      <c r="N57" t="str">
        <f t="shared" si="1"/>
        <v>Fairway Freddy (IRE)</v>
      </c>
      <c r="O57" t="str">
        <f t="shared" si="2"/>
        <v>Zoffany Bay (IRE)</v>
      </c>
      <c r="P57" t="str">
        <f t="shared" si="3"/>
        <v>Champions Club (IRE)</v>
      </c>
      <c r="Q57" t="str">
        <f t="shared" si="4"/>
        <v>Champions Club (IRE)</v>
      </c>
      <c r="R57" t="str">
        <f t="shared" si="5"/>
        <v>Clive Clifton (IRE)</v>
      </c>
      <c r="S57" t="str">
        <f t="shared" si="6"/>
        <v>Looks Frozen (IRE)</v>
      </c>
      <c r="V57">
        <f t="shared" si="7"/>
        <v>52</v>
      </c>
      <c r="W57">
        <f t="shared" si="8"/>
        <v>52</v>
      </c>
      <c r="X57">
        <f t="shared" si="9"/>
        <v>52</v>
      </c>
      <c r="Y57">
        <f t="shared" si="10"/>
        <v>3</v>
      </c>
      <c r="Z57">
        <f t="shared" si="10"/>
        <v>5</v>
      </c>
      <c r="AA57">
        <f t="shared" si="10"/>
        <v>5</v>
      </c>
      <c r="AB57">
        <f t="shared" si="11"/>
        <v>10</v>
      </c>
      <c r="AC57">
        <f t="shared" si="12"/>
        <v>10</v>
      </c>
      <c r="AD57">
        <f t="shared" si="13"/>
        <v>8</v>
      </c>
      <c r="AE57">
        <f t="shared" si="14"/>
        <v>3</v>
      </c>
      <c r="AF57">
        <f t="shared" si="14"/>
        <v>8</v>
      </c>
    </row>
    <row r="58" spans="1:33" hidden="1" outlineLevel="1">
      <c r="A58" t="s">
        <v>28</v>
      </c>
      <c r="B58" t="str">
        <f>INDEX(A$2:A$20,MATCH(C58,AA$2:AA$20,0))</f>
        <v>Fairway Freddy (IRE)</v>
      </c>
      <c r="C58">
        <f>LARGE(AA$2:AA$20, D58)</f>
        <v>2.2585999999999999</v>
      </c>
      <c r="D58">
        <v>1</v>
      </c>
      <c r="E58">
        <f>LARGE(AA$2:AA$20, F58)</f>
        <v>2.0779999999999998</v>
      </c>
      <c r="F58">
        <v>2</v>
      </c>
      <c r="G58">
        <f t="shared" si="16"/>
        <v>7.996103781103342E-2</v>
      </c>
      <c r="H58">
        <f t="shared" si="17"/>
        <v>14</v>
      </c>
      <c r="J58">
        <v>7</v>
      </c>
      <c r="K58" t="str">
        <f t="shared" si="0"/>
        <v>Fairway Freddy (IRE)</v>
      </c>
      <c r="L58" t="str">
        <f t="shared" si="0"/>
        <v>Fairway Freddy (IRE)</v>
      </c>
      <c r="M58" t="str">
        <f t="shared" si="0"/>
        <v>Fairway Freddy (IRE)</v>
      </c>
      <c r="N58" t="str">
        <f t="shared" si="1"/>
        <v>Zoffany Bay (IRE)</v>
      </c>
      <c r="O58" t="str">
        <f t="shared" si="2"/>
        <v>Further North (FR)</v>
      </c>
      <c r="P58" t="str">
        <f t="shared" si="3"/>
        <v>Further North (FR)</v>
      </c>
      <c r="Q58" t="str">
        <f t="shared" si="4"/>
        <v>Further North (FR)</v>
      </c>
      <c r="R58" t="str">
        <f t="shared" si="5"/>
        <v>Venetian Proposal (IRE)</v>
      </c>
      <c r="S58" t="str">
        <f t="shared" si="6"/>
        <v>Clive Clifton (IRE)</v>
      </c>
      <c r="V58">
        <f t="shared" si="7"/>
        <v>27</v>
      </c>
      <c r="W58">
        <f t="shared" si="8"/>
        <v>-57</v>
      </c>
      <c r="X58">
        <f t="shared" si="9"/>
        <v>-57</v>
      </c>
      <c r="Y58">
        <f t="shared" si="10"/>
        <v>5</v>
      </c>
      <c r="Z58">
        <f t="shared" si="10"/>
        <v>3</v>
      </c>
      <c r="AA58">
        <f t="shared" si="10"/>
        <v>3</v>
      </c>
      <c r="AB58">
        <f t="shared" si="11"/>
        <v>8</v>
      </c>
      <c r="AC58">
        <f t="shared" si="12"/>
        <v>1</v>
      </c>
      <c r="AD58">
        <f t="shared" si="13"/>
        <v>1</v>
      </c>
      <c r="AE58">
        <f t="shared" si="14"/>
        <v>1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Mach One</v>
      </c>
      <c r="C59">
        <f>LARGE(AC$2:AC$20, D59)</f>
        <v>2.3294000000000001</v>
      </c>
      <c r="D59">
        <v>1</v>
      </c>
      <c r="E59">
        <f>LARGE(AC$2:AC$20, F59)</f>
        <v>1.6873</v>
      </c>
      <c r="F59">
        <v>2</v>
      </c>
      <c r="G59">
        <f t="shared" si="16"/>
        <v>0.27565038207263676</v>
      </c>
      <c r="H59">
        <f t="shared" si="17"/>
        <v>7</v>
      </c>
      <c r="J59">
        <v>8</v>
      </c>
      <c r="K59" t="str">
        <f t="shared" si="0"/>
        <v>Looks Frozen (IRE)</v>
      </c>
      <c r="L59" t="str">
        <f t="shared" si="0"/>
        <v>Clive Clifton (IRE)</v>
      </c>
      <c r="M59" t="str">
        <f t="shared" si="0"/>
        <v>Clive Clifton (IRE)</v>
      </c>
      <c r="N59" t="str">
        <f t="shared" si="1"/>
        <v>Zoffany Bay (IRE)</v>
      </c>
      <c r="O59" t="str">
        <f t="shared" si="2"/>
        <v>Venetian Proposal (IRE)</v>
      </c>
      <c r="P59" t="str">
        <f t="shared" si="3"/>
        <v>Marettimo (IRE)</v>
      </c>
      <c r="Q59" t="str">
        <f t="shared" si="4"/>
        <v>Marettimo (IRE)</v>
      </c>
      <c r="R59" t="str">
        <f t="shared" si="5"/>
        <v>Further North (FR)</v>
      </c>
      <c r="S59" t="str">
        <f t="shared" si="6"/>
        <v>Fairway Freddy (IRE)</v>
      </c>
      <c r="V59">
        <f t="shared" si="7"/>
        <v>43</v>
      </c>
      <c r="W59">
        <f t="shared" si="8"/>
        <v>43</v>
      </c>
      <c r="X59">
        <f t="shared" si="9"/>
        <v>43</v>
      </c>
      <c r="Y59">
        <f t="shared" si="10"/>
        <v>4</v>
      </c>
      <c r="Z59">
        <f t="shared" si="10"/>
        <v>4</v>
      </c>
      <c r="AA59">
        <f t="shared" si="10"/>
        <v>4</v>
      </c>
      <c r="AB59">
        <f t="shared" si="11"/>
        <v>5</v>
      </c>
      <c r="AC59">
        <f t="shared" si="12"/>
        <v>7</v>
      </c>
      <c r="AD59">
        <f t="shared" si="13"/>
        <v>10</v>
      </c>
      <c r="AE59">
        <f t="shared" si="14"/>
        <v>2</v>
      </c>
      <c r="AF59">
        <f t="shared" si="14"/>
        <v>7</v>
      </c>
    </row>
    <row r="60" spans="1:33" hidden="1" outlineLevel="1">
      <c r="A60" t="s">
        <v>26</v>
      </c>
      <c r="B60" t="str">
        <f>INDEX(A$2:A$20,MATCH(C60,Y$2:Y$20,0))</f>
        <v>Looks Frozen (IRE)</v>
      </c>
      <c r="C60">
        <f>LARGE(Y$2:Y$20, D60)</f>
        <v>2.8531</v>
      </c>
      <c r="D60">
        <v>1</v>
      </c>
      <c r="E60">
        <f>LARGE(Y$2:Y$20, F60)</f>
        <v>2.5369999999999999</v>
      </c>
      <c r="F60">
        <v>2</v>
      </c>
      <c r="G60">
        <f t="shared" si="16"/>
        <v>0.11079177035505242</v>
      </c>
      <c r="H60">
        <f t="shared" si="17"/>
        <v>5.5</v>
      </c>
      <c r="J60">
        <v>9</v>
      </c>
      <c r="K60" t="str">
        <f t="shared" si="0"/>
        <v>Further North (FR)</v>
      </c>
      <c r="L60" t="str">
        <f t="shared" si="0"/>
        <v>Further North (FR)</v>
      </c>
      <c r="M60" t="str">
        <f t="shared" si="0"/>
        <v>Further North (FR)</v>
      </c>
      <c r="N60" t="str">
        <f t="shared" si="1"/>
        <v>Zoffany Bay (IRE)</v>
      </c>
      <c r="O60" t="str">
        <f t="shared" si="2"/>
        <v>Marettimo (IRE)</v>
      </c>
      <c r="P60" t="str">
        <f t="shared" si="3"/>
        <v>Venetian Proposal (IRE)</v>
      </c>
      <c r="Q60" t="str">
        <f t="shared" si="4"/>
        <v>Venetian Proposal (IRE)</v>
      </c>
      <c r="R60" t="str">
        <f t="shared" si="5"/>
        <v>Mach One</v>
      </c>
      <c r="S60" t="str">
        <f t="shared" si="6"/>
        <v>Further North (FR)</v>
      </c>
      <c r="V60">
        <f t="shared" si="7"/>
        <v>25</v>
      </c>
      <c r="W60">
        <f t="shared" si="8"/>
        <v>25</v>
      </c>
      <c r="X60">
        <f t="shared" si="9"/>
        <v>25</v>
      </c>
      <c r="Y60">
        <f t="shared" si="10"/>
        <v>2</v>
      </c>
      <c r="Z60">
        <f t="shared" si="10"/>
        <v>2</v>
      </c>
      <c r="AA60">
        <f t="shared" si="10"/>
        <v>2</v>
      </c>
      <c r="AB60">
        <f t="shared" si="11"/>
        <v>4</v>
      </c>
      <c r="AC60">
        <f t="shared" si="12"/>
        <v>4</v>
      </c>
      <c r="AD60">
        <f t="shared" si="13"/>
        <v>4</v>
      </c>
      <c r="AE60">
        <f t="shared" si="14"/>
        <v>4</v>
      </c>
      <c r="AF60">
        <f t="shared" si="14"/>
        <v>3</v>
      </c>
    </row>
    <row r="61" spans="1:33" hidden="1" outlineLevel="1">
      <c r="A61" t="s">
        <v>47</v>
      </c>
      <c r="B61" t="str">
        <f>INDEX(A$2:A$20,MATCH(C61,AD$2:AD$20,0))</f>
        <v>Zoffany Bay (IRE)</v>
      </c>
      <c r="C61">
        <f>LARGE(AD$2:AD$20, D61)</f>
        <v>18.9772</v>
      </c>
      <c r="D61">
        <v>1</v>
      </c>
      <c r="E61">
        <f>LARGE(AD$2:AD$20, F61)</f>
        <v>11.7239</v>
      </c>
      <c r="F61">
        <v>2</v>
      </c>
      <c r="G61">
        <f t="shared" si="16"/>
        <v>0.38221128512109265</v>
      </c>
      <c r="H61">
        <f t="shared" si="17"/>
        <v>3</v>
      </c>
      <c r="J61">
        <v>10</v>
      </c>
      <c r="K61" t="str">
        <f t="shared" si="0"/>
        <v>Further North (FR)</v>
      </c>
      <c r="L61" t="str">
        <f t="shared" si="0"/>
        <v>Further North (FR)</v>
      </c>
      <c r="M61" t="str">
        <f t="shared" si="0"/>
        <v>Further North (FR)</v>
      </c>
      <c r="N61" t="str">
        <f t="shared" si="1"/>
        <v>Zoffany Bay (IRE)</v>
      </c>
      <c r="O61" t="str">
        <f t="shared" si="2"/>
        <v>Clive Clifton (IRE)</v>
      </c>
      <c r="P61" t="str">
        <f t="shared" si="3"/>
        <v>Clive Clifton (IRE)</v>
      </c>
      <c r="Q61" t="str">
        <f t="shared" si="4"/>
        <v>Clive Clifton (IRE)</v>
      </c>
      <c r="R61" t="str">
        <f t="shared" si="5"/>
        <v>Champions Club (IRE)</v>
      </c>
      <c r="S61" t="str">
        <f t="shared" si="6"/>
        <v>Champions Club (IRE)</v>
      </c>
      <c r="V61">
        <f t="shared" si="7"/>
        <v>30</v>
      </c>
      <c r="W61">
        <f t="shared" si="8"/>
        <v>30</v>
      </c>
      <c r="X61">
        <f>IF(ISNA(W61),"",W61)</f>
        <v>30</v>
      </c>
      <c r="Y61">
        <f t="shared" si="10"/>
        <v>2</v>
      </c>
      <c r="Z61">
        <f t="shared" si="10"/>
        <v>2</v>
      </c>
      <c r="AA61">
        <f t="shared" si="10"/>
        <v>2</v>
      </c>
      <c r="AB61">
        <f t="shared" si="11"/>
        <v>4</v>
      </c>
      <c r="AC61">
        <f t="shared" si="12"/>
        <v>5</v>
      </c>
      <c r="AD61">
        <f t="shared" si="13"/>
        <v>6</v>
      </c>
      <c r="AE61">
        <f t="shared" si="14"/>
        <v>8</v>
      </c>
      <c r="AF61">
        <f t="shared" si="14"/>
        <v>1</v>
      </c>
    </row>
    <row r="62" spans="1:33" hidden="1" outlineLevel="1">
      <c r="A62" t="s">
        <v>116</v>
      </c>
      <c r="B62" t="str">
        <f>IF(OR(D2="5f ", D2="6f ", D2="7f ", D2="1m "), B57, IF(J2="2yo", B59, B53))</f>
        <v>Marettimo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>
        <f t="shared" si="10"/>
        <v>2</v>
      </c>
      <c r="Z62">
        <f t="shared" si="10"/>
        <v>2</v>
      </c>
      <c r="AA62">
        <f t="shared" si="10"/>
        <v>2</v>
      </c>
      <c r="AB62">
        <f t="shared" si="11"/>
        <v>4</v>
      </c>
      <c r="AC62">
        <f t="shared" si="12"/>
        <v>1</v>
      </c>
      <c r="AD62" t="e">
        <f t="shared" si="13"/>
        <v>#N/A</v>
      </c>
      <c r="AE62" t="e">
        <f t="shared" si="14"/>
        <v>#N/A</v>
      </c>
      <c r="AF62">
        <f t="shared" si="14"/>
        <v>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Marettimo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2</v>
      </c>
      <c r="Z63">
        <f t="shared" si="10"/>
        <v>2</v>
      </c>
      <c r="AA63">
        <f t="shared" si="10"/>
        <v>2</v>
      </c>
      <c r="AB63">
        <f t="shared" si="11"/>
        <v>4</v>
      </c>
      <c r="AC63">
        <f t="shared" si="12"/>
        <v>1</v>
      </c>
      <c r="AD63" t="e">
        <f t="shared" si="13"/>
        <v>#N/A</v>
      </c>
      <c r="AE63" t="e">
        <f t="shared" si="14"/>
        <v>#N/A</v>
      </c>
      <c r="AF63">
        <f t="shared" si="14"/>
        <v>1</v>
      </c>
    </row>
    <row r="64" spans="1:33" hidden="1" outlineLevel="1">
      <c r="A64" t="s">
        <v>48</v>
      </c>
      <c r="B64" t="str">
        <f>INDEX(B53:B63,MODE(MATCH(B53:B63,B53:B63,0)))</f>
        <v>Marettimo (IRE)</v>
      </c>
      <c r="C64">
        <f>INDEX(AF$2:AF$20,MATCH(B64,A$2:A$20,0))</f>
        <v>3.5</v>
      </c>
      <c r="D64">
        <v>1</v>
      </c>
      <c r="E64">
        <f>SUMIF(B53:B61, B64, G53:G61)</f>
        <v>0.3720570481132226</v>
      </c>
      <c r="F64">
        <v>0</v>
      </c>
      <c r="G64" t="str">
        <f>K2</f>
        <v>Sky Sports Racing Launching January 2019 Maiden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2</v>
      </c>
      <c r="Z64">
        <f t="shared" si="10"/>
        <v>2</v>
      </c>
      <c r="AA64">
        <f t="shared" si="10"/>
        <v>2</v>
      </c>
      <c r="AB64">
        <f t="shared" si="11"/>
        <v>4</v>
      </c>
      <c r="AC64">
        <f t="shared" si="12"/>
        <v>1</v>
      </c>
      <c r="AD64" t="e">
        <f t="shared" si="13"/>
        <v>#N/A</v>
      </c>
      <c r="AE64" t="e">
        <f t="shared" si="14"/>
        <v>#N/A</v>
      </c>
      <c r="AF64">
        <f t="shared" si="14"/>
        <v>1</v>
      </c>
    </row>
    <row r="65" spans="1:32" hidden="1" outlineLevel="1">
      <c r="A65" t="s">
        <v>121</v>
      </c>
      <c r="B65" t="str">
        <f>IF(ISNA(G96), "no selection", G96)</f>
        <v>Mach One</v>
      </c>
      <c r="C65">
        <f>INDEX(AF$2:AF$20,MATCH(B65,A$2:A$20,0))</f>
        <v>7</v>
      </c>
      <c r="D65">
        <v>1</v>
      </c>
      <c r="F65">
        <f>IF(G68="Non Handicap", F64+1, F64)</f>
        <v>1</v>
      </c>
      <c r="G65" t="str">
        <f>D2</f>
        <v xml:space="preserve">2m </v>
      </c>
      <c r="H65">
        <f>LARGE(G58:G60, 1)</f>
        <v>0.27565038207263676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2</v>
      </c>
      <c r="Z65">
        <f t="shared" si="10"/>
        <v>2</v>
      </c>
      <c r="AA65">
        <f t="shared" si="10"/>
        <v>2</v>
      </c>
      <c r="AB65">
        <f t="shared" si="11"/>
        <v>4</v>
      </c>
      <c r="AC65">
        <f t="shared" si="12"/>
        <v>1</v>
      </c>
      <c r="AD65" t="e">
        <f t="shared" si="13"/>
        <v>#N/A</v>
      </c>
      <c r="AE65" t="e">
        <f t="shared" si="14"/>
        <v>#N/A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4094</v>
      </c>
      <c r="H66">
        <f ca="1">LARGE(F53:F55, 1)</f>
        <v>0.38221128512109265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2</v>
      </c>
      <c r="Z66">
        <f t="shared" si="10"/>
        <v>2</v>
      </c>
      <c r="AA66">
        <f t="shared" si="10"/>
        <v>2</v>
      </c>
      <c r="AB66">
        <f t="shared" si="11"/>
        <v>4</v>
      </c>
      <c r="AC66">
        <f t="shared" si="12"/>
        <v>1</v>
      </c>
      <c r="AD66" t="e">
        <f t="shared" si="13"/>
        <v>#N/A</v>
      </c>
      <c r="AE66" t="e">
        <f t="shared" si="14"/>
        <v>#N/A</v>
      </c>
      <c r="AF66">
        <f t="shared" si="14"/>
        <v>1</v>
      </c>
    </row>
    <row r="67" spans="1:32" hidden="1" outlineLevel="1">
      <c r="A67" t="s">
        <v>67</v>
      </c>
      <c r="B67" t="str">
        <f ca="1">H67</f>
        <v>Zoffany Bay (IRE)</v>
      </c>
      <c r="F67">
        <f>IF(H63&lt;11, F66+1, F66)</f>
        <v>2</v>
      </c>
      <c r="G67" t="str">
        <f>G2</f>
        <v>Good</v>
      </c>
      <c r="H67" t="str">
        <f ca="1">INDEX(B53:B55,MATCH(H66,F53:F55,0))</f>
        <v>Zoffany Bay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2</v>
      </c>
      <c r="Z67">
        <f t="shared" si="10"/>
        <v>2</v>
      </c>
      <c r="AA67">
        <f t="shared" si="10"/>
        <v>2</v>
      </c>
      <c r="AB67">
        <f t="shared" si="11"/>
        <v>4</v>
      </c>
      <c r="AC67">
        <f t="shared" si="12"/>
        <v>1</v>
      </c>
      <c r="AD67" t="e">
        <f t="shared" si="13"/>
        <v>#N/A</v>
      </c>
      <c r="AE67" t="e">
        <f t="shared" si="14"/>
        <v>#N/A</v>
      </c>
      <c r="AF67">
        <f t="shared" si="14"/>
        <v>1</v>
      </c>
    </row>
    <row r="68" spans="1:32" hidden="1" outlineLevel="1">
      <c r="A68" t="str">
        <f ca="1">INDEX(B62:B67,MODE(MATCH(B62:B67,B62:B67,0)))</f>
        <v>Marettimo (IRE)</v>
      </c>
      <c r="B68" t="str">
        <f ca="1">IF(ISNA(A68), B56, A68)</f>
        <v>Marettimo (IRE)</v>
      </c>
      <c r="C68">
        <f ca="1">INDEX(AF$2:AF$20,MATCH(B68,A$2:A$20,0))</f>
        <v>3.5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2</v>
      </c>
      <c r="Z68">
        <f t="shared" si="10"/>
        <v>2</v>
      </c>
      <c r="AA68">
        <f t="shared" si="10"/>
        <v>2</v>
      </c>
      <c r="AB68">
        <f t="shared" si="11"/>
        <v>4</v>
      </c>
      <c r="AC68">
        <f t="shared" si="12"/>
        <v>1</v>
      </c>
      <c r="AD68" t="e">
        <f t="shared" si="13"/>
        <v>#N/A</v>
      </c>
      <c r="AE68" t="e">
        <f t="shared" si="14"/>
        <v>#N/A</v>
      </c>
      <c r="AF68">
        <f t="shared" si="14"/>
        <v>1</v>
      </c>
    </row>
    <row r="69" spans="1:32" hidden="1" outlineLevel="1">
      <c r="A69" t="s">
        <v>51</v>
      </c>
      <c r="B69" t="str">
        <f ca="1">IF(OR(ISNA(B68), B68="no selection"), B64, B68)</f>
        <v>Marettimo (IRE)</v>
      </c>
      <c r="C69">
        <f ca="1">INDEX(AF$2:AF$20,MATCH(B69,A$2:A$20,0))</f>
        <v>3.5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2</v>
      </c>
      <c r="Z69">
        <f t="shared" si="10"/>
        <v>2</v>
      </c>
      <c r="AA69">
        <f t="shared" si="10"/>
        <v>2</v>
      </c>
      <c r="AB69">
        <f t="shared" si="11"/>
        <v>4</v>
      </c>
      <c r="AC69">
        <f t="shared" si="12"/>
        <v>1</v>
      </c>
      <c r="AD69" t="e">
        <f t="shared" si="13"/>
        <v>#N/A</v>
      </c>
      <c r="AE69" t="e">
        <f t="shared" si="14"/>
        <v>#N/A</v>
      </c>
      <c r="AF69">
        <f t="shared" si="14"/>
        <v>1</v>
      </c>
    </row>
    <row r="70" spans="1:32" hidden="1" outlineLevel="1">
      <c r="A70" t="s">
        <v>62</v>
      </c>
      <c r="B70" t="str">
        <f ca="1">IF(B69=FALSE, B53, B69)</f>
        <v>Marettimo (IRE)</v>
      </c>
      <c r="C70">
        <f ca="1">INDEX(AF$2:AF$20,MATCH(B70,A$2:A$20,0))</f>
        <v>3.5</v>
      </c>
      <c r="D70">
        <v>1</v>
      </c>
      <c r="E70">
        <f ca="1">SUMIF(B53:B61, B70, G53:G61)</f>
        <v>0.3720570481132226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2</v>
      </c>
      <c r="Z70">
        <f t="shared" si="10"/>
        <v>2</v>
      </c>
      <c r="AA70">
        <f t="shared" si="10"/>
        <v>2</v>
      </c>
      <c r="AB70">
        <f t="shared" si="11"/>
        <v>4</v>
      </c>
      <c r="AC70">
        <f t="shared" si="12"/>
        <v>1</v>
      </c>
      <c r="AD70" t="e">
        <f t="shared" si="13"/>
        <v>#N/A</v>
      </c>
      <c r="AE70" t="e">
        <f t="shared" si="14"/>
        <v>#N/A</v>
      </c>
      <c r="AF70">
        <f t="shared" si="14"/>
        <v>1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2</v>
      </c>
      <c r="Z71">
        <f t="shared" si="10"/>
        <v>2</v>
      </c>
      <c r="AA71">
        <f t="shared" si="10"/>
        <v>2</v>
      </c>
      <c r="AB71">
        <f t="shared" si="11"/>
        <v>4</v>
      </c>
      <c r="AC71">
        <f t="shared" si="12"/>
        <v>1</v>
      </c>
      <c r="AD71" t="e">
        <f t="shared" si="13"/>
        <v>#N/A</v>
      </c>
      <c r="AE71" t="e">
        <f t="shared" si="14"/>
        <v>#N/A</v>
      </c>
      <c r="AF71">
        <f t="shared" si="14"/>
        <v>1</v>
      </c>
    </row>
    <row r="72" spans="1:32" hidden="1" outlineLevel="1">
      <c r="A72" t="s">
        <v>98</v>
      </c>
      <c r="B72" t="str">
        <f>B53</f>
        <v>Marettimo (IRE)</v>
      </c>
      <c r="C72">
        <f>C53</f>
        <v>234.5454</v>
      </c>
      <c r="D72">
        <f>(1/C72)*(C72-C73)</f>
        <v>0.16071046373111567</v>
      </c>
      <c r="E72">
        <f>H53</f>
        <v>3.5</v>
      </c>
      <c r="F72">
        <f>(E72*10)-10</f>
        <v>25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2</v>
      </c>
      <c r="Z72">
        <f t="shared" si="10"/>
        <v>2</v>
      </c>
      <c r="AA72">
        <f t="shared" si="10"/>
        <v>2</v>
      </c>
      <c r="AB72">
        <f t="shared" si="11"/>
        <v>4</v>
      </c>
      <c r="AC72">
        <f t="shared" si="12"/>
        <v>1</v>
      </c>
      <c r="AD72" t="e">
        <f t="shared" si="13"/>
        <v>#N/A</v>
      </c>
      <c r="AE72" t="e">
        <f t="shared" si="14"/>
        <v>#N/A</v>
      </c>
      <c r="AF72">
        <f t="shared" si="14"/>
        <v>1</v>
      </c>
    </row>
    <row r="73" spans="1:32" hidden="1" outlineLevel="1">
      <c r="A73" t="s">
        <v>99</v>
      </c>
      <c r="B73" t="str">
        <f t="shared" ref="B73:C74" si="19">B54</f>
        <v>Stormingin (IRE)</v>
      </c>
      <c r="C73">
        <f t="shared" si="19"/>
        <v>196.85149999999999</v>
      </c>
      <c r="D73">
        <f>(1/C73)*(C73-C74)</f>
        <v>3.0223798142254319E-2</v>
      </c>
      <c r="E73">
        <f t="shared" ref="E73:E74" si="20">H54</f>
        <v>12</v>
      </c>
      <c r="F73">
        <f>(E73*10)-10</f>
        <v>110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2</v>
      </c>
      <c r="Z73">
        <f t="shared" si="10"/>
        <v>2</v>
      </c>
      <c r="AA73">
        <f t="shared" si="10"/>
        <v>2</v>
      </c>
      <c r="AB73">
        <f t="shared" si="11"/>
        <v>4</v>
      </c>
      <c r="AC73">
        <f t="shared" si="12"/>
        <v>1</v>
      </c>
      <c r="AD73" t="e">
        <f t="shared" si="13"/>
        <v>#N/A</v>
      </c>
      <c r="AE73" t="e">
        <f t="shared" si="14"/>
        <v>#N/A</v>
      </c>
      <c r="AF73">
        <f t="shared" si="14"/>
        <v>1</v>
      </c>
    </row>
    <row r="74" spans="1:32" hidden="1" outlineLevel="1">
      <c r="A74" t="s">
        <v>100</v>
      </c>
      <c r="B74" t="str">
        <f t="shared" si="19"/>
        <v>Zoffany Bay (IRE)</v>
      </c>
      <c r="C74">
        <f t="shared" si="19"/>
        <v>190.90190000000001</v>
      </c>
      <c r="E74">
        <f t="shared" si="20"/>
        <v>3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2</v>
      </c>
      <c r="Z74">
        <f t="shared" si="10"/>
        <v>2</v>
      </c>
      <c r="AA74">
        <f t="shared" si="10"/>
        <v>2</v>
      </c>
      <c r="AB74">
        <f t="shared" si="11"/>
        <v>4</v>
      </c>
      <c r="AC74">
        <f t="shared" si="12"/>
        <v>1</v>
      </c>
      <c r="AD74" t="e">
        <f t="shared" si="13"/>
        <v>#N/A</v>
      </c>
      <c r="AE74" t="e">
        <f t="shared" si="14"/>
        <v>#N/A</v>
      </c>
      <c r="AF74">
        <f t="shared" si="14"/>
        <v>1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2</v>
      </c>
      <c r="Z75">
        <f t="shared" si="10"/>
        <v>2</v>
      </c>
      <c r="AA75">
        <f t="shared" si="10"/>
        <v>2</v>
      </c>
      <c r="AB75">
        <f t="shared" si="11"/>
        <v>4</v>
      </c>
      <c r="AC75">
        <f t="shared" si="12"/>
        <v>1</v>
      </c>
      <c r="AD75" t="e">
        <f t="shared" si="13"/>
        <v>#N/A</v>
      </c>
      <c r="AE75" t="e">
        <f t="shared" si="14"/>
        <v>#N/A</v>
      </c>
      <c r="AF75">
        <f t="shared" si="14"/>
        <v>1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2</v>
      </c>
      <c r="Z76">
        <f t="shared" si="10"/>
        <v>2</v>
      </c>
      <c r="AA76">
        <f t="shared" si="10"/>
        <v>2</v>
      </c>
      <c r="AB76">
        <f t="shared" si="11"/>
        <v>4</v>
      </c>
      <c r="AC76">
        <f t="shared" si="12"/>
        <v>1</v>
      </c>
      <c r="AD76" t="e">
        <f t="shared" si="13"/>
        <v>#N/A</v>
      </c>
      <c r="AE76" t="e">
        <f t="shared" si="14"/>
        <v>#N/A</v>
      </c>
      <c r="AF76">
        <f t="shared" si="14"/>
        <v>1</v>
      </c>
    </row>
    <row r="77" spans="1:32" hidden="1" outlineLevel="1">
      <c r="A77" t="s">
        <v>105</v>
      </c>
      <c r="B77">
        <f>SMALL(AF2:AF50, 1)</f>
        <v>3</v>
      </c>
      <c r="C77">
        <f>SMALL(AF2:AF50, 1)</f>
        <v>3</v>
      </c>
      <c r="D77" t="str">
        <f>IF(G77&lt;=3, "YES", "NO")</f>
        <v>YES</v>
      </c>
      <c r="E77">
        <f>IF(C77=0,SMALL(AF2:AF49,2), C77)</f>
        <v>3</v>
      </c>
      <c r="F77">
        <f>IF(E77=0, SMALL(AF2:AF49, 3), E77)</f>
        <v>3</v>
      </c>
      <c r="G77">
        <f>IF(F77=0, SMALL(AF2:AF49, 4), F77)</f>
        <v>3</v>
      </c>
      <c r="H77" t="str">
        <f>INDEX(A2:A50, MATCH(G77, AF2:AF50, 0))</f>
        <v>Zoffany Bay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2</v>
      </c>
      <c r="Z77">
        <f t="shared" si="10"/>
        <v>2</v>
      </c>
      <c r="AA77">
        <f t="shared" si="10"/>
        <v>2</v>
      </c>
      <c r="AB77">
        <f t="shared" si="11"/>
        <v>4</v>
      </c>
      <c r="AC77">
        <f t="shared" si="12"/>
        <v>1</v>
      </c>
      <c r="AD77" t="e">
        <f t="shared" si="13"/>
        <v>#N/A</v>
      </c>
      <c r="AE77" t="e">
        <f t="shared" si="14"/>
        <v>#N/A</v>
      </c>
      <c r="AF77">
        <f t="shared" si="14"/>
        <v>1</v>
      </c>
    </row>
    <row r="78" spans="1:32" hidden="1" outlineLevel="1">
      <c r="A78" t="s">
        <v>106</v>
      </c>
      <c r="B78">
        <f>INDEX(AE2:AE50, MATCH(H77, A2:A50, 0))</f>
        <v>190.90190000000001</v>
      </c>
      <c r="C78">
        <f>(B79-B78)+0.01</f>
        <v>43.653499999999987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2</v>
      </c>
      <c r="Z78">
        <f t="shared" si="10"/>
        <v>2</v>
      </c>
      <c r="AA78">
        <f t="shared" si="10"/>
        <v>2</v>
      </c>
      <c r="AB78">
        <f t="shared" si="11"/>
        <v>4</v>
      </c>
      <c r="AC78">
        <f t="shared" si="12"/>
        <v>1</v>
      </c>
      <c r="AD78" t="e">
        <f t="shared" si="13"/>
        <v>#N/A</v>
      </c>
      <c r="AE78" t="e">
        <f t="shared" si="14"/>
        <v>#N/A</v>
      </c>
      <c r="AF78">
        <f t="shared" si="14"/>
        <v>1</v>
      </c>
    </row>
    <row r="79" spans="1:32" hidden="1" outlineLevel="1">
      <c r="A79" t="s">
        <v>107</v>
      </c>
      <c r="B79">
        <f>LARGE(AE2:AE50, 1)</f>
        <v>234.5454</v>
      </c>
      <c r="C79">
        <f>C78/B79</f>
        <v>0.18611961692704265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Zoffany Bay (IRE) is 18.61% behind top-rated Marettimo (IRE). </v>
      </c>
      <c r="H79" t="str">
        <f>INDEX(A2:A50, MATCH(B79, AE2:AE50, 0))</f>
        <v>Marettimo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2</v>
      </c>
      <c r="Z79">
        <f t="shared" si="10"/>
        <v>2</v>
      </c>
      <c r="AA79">
        <f t="shared" si="10"/>
        <v>2</v>
      </c>
      <c r="AB79">
        <f t="shared" si="11"/>
        <v>4</v>
      </c>
      <c r="AC79">
        <f t="shared" si="12"/>
        <v>1</v>
      </c>
      <c r="AD79" t="e">
        <f t="shared" si="13"/>
        <v>#N/A</v>
      </c>
      <c r="AE79" t="e">
        <f t="shared" si="14"/>
        <v>#N/A</v>
      </c>
      <c r="AF79">
        <f t="shared" si="14"/>
        <v>1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20.903600000000001</v>
      </c>
      <c r="D80" t="str">
        <f>D2</f>
        <v xml:space="preserve">2m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2</v>
      </c>
      <c r="Z80">
        <f t="shared" si="10"/>
        <v>2</v>
      </c>
      <c r="AA80">
        <f t="shared" si="10"/>
        <v>2</v>
      </c>
      <c r="AB80">
        <f t="shared" si="11"/>
        <v>4</v>
      </c>
      <c r="AC80">
        <f t="shared" si="12"/>
        <v>1</v>
      </c>
      <c r="AD80" t="e">
        <f t="shared" si="13"/>
        <v>#N/A</v>
      </c>
      <c r="AE80" t="e">
        <f t="shared" si="14"/>
        <v>#N/A</v>
      </c>
      <c r="AF80">
        <f t="shared" si="14"/>
        <v>1</v>
      </c>
    </row>
    <row r="81" spans="1:19" hidden="1" outlineLevel="1">
      <c r="A81" t="s">
        <v>109</v>
      </c>
      <c r="B81">
        <f>LARGE(W2:W49, 1)</f>
        <v>20.893599999999999</v>
      </c>
      <c r="C81">
        <f>C80/B81</f>
        <v>1.000478615461194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Looks Frozen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Plumpton</v>
      </c>
    </row>
    <row r="82" spans="1:19" hidden="1" outlineLevel="1">
      <c r="A82" t="s">
        <v>110</v>
      </c>
      <c r="B82">
        <f>INDEX(M2:M49, MATCH(H77, A2:A49, 0))</f>
        <v>71.193399999999997</v>
      </c>
      <c r="C82">
        <f>(B83-B82)+0.01</f>
        <v>19.088699999999999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90.272099999999995</v>
      </c>
      <c r="C83">
        <f>C82/B83</f>
        <v>0.21145736057984693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Champions Club (IRE) is 21.15% ahead of the lay selection Zoffany Bay (IRE). </v>
      </c>
      <c r="H83" t="str">
        <f>INDEX(A2:A50,MATCH(B83,INDEX(M2:M50,0)))</f>
        <v>Champions Club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1.6873</v>
      </c>
      <c r="C84">
        <f>(B85-B84)+0.01</f>
        <v>0.65210000000000012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2.3294000000000001</v>
      </c>
      <c r="C85">
        <f>C84/B85</f>
        <v>0.27994333304713664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Mach One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18.9772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18.9772</v>
      </c>
      <c r="C87">
        <f>C86/B87</f>
        <v>5.2694812722635582E-4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Zoffany Bay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2.2641</v>
      </c>
      <c r="C88">
        <f>B89-B88</f>
        <v>0.58899999999999997</v>
      </c>
      <c r="H88" t="str">
        <f>INDEX(X2:X50, MATCH(B88, Y2:Y50, 0))</f>
        <v>Wedge, Mr A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2.8531</v>
      </c>
      <c r="C89">
        <f>C88/B89</f>
        <v>0.20644211559356487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Fehily, Noel. </v>
      </c>
      <c r="H89" t="str">
        <f>INDEX(X2:X50, MATCH(B89, Y2:Y50, 0))</f>
        <v>Fehily, Noel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39.640300000000003</v>
      </c>
      <c r="C90">
        <f>(B91-B90)+0.01</f>
        <v>29.785699999999995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69.415999999999997</v>
      </c>
      <c r="C91">
        <f>(C90+0.01)/(B91+0.01)</f>
        <v>0.42917206810128766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Marettimo (IRE) outperformed Zoffany Bay (IRE) significantly.</v>
      </c>
      <c r="H91" t="str">
        <f>INDEX(A2:A50, MATCH(B91, N2:N50, 0))</f>
        <v>Marettimo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0.2903</v>
      </c>
    </row>
    <row r="96" spans="1:19" hidden="1" outlineLevel="1">
      <c r="A96" t="s">
        <v>70</v>
      </c>
      <c r="B96">
        <f>INDEX(Sheet1!H:H, MATCH($A$51, Sheet1!$A:$A,0))</f>
        <v>0.2581</v>
      </c>
      <c r="C96" t="str">
        <f>IF(AND($B$94&gt;15,B96&gt;0.25),B55)</f>
        <v>Zoffany Bay (IRE)</v>
      </c>
      <c r="D96">
        <f t="shared" ref="D96:D101" si="22">RANK(B96, B$96:B$101, 2)</f>
        <v>4</v>
      </c>
      <c r="E96">
        <f t="shared" ref="E96:E101" si="23">7-D96</f>
        <v>3</v>
      </c>
      <c r="F96" t="str">
        <f t="shared" ref="F96:F101" si="24">IF(AND(OR(E96=1, E96=2), C96&lt;&gt;FALSE), C96, "")</f>
        <v/>
      </c>
      <c r="G96" t="str">
        <f>INDEX(F96:F101,MATCH(1,E96:E101,0))</f>
        <v>Mach One</v>
      </c>
    </row>
    <row r="97" spans="1:6" hidden="1" outlineLevel="1">
      <c r="A97" t="s">
        <v>25</v>
      </c>
      <c r="B97">
        <f>INDEX(Sheet1!J:J, MATCH($A$51, Sheet1!$A:$A,0))</f>
        <v>0.19350000000000001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0.2903</v>
      </c>
      <c r="C98" t="str">
        <f>IF(AND($B$94&gt;15,B98&gt;0.25),B57)</f>
        <v>Looks Frozen (IRE)</v>
      </c>
      <c r="D98">
        <f t="shared" si="22"/>
        <v>5</v>
      </c>
      <c r="E98">
        <f t="shared" si="23"/>
        <v>2</v>
      </c>
      <c r="F98" t="str">
        <f t="shared" si="24"/>
        <v>Looks Frozen (IRE)</v>
      </c>
    </row>
    <row r="99" spans="1:6" hidden="1" outlineLevel="1">
      <c r="A99" t="s">
        <v>26</v>
      </c>
      <c r="B99">
        <f>INDEX(Sheet1!P:P, MATCH($A$51, Sheet1!$A:$A,0))</f>
        <v>0.3226</v>
      </c>
      <c r="C99" t="str">
        <f>IF(AND($B$94&gt;15,B99&gt;0.25),B59)</f>
        <v>Mach One</v>
      </c>
      <c r="D99">
        <f t="shared" si="22"/>
        <v>6</v>
      </c>
      <c r="E99">
        <f t="shared" si="23"/>
        <v>1</v>
      </c>
      <c r="F99" t="str">
        <f t="shared" si="24"/>
        <v>Mach One</v>
      </c>
    </row>
    <row r="100" spans="1:6" hidden="1" outlineLevel="1">
      <c r="A100" t="s">
        <v>30</v>
      </c>
      <c r="B100">
        <f>INDEX(Sheet1!N:N, MATCH($A$51, Sheet1!$A:$A,0))</f>
        <v>0.129</v>
      </c>
      <c r="C100" t="b">
        <f>IF(AND($B$94&gt;15,B100&gt;0.25),B58)</f>
        <v>0</v>
      </c>
      <c r="D100">
        <f t="shared" si="22"/>
        <v>2</v>
      </c>
      <c r="E100">
        <f t="shared" si="23"/>
        <v>5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9.6799999999999997E-2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2:W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2:A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9.5703125" bestFit="1" customWidth="1"/>
    <col min="4" max="4" width="13.7109375" bestFit="1" customWidth="1"/>
    <col min="5" max="5" width="12" bestFit="1" customWidth="1"/>
    <col min="6" max="6" width="13.28515625" bestFit="1" customWidth="1"/>
    <col min="7" max="7" width="89.140625" bestFit="1" customWidth="1"/>
    <col min="8" max="8" width="19.7109375" bestFit="1" customWidth="1"/>
    <col min="9" max="9" width="10.140625" bestFit="1" customWidth="1"/>
    <col min="10" max="10" width="16.28515625" bestFit="1" customWidth="1"/>
    <col min="11" max="11" width="48" bestFit="1" customWidth="1"/>
    <col min="12" max="19" width="20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7109375" bestFit="1" customWidth="1"/>
    <col min="25" max="25" width="14.42578125" bestFit="1" customWidth="1"/>
    <col min="26" max="26" width="16.42578125" bestFit="1" customWidth="1"/>
    <col min="27" max="27" width="15" bestFit="1" customWidth="1"/>
    <col min="28" max="28" width="21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282</v>
      </c>
      <c r="B2" s="1">
        <v>0.57291666666666663</v>
      </c>
      <c r="C2" t="s">
        <v>277</v>
      </c>
      <c r="D2" t="s">
        <v>278</v>
      </c>
      <c r="E2" t="s">
        <v>279</v>
      </c>
      <c r="F2">
        <v>4159</v>
      </c>
      <c r="G2" t="s">
        <v>280</v>
      </c>
      <c r="H2" t="s">
        <v>232</v>
      </c>
      <c r="I2" t="s">
        <v>5</v>
      </c>
      <c r="J2" t="s">
        <v>234</v>
      </c>
      <c r="K2" t="s">
        <v>281</v>
      </c>
      <c r="L2">
        <v>9</v>
      </c>
      <c r="M2">
        <v>56.732300000000002</v>
      </c>
      <c r="N2">
        <v>61.940800000000003</v>
      </c>
      <c r="O2">
        <v>20.126200000000001</v>
      </c>
      <c r="P2">
        <v>13.4618</v>
      </c>
      <c r="Q2">
        <v>4.8964999999999996</v>
      </c>
      <c r="R2">
        <v>4.3715000000000002</v>
      </c>
      <c r="S2">
        <v>2.3306</v>
      </c>
      <c r="T2">
        <v>1.3172999999999999</v>
      </c>
      <c r="U2">
        <v>1.0567</v>
      </c>
      <c r="V2">
        <v>1.2373000000000001</v>
      </c>
      <c r="W2">
        <v>18.558599999999998</v>
      </c>
      <c r="X2" t="s">
        <v>283</v>
      </c>
      <c r="Y2">
        <v>1.2683</v>
      </c>
      <c r="Z2" t="s">
        <v>284</v>
      </c>
      <c r="AA2">
        <v>0.8589</v>
      </c>
      <c r="AB2" t="s">
        <v>285</v>
      </c>
      <c r="AC2">
        <v>0.65090000000000003</v>
      </c>
      <c r="AD2">
        <v>16.9178</v>
      </c>
      <c r="AE2" s="23">
        <v>205.72540000000001</v>
      </c>
      <c r="AF2">
        <v>7</v>
      </c>
      <c r="AG2">
        <v>91</v>
      </c>
    </row>
    <row r="3" spans="1:33">
      <c r="A3" t="s">
        <v>287</v>
      </c>
      <c r="B3" s="1">
        <v>0.57291666666666663</v>
      </c>
      <c r="C3" t="s">
        <v>277</v>
      </c>
      <c r="D3" t="s">
        <v>278</v>
      </c>
      <c r="E3" t="s">
        <v>279</v>
      </c>
      <c r="F3">
        <v>4159</v>
      </c>
      <c r="G3" t="s">
        <v>280</v>
      </c>
      <c r="H3" t="s">
        <v>232</v>
      </c>
      <c r="I3" t="s">
        <v>5</v>
      </c>
      <c r="J3" t="s">
        <v>234</v>
      </c>
      <c r="K3" t="s">
        <v>281</v>
      </c>
      <c r="L3">
        <v>8</v>
      </c>
      <c r="M3">
        <v>63.947000000000003</v>
      </c>
      <c r="N3">
        <v>39.976599999999998</v>
      </c>
      <c r="O3">
        <v>29.0946</v>
      </c>
      <c r="P3">
        <v>12.039400000000001</v>
      </c>
      <c r="Q3">
        <v>7.5376000000000003</v>
      </c>
      <c r="R3">
        <v>3.0531999999999999</v>
      </c>
      <c r="S3">
        <v>2.8267000000000002</v>
      </c>
      <c r="T3">
        <v>2.2273999999999998</v>
      </c>
      <c r="U3">
        <v>1.3225</v>
      </c>
      <c r="V3">
        <v>1.5623</v>
      </c>
      <c r="W3">
        <v>17.944299999999998</v>
      </c>
      <c r="X3" t="s">
        <v>288</v>
      </c>
      <c r="Y3">
        <v>0.17280000000000001</v>
      </c>
      <c r="Z3" t="s">
        <v>289</v>
      </c>
      <c r="AA3">
        <v>0.49020000000000002</v>
      </c>
      <c r="AB3" t="s">
        <v>290</v>
      </c>
      <c r="AC3">
        <v>2.9329999999999998</v>
      </c>
      <c r="AD3">
        <v>17.778099999999998</v>
      </c>
      <c r="AE3">
        <v>202.9057</v>
      </c>
      <c r="AF3">
        <v>6</v>
      </c>
      <c r="AG3">
        <v>94</v>
      </c>
    </row>
    <row r="4" spans="1:33">
      <c r="A4" t="s">
        <v>291</v>
      </c>
      <c r="B4" s="1">
        <v>0.57291666666666663</v>
      </c>
      <c r="C4" t="s">
        <v>277</v>
      </c>
      <c r="D4" t="s">
        <v>278</v>
      </c>
      <c r="E4" t="s">
        <v>279</v>
      </c>
      <c r="F4">
        <v>4159</v>
      </c>
      <c r="G4" t="s">
        <v>280</v>
      </c>
      <c r="H4" t="s">
        <v>232</v>
      </c>
      <c r="I4" t="s">
        <v>5</v>
      </c>
      <c r="J4" t="s">
        <v>234</v>
      </c>
      <c r="K4" t="s">
        <v>281</v>
      </c>
      <c r="L4">
        <v>9</v>
      </c>
      <c r="M4">
        <v>41.466500000000003</v>
      </c>
      <c r="N4">
        <v>65.453299999999999</v>
      </c>
      <c r="O4">
        <v>27.142499999999998</v>
      </c>
      <c r="P4">
        <v>7.8239000000000001</v>
      </c>
      <c r="Q4">
        <v>4.9547999999999996</v>
      </c>
      <c r="R4">
        <v>3.6741999999999999</v>
      </c>
      <c r="S4">
        <v>3.0876000000000001</v>
      </c>
      <c r="T4">
        <v>2.2774000000000001</v>
      </c>
      <c r="U4">
        <v>0.86199999999999999</v>
      </c>
      <c r="V4">
        <v>1.4168000000000001</v>
      </c>
      <c r="W4">
        <v>12.0593</v>
      </c>
      <c r="X4" t="s">
        <v>292</v>
      </c>
      <c r="Y4">
        <v>5.9400000000000001E-2</v>
      </c>
      <c r="Z4" t="s">
        <v>293</v>
      </c>
      <c r="AA4">
        <v>2.4998</v>
      </c>
      <c r="AB4" t="s">
        <v>294</v>
      </c>
      <c r="AC4">
        <v>0.39589999999999997</v>
      </c>
      <c r="AD4">
        <v>17.498799999999999</v>
      </c>
      <c r="AE4">
        <v>190.6722</v>
      </c>
      <c r="AF4">
        <v>4</v>
      </c>
      <c r="AG4">
        <v>87</v>
      </c>
    </row>
    <row r="5" spans="1:33">
      <c r="A5" t="s">
        <v>295</v>
      </c>
      <c r="B5" s="1">
        <v>0.57291666666666663</v>
      </c>
      <c r="C5" t="s">
        <v>277</v>
      </c>
      <c r="D5" t="s">
        <v>278</v>
      </c>
      <c r="E5" t="s">
        <v>279</v>
      </c>
      <c r="F5">
        <v>4159</v>
      </c>
      <c r="G5" t="s">
        <v>280</v>
      </c>
      <c r="H5" t="s">
        <v>232</v>
      </c>
      <c r="I5" t="s">
        <v>5</v>
      </c>
      <c r="J5" t="s">
        <v>234</v>
      </c>
      <c r="K5" t="s">
        <v>281</v>
      </c>
      <c r="L5">
        <v>7</v>
      </c>
      <c r="M5">
        <v>46.729399999999998</v>
      </c>
      <c r="N5">
        <v>53.213200000000001</v>
      </c>
      <c r="O5">
        <v>13.2338</v>
      </c>
      <c r="P5">
        <v>8.9300999999999995</v>
      </c>
      <c r="Q5">
        <v>5.7972000000000001</v>
      </c>
      <c r="R5">
        <v>5.0128000000000004</v>
      </c>
      <c r="S5">
        <v>2.7650999999999999</v>
      </c>
      <c r="T5">
        <v>2.3180999999999998</v>
      </c>
      <c r="U5">
        <v>1.0558000000000001</v>
      </c>
      <c r="V5">
        <v>0.67479999999999996</v>
      </c>
      <c r="W5">
        <v>20.196400000000001</v>
      </c>
      <c r="X5" t="s">
        <v>296</v>
      </c>
      <c r="Y5">
        <v>1.7492000000000001</v>
      </c>
      <c r="Z5" t="s">
        <v>297</v>
      </c>
      <c r="AA5">
        <v>2.8033000000000001</v>
      </c>
      <c r="AB5" t="s">
        <v>298</v>
      </c>
      <c r="AC5">
        <v>0.96209999999999996</v>
      </c>
      <c r="AD5">
        <v>20.585100000000001</v>
      </c>
      <c r="AE5">
        <v>186.0264</v>
      </c>
      <c r="AF5">
        <v>5.5</v>
      </c>
      <c r="AG5">
        <v>90</v>
      </c>
    </row>
    <row r="6" spans="1:33">
      <c r="A6" t="s">
        <v>299</v>
      </c>
      <c r="B6" s="1">
        <v>0.57291666666666663</v>
      </c>
      <c r="C6" t="s">
        <v>277</v>
      </c>
      <c r="D6" t="s">
        <v>278</v>
      </c>
      <c r="E6" t="s">
        <v>279</v>
      </c>
      <c r="F6">
        <v>4159</v>
      </c>
      <c r="G6" t="s">
        <v>280</v>
      </c>
      <c r="H6" t="s">
        <v>232</v>
      </c>
      <c r="I6" t="s">
        <v>5</v>
      </c>
      <c r="J6" t="s">
        <v>234</v>
      </c>
      <c r="K6" t="s">
        <v>281</v>
      </c>
      <c r="L6">
        <v>5</v>
      </c>
      <c r="M6">
        <v>43.061100000000003</v>
      </c>
      <c r="N6">
        <v>43.5886</v>
      </c>
      <c r="O6">
        <v>26.114100000000001</v>
      </c>
      <c r="P6">
        <v>7.9139999999999997</v>
      </c>
      <c r="Q6">
        <v>5.5171000000000001</v>
      </c>
      <c r="R6">
        <v>3.9864000000000002</v>
      </c>
      <c r="S6">
        <v>2.4277000000000002</v>
      </c>
      <c r="T6">
        <v>2.0144000000000002</v>
      </c>
      <c r="U6">
        <v>0.82940000000000003</v>
      </c>
      <c r="V6">
        <v>0.78149999999999997</v>
      </c>
      <c r="W6">
        <v>16.485700000000001</v>
      </c>
      <c r="X6" t="s">
        <v>300</v>
      </c>
      <c r="Y6">
        <v>0.18</v>
      </c>
      <c r="Z6" t="s">
        <v>301</v>
      </c>
      <c r="AA6">
        <v>0.54039999999999999</v>
      </c>
      <c r="AB6" t="s">
        <v>302</v>
      </c>
      <c r="AC6">
        <v>1.1113999999999999</v>
      </c>
      <c r="AD6">
        <v>26.913499999999999</v>
      </c>
      <c r="AE6">
        <v>181.46549999999999</v>
      </c>
      <c r="AF6">
        <v>10</v>
      </c>
      <c r="AG6">
        <v>75</v>
      </c>
    </row>
    <row r="7" spans="1:33">
      <c r="A7" t="s">
        <v>303</v>
      </c>
      <c r="B7" s="1">
        <v>0.57291666666666663</v>
      </c>
      <c r="C7" t="s">
        <v>277</v>
      </c>
      <c r="D7" t="s">
        <v>278</v>
      </c>
      <c r="E7" t="s">
        <v>279</v>
      </c>
      <c r="F7">
        <v>4159</v>
      </c>
      <c r="G7" t="s">
        <v>280</v>
      </c>
      <c r="H7" t="s">
        <v>232</v>
      </c>
      <c r="I7" t="s">
        <v>5</v>
      </c>
      <c r="J7" t="s">
        <v>234</v>
      </c>
      <c r="K7" t="s">
        <v>281</v>
      </c>
      <c r="L7">
        <v>9</v>
      </c>
      <c r="M7">
        <v>54.873800000000003</v>
      </c>
      <c r="N7">
        <v>55.439599999999999</v>
      </c>
      <c r="O7">
        <v>22.485199999999999</v>
      </c>
      <c r="P7">
        <v>10.145899999999999</v>
      </c>
      <c r="Q7">
        <v>3.9525999999999999</v>
      </c>
      <c r="R7">
        <v>4.6843000000000004</v>
      </c>
      <c r="S7">
        <v>1.5718000000000001</v>
      </c>
      <c r="T7">
        <v>1.4101999999999999</v>
      </c>
      <c r="U7">
        <v>1.2938000000000001</v>
      </c>
      <c r="V7">
        <v>1.5466</v>
      </c>
      <c r="W7">
        <v>0</v>
      </c>
      <c r="X7" t="s">
        <v>304</v>
      </c>
      <c r="Y7">
        <v>2.5356999999999998</v>
      </c>
      <c r="Z7" t="s">
        <v>305</v>
      </c>
      <c r="AA7">
        <v>0.95409999999999995</v>
      </c>
      <c r="AB7" t="s">
        <v>306</v>
      </c>
      <c r="AC7">
        <v>1.7655000000000001</v>
      </c>
      <c r="AD7">
        <v>7.2037000000000004</v>
      </c>
      <c r="AE7">
        <v>169.86279999999999</v>
      </c>
      <c r="AF7">
        <v>8</v>
      </c>
      <c r="AG7">
        <v>102</v>
      </c>
    </row>
    <row r="8" spans="1:33">
      <c r="A8" t="s">
        <v>307</v>
      </c>
      <c r="B8" s="1">
        <v>0.57291666666666663</v>
      </c>
      <c r="C8" t="s">
        <v>277</v>
      </c>
      <c r="D8" t="s">
        <v>278</v>
      </c>
      <c r="E8" t="s">
        <v>279</v>
      </c>
      <c r="F8">
        <v>4159</v>
      </c>
      <c r="G8" t="s">
        <v>280</v>
      </c>
      <c r="H8" t="s">
        <v>232</v>
      </c>
      <c r="I8" t="s">
        <v>5</v>
      </c>
      <c r="J8" t="s">
        <v>234</v>
      </c>
      <c r="K8" t="s">
        <v>281</v>
      </c>
      <c r="L8">
        <v>6</v>
      </c>
      <c r="M8">
        <v>44.526000000000003</v>
      </c>
      <c r="N8">
        <v>41.037999999999997</v>
      </c>
      <c r="O8">
        <v>25.184000000000001</v>
      </c>
      <c r="P8">
        <v>6.7961</v>
      </c>
      <c r="Q8">
        <v>3.9066000000000001</v>
      </c>
      <c r="R8">
        <v>3.0488</v>
      </c>
      <c r="S8">
        <v>0.94589999999999996</v>
      </c>
      <c r="T8">
        <v>0.63619999999999999</v>
      </c>
      <c r="U8">
        <v>0.73839999999999995</v>
      </c>
      <c r="V8">
        <v>0</v>
      </c>
      <c r="W8">
        <v>11.65</v>
      </c>
      <c r="X8" t="s">
        <v>308</v>
      </c>
      <c r="Y8">
        <v>0.2258</v>
      </c>
      <c r="Z8" t="s">
        <v>309</v>
      </c>
      <c r="AA8">
        <v>1.1323000000000001</v>
      </c>
      <c r="AB8" t="s">
        <v>310</v>
      </c>
      <c r="AC8">
        <v>0.58309999999999995</v>
      </c>
      <c r="AD8">
        <v>10.9</v>
      </c>
      <c r="AE8">
        <v>152.32400000000001</v>
      </c>
      <c r="AF8">
        <v>50</v>
      </c>
      <c r="AG8">
        <v>71</v>
      </c>
    </row>
    <row r="9" spans="1:33">
      <c r="A9" t="s">
        <v>311</v>
      </c>
      <c r="B9" s="1">
        <v>0.57291666666666663</v>
      </c>
      <c r="C9" t="s">
        <v>277</v>
      </c>
      <c r="D9" t="s">
        <v>278</v>
      </c>
      <c r="E9" t="s">
        <v>279</v>
      </c>
      <c r="F9">
        <v>4159</v>
      </c>
      <c r="G9" t="s">
        <v>280</v>
      </c>
      <c r="H9" t="s">
        <v>232</v>
      </c>
      <c r="I9" t="s">
        <v>5</v>
      </c>
      <c r="J9" t="s">
        <v>234</v>
      </c>
      <c r="K9" t="s">
        <v>281</v>
      </c>
      <c r="L9">
        <v>8</v>
      </c>
      <c r="M9">
        <v>35.739699999999999</v>
      </c>
      <c r="N9">
        <v>47.909100000000002</v>
      </c>
      <c r="O9">
        <v>27.133099999999999</v>
      </c>
      <c r="P9">
        <v>8.375</v>
      </c>
      <c r="Q9">
        <v>4.6371000000000002</v>
      </c>
      <c r="R9">
        <v>3.9359000000000002</v>
      </c>
      <c r="S9">
        <v>2.3191999999999999</v>
      </c>
      <c r="T9">
        <v>1.7946</v>
      </c>
      <c r="U9">
        <v>1.1493</v>
      </c>
      <c r="V9">
        <v>0.98470000000000002</v>
      </c>
      <c r="W9">
        <v>5.7142999999999997</v>
      </c>
      <c r="X9" t="s">
        <v>312</v>
      </c>
      <c r="Y9">
        <v>2.0491999999999999</v>
      </c>
      <c r="Z9" t="s">
        <v>275</v>
      </c>
      <c r="AA9">
        <v>1.2606999999999999</v>
      </c>
      <c r="AB9" t="s">
        <v>313</v>
      </c>
      <c r="AC9">
        <v>2.4376000000000002</v>
      </c>
      <c r="AD9">
        <v>5.3118999999999996</v>
      </c>
      <c r="AE9">
        <v>150.75149999999999</v>
      </c>
      <c r="AF9">
        <v>5</v>
      </c>
      <c r="AG9">
        <v>97</v>
      </c>
    </row>
    <row r="10" spans="1:33">
      <c r="A10" t="s">
        <v>314</v>
      </c>
      <c r="B10" s="1">
        <v>0.57291666666666663</v>
      </c>
      <c r="C10" t="s">
        <v>277</v>
      </c>
      <c r="D10" t="s">
        <v>278</v>
      </c>
      <c r="E10" t="s">
        <v>279</v>
      </c>
      <c r="F10">
        <v>4159</v>
      </c>
      <c r="G10" t="s">
        <v>280</v>
      </c>
      <c r="H10" t="s">
        <v>232</v>
      </c>
      <c r="I10" t="s">
        <v>5</v>
      </c>
      <c r="J10" t="s">
        <v>234</v>
      </c>
      <c r="K10" t="s">
        <v>281</v>
      </c>
      <c r="L10">
        <v>9</v>
      </c>
      <c r="M10">
        <v>50.144399999999997</v>
      </c>
      <c r="N10">
        <v>49.104999999999997</v>
      </c>
      <c r="O10">
        <v>11.824999999999999</v>
      </c>
      <c r="P10">
        <v>5.3075000000000001</v>
      </c>
      <c r="Q10">
        <v>3.5581999999999998</v>
      </c>
      <c r="R10">
        <v>3.5815999999999999</v>
      </c>
      <c r="S10">
        <v>2.2942999999999998</v>
      </c>
      <c r="T10">
        <v>1.4888999999999999</v>
      </c>
      <c r="U10">
        <v>1.1894</v>
      </c>
      <c r="V10">
        <v>1.1176999999999999</v>
      </c>
      <c r="W10">
        <v>7.6092000000000004</v>
      </c>
      <c r="X10" t="s">
        <v>315</v>
      </c>
      <c r="Y10">
        <v>2.0306999999999999</v>
      </c>
      <c r="Z10" t="s">
        <v>316</v>
      </c>
      <c r="AA10">
        <v>1.7085999999999999</v>
      </c>
      <c r="AB10" t="s">
        <v>317</v>
      </c>
      <c r="AC10">
        <v>2.1347</v>
      </c>
      <c r="AD10">
        <v>7.4649999999999999</v>
      </c>
      <c r="AE10">
        <v>150.56010000000001</v>
      </c>
      <c r="AF10">
        <v>12</v>
      </c>
      <c r="AG10">
        <v>77</v>
      </c>
    </row>
    <row r="11" spans="1:33">
      <c r="A11" t="s">
        <v>318</v>
      </c>
      <c r="B11" s="1">
        <v>0.57291666666666663</v>
      </c>
      <c r="C11" t="s">
        <v>277</v>
      </c>
      <c r="D11" t="s">
        <v>278</v>
      </c>
      <c r="E11" t="s">
        <v>279</v>
      </c>
      <c r="F11">
        <v>4159</v>
      </c>
      <c r="G11" t="s">
        <v>280</v>
      </c>
      <c r="H11" t="s">
        <v>232</v>
      </c>
      <c r="I11" t="s">
        <v>5</v>
      </c>
      <c r="J11" t="s">
        <v>234</v>
      </c>
      <c r="K11" t="s">
        <v>281</v>
      </c>
      <c r="L11">
        <v>5</v>
      </c>
      <c r="M11">
        <v>49.728200000000001</v>
      </c>
      <c r="N11">
        <v>46.317900000000002</v>
      </c>
      <c r="O11">
        <v>17.7971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319</v>
      </c>
      <c r="Y11">
        <v>0.41260000000000002</v>
      </c>
      <c r="Z11" t="s">
        <v>320</v>
      </c>
      <c r="AA11">
        <v>1.3608</v>
      </c>
      <c r="AB11" t="s">
        <v>321</v>
      </c>
      <c r="AC11">
        <v>0.71089999999999998</v>
      </c>
      <c r="AD11">
        <v>4.2</v>
      </c>
      <c r="AE11">
        <v>142.88890000000001</v>
      </c>
      <c r="AF11">
        <v>12</v>
      </c>
      <c r="AG11">
        <v>90</v>
      </c>
    </row>
    <row r="12" spans="1:33">
      <c r="A12" t="s">
        <v>322</v>
      </c>
      <c r="B12" s="1">
        <v>0.57291666666666663</v>
      </c>
      <c r="C12" t="s">
        <v>277</v>
      </c>
      <c r="D12" t="s">
        <v>278</v>
      </c>
      <c r="E12" t="s">
        <v>279</v>
      </c>
      <c r="F12">
        <v>4159</v>
      </c>
      <c r="G12" t="s">
        <v>280</v>
      </c>
      <c r="H12" t="s">
        <v>232</v>
      </c>
      <c r="I12" t="s">
        <v>5</v>
      </c>
      <c r="J12" t="s">
        <v>234</v>
      </c>
      <c r="K12" t="s">
        <v>281</v>
      </c>
      <c r="L12">
        <v>7</v>
      </c>
      <c r="M12">
        <v>41.675199999999997</v>
      </c>
      <c r="N12">
        <v>37.830100000000002</v>
      </c>
      <c r="O12">
        <v>22.149100000000001</v>
      </c>
      <c r="P12">
        <v>5.3878000000000004</v>
      </c>
      <c r="Q12">
        <v>4.5709999999999997</v>
      </c>
      <c r="R12">
        <v>3.3435000000000001</v>
      </c>
      <c r="S12">
        <v>2.5228999999999999</v>
      </c>
      <c r="T12">
        <v>2.0455000000000001</v>
      </c>
      <c r="U12">
        <v>1.2374000000000001</v>
      </c>
      <c r="V12">
        <v>1.8796999999999999</v>
      </c>
      <c r="W12">
        <v>0</v>
      </c>
      <c r="X12" t="s">
        <v>323</v>
      </c>
      <c r="Y12">
        <v>2.2496999999999998</v>
      </c>
      <c r="Z12" t="s">
        <v>324</v>
      </c>
      <c r="AA12">
        <v>0.45450000000000002</v>
      </c>
      <c r="AB12" t="s">
        <v>325</v>
      </c>
      <c r="AC12">
        <v>2.2717000000000001</v>
      </c>
      <c r="AD12">
        <v>5.3141999999999996</v>
      </c>
      <c r="AE12">
        <v>132.9323</v>
      </c>
      <c r="AF12">
        <v>16</v>
      </c>
      <c r="AG12">
        <v>91</v>
      </c>
    </row>
    <row r="51" spans="1:33" hidden="1" outlineLevel="1">
      <c r="A51" t="str">
        <f>C2</f>
        <v>Hereford</v>
      </c>
      <c r="B51">
        <f>B2</f>
        <v>0.57291666666666663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Balkinstown (IRE)</v>
      </c>
      <c r="L52" t="str">
        <f t="shared" si="0"/>
        <v>Apachee Prince (IRE)</v>
      </c>
      <c r="M52" t="str">
        <f t="shared" si="0"/>
        <v>Balkinstown (IRE)</v>
      </c>
      <c r="N52" t="str">
        <f t="shared" ref="N52:N91" si="1">INDEX($A$2:$A$20,(MATCH(LARGE(W$2:W$20,$J52),W$2:W$20,0)))</f>
        <v>Aristocracy</v>
      </c>
      <c r="O52" t="str">
        <f t="shared" ref="O52:O91" si="2">INDEX($A$2:$A$20,(MATCH(LARGE(AA$2:AA$20,$J52),AA$2:AA$20,0)))</f>
        <v>Aristocracy</v>
      </c>
      <c r="P52" t="str">
        <f t="shared" ref="P52:P91" si="3">INDEX($A$2:$A$20,(MATCH(LARGE(Y$2:Y$20,$J52),Y$2:Y$20,0)))</f>
        <v>Agincourt Reef (IRE)</v>
      </c>
      <c r="Q52" t="str">
        <f t="shared" ref="Q52:Q91" si="4">INDEX($A$2:$A$20,(MATCH(LARGE(Y$2:Y$20,$J52),Y$2:Y$20,0)))</f>
        <v>Agincourt Reef (IRE)</v>
      </c>
      <c r="R52" t="str">
        <f t="shared" ref="R52:R91" si="5">INDEX($A$2:$A$20,(MATCH(LARGE(AD$2:AD$20,$J52),AD$2:AD$20,0)))</f>
        <v>Georgina Joy</v>
      </c>
      <c r="S52" t="str">
        <f t="shared" ref="S52:S80" si="6">A2</f>
        <v>Phangio (USA)</v>
      </c>
      <c r="V52">
        <f t="shared" ref="V52:V80" si="7">SUM(Y52:AF52)</f>
        <v>54</v>
      </c>
      <c r="W52">
        <f t="shared" ref="W52:W80" si="8">V52-AG2</f>
        <v>-37</v>
      </c>
      <c r="X52">
        <f t="shared" ref="X52:X60" si="9">IF(ISNA(W52),"",W52)</f>
        <v>-37</v>
      </c>
      <c r="Y52">
        <f t="shared" ref="Y52:AA80" si="10">(($H$63+1)-(RANK(M2,M$2:M$30)))</f>
        <v>10</v>
      </c>
      <c r="Z52">
        <f t="shared" si="10"/>
        <v>10</v>
      </c>
      <c r="AA52">
        <f t="shared" si="10"/>
        <v>4</v>
      </c>
      <c r="AB52">
        <f t="shared" ref="AB52:AB80" si="11">(($H$63+1)-(RANK(W2,W$2:W$30)))</f>
        <v>10</v>
      </c>
      <c r="AC52">
        <f t="shared" ref="AC52:AC80" si="12">(($H$63+1)-(RANK(Y2,Y$2:Y$30)))</f>
        <v>6</v>
      </c>
      <c r="AD52">
        <f t="shared" ref="AD52:AD80" si="13">(($H$63+1)-(RANK(AA2,AA$2:AA$30)))</f>
        <v>4</v>
      </c>
      <c r="AE52">
        <f t="shared" ref="AE52:AF80" si="14">(($H$63+1)-(RANK(AC2,AC$2:AC$30)))</f>
        <v>3</v>
      </c>
      <c r="AF52">
        <f t="shared" si="14"/>
        <v>7</v>
      </c>
      <c r="AG52" t="str">
        <f>INDEX(S52:S92, MATCH(LARGE(X52:X92, 1),X52:X92, 0))</f>
        <v>Backoftherock</v>
      </c>
    </row>
    <row r="53" spans="1:33" hidden="1" outlineLevel="1">
      <c r="A53" t="s">
        <v>43</v>
      </c>
      <c r="B53" t="str">
        <f>A2</f>
        <v>Phangio (USA)</v>
      </c>
      <c r="C53">
        <f>AE2</f>
        <v>205.72540000000001</v>
      </c>
      <c r="D53">
        <f>AG2</f>
        <v>91</v>
      </c>
      <c r="E53">
        <f>C53-D53</f>
        <v>114.72540000000001</v>
      </c>
      <c r="F53">
        <f>SUMIF(B53:B61, B53, G53:G61)</f>
        <v>1.3706134488011747E-2</v>
      </c>
      <c r="G53">
        <f>(1/C53)*(C53-C54)</f>
        <v>1.3706134488011747E-2</v>
      </c>
      <c r="H53">
        <f>AF2</f>
        <v>7</v>
      </c>
      <c r="J53">
        <v>2</v>
      </c>
      <c r="K53" t="str">
        <f t="shared" si="0"/>
        <v>Phangio (USA)</v>
      </c>
      <c r="L53" t="str">
        <f t="shared" si="0"/>
        <v>Phangio (USA)</v>
      </c>
      <c r="M53" t="str">
        <f t="shared" si="0"/>
        <v>Apachee Prince (IRE)</v>
      </c>
      <c r="N53" t="str">
        <f t="shared" si="1"/>
        <v>Phangio (USA)</v>
      </c>
      <c r="O53" t="str">
        <f t="shared" si="2"/>
        <v>Apachee Prince (IRE)</v>
      </c>
      <c r="P53" t="str">
        <f t="shared" si="3"/>
        <v>Welluptoscratch (FR)</v>
      </c>
      <c r="Q53" t="str">
        <f t="shared" si="4"/>
        <v>Welluptoscratch (FR)</v>
      </c>
      <c r="R53" t="str">
        <f t="shared" si="5"/>
        <v>Aristocracy</v>
      </c>
      <c r="S53" t="str">
        <f t="shared" si="6"/>
        <v>Balkinstown (IRE)</v>
      </c>
      <c r="V53">
        <f t="shared" si="7"/>
        <v>57</v>
      </c>
      <c r="W53">
        <f t="shared" si="8"/>
        <v>-37</v>
      </c>
      <c r="X53">
        <f t="shared" si="9"/>
        <v>-37</v>
      </c>
      <c r="Y53">
        <f t="shared" si="10"/>
        <v>11</v>
      </c>
      <c r="Z53">
        <f t="shared" si="10"/>
        <v>2</v>
      </c>
      <c r="AA53">
        <f t="shared" si="10"/>
        <v>11</v>
      </c>
      <c r="AB53">
        <f t="shared" si="11"/>
        <v>9</v>
      </c>
      <c r="AC53">
        <f t="shared" si="12"/>
        <v>2</v>
      </c>
      <c r="AD53">
        <f t="shared" si="13"/>
        <v>2</v>
      </c>
      <c r="AE53">
        <f t="shared" si="14"/>
        <v>11</v>
      </c>
      <c r="AF53">
        <f t="shared" si="14"/>
        <v>9</v>
      </c>
    </row>
    <row r="54" spans="1:33" hidden="1" outlineLevel="1">
      <c r="A54" t="s">
        <v>44</v>
      </c>
      <c r="B54" t="str">
        <f>A3</f>
        <v>Balkinstown (IRE)</v>
      </c>
      <c r="C54">
        <f>AE3</f>
        <v>202.9057</v>
      </c>
      <c r="D54">
        <f>AG3</f>
        <v>94</v>
      </c>
      <c r="E54">
        <f t="shared" ref="E54:E55" si="15">C54-D54</f>
        <v>108.9057</v>
      </c>
      <c r="F54">
        <f ca="1">SUMIF(B53:B64, B54, G53:G61)</f>
        <v>0.28172867659525247</v>
      </c>
      <c r="H54">
        <f>AF3</f>
        <v>6</v>
      </c>
      <c r="J54">
        <v>3</v>
      </c>
      <c r="K54" t="str">
        <f t="shared" si="0"/>
        <v>Agincourt Reef (IRE)</v>
      </c>
      <c r="L54" t="str">
        <f t="shared" si="0"/>
        <v>Agincourt Reef (IRE)</v>
      </c>
      <c r="M54" t="str">
        <f t="shared" si="0"/>
        <v>Hide The Biscuit (IRE)</v>
      </c>
      <c r="N54" t="str">
        <f t="shared" si="1"/>
        <v>Balkinstown (IRE)</v>
      </c>
      <c r="O54" t="str">
        <f t="shared" si="2"/>
        <v>Backoftherock</v>
      </c>
      <c r="P54" t="str">
        <f t="shared" si="3"/>
        <v>Hide The Biscuit (IRE)</v>
      </c>
      <c r="Q54" t="str">
        <f t="shared" si="4"/>
        <v>Hide The Biscuit (IRE)</v>
      </c>
      <c r="R54" t="str">
        <f t="shared" si="5"/>
        <v>Balkinstown (IRE)</v>
      </c>
      <c r="S54" t="str">
        <f t="shared" si="6"/>
        <v>Apachee Prince (IRE)</v>
      </c>
      <c r="V54">
        <f t="shared" si="7"/>
        <v>50</v>
      </c>
      <c r="W54">
        <f t="shared" si="8"/>
        <v>-37</v>
      </c>
      <c r="X54">
        <f t="shared" si="9"/>
        <v>-37</v>
      </c>
      <c r="Y54">
        <f t="shared" si="10"/>
        <v>2</v>
      </c>
      <c r="Z54">
        <f t="shared" si="10"/>
        <v>11</v>
      </c>
      <c r="AA54">
        <f t="shared" si="10"/>
        <v>10</v>
      </c>
      <c r="AB54">
        <f t="shared" si="11"/>
        <v>7</v>
      </c>
      <c r="AC54">
        <f t="shared" si="12"/>
        <v>1</v>
      </c>
      <c r="AD54">
        <f t="shared" si="13"/>
        <v>10</v>
      </c>
      <c r="AE54">
        <f t="shared" si="14"/>
        <v>1</v>
      </c>
      <c r="AF54">
        <f t="shared" si="14"/>
        <v>8</v>
      </c>
    </row>
    <row r="55" spans="1:33" hidden="1" outlineLevel="1">
      <c r="A55" t="s">
        <v>45</v>
      </c>
      <c r="B55" t="str">
        <f>A4</f>
        <v>Apachee Prince (IRE)</v>
      </c>
      <c r="C55">
        <f>AE4</f>
        <v>190.6722</v>
      </c>
      <c r="D55">
        <f>AG4</f>
        <v>87</v>
      </c>
      <c r="E55">
        <f t="shared" si="15"/>
        <v>103.6722</v>
      </c>
      <c r="F55">
        <f ca="1">SUMIF(B53:B64, B55, G53:G61)</f>
        <v>0</v>
      </c>
      <c r="H55">
        <f>AF4</f>
        <v>4</v>
      </c>
      <c r="J55">
        <v>4</v>
      </c>
      <c r="K55" t="str">
        <f t="shared" si="0"/>
        <v>Backoftherock</v>
      </c>
      <c r="L55" t="str">
        <f t="shared" si="0"/>
        <v>Aristocracy</v>
      </c>
      <c r="M55" t="str">
        <f t="shared" si="0"/>
        <v>Georgina Joy</v>
      </c>
      <c r="N55" t="str">
        <f t="shared" si="1"/>
        <v>Georgina Joy</v>
      </c>
      <c r="O55" t="str">
        <f t="shared" si="2"/>
        <v>Damier (FR)</v>
      </c>
      <c r="P55" t="str">
        <f t="shared" si="3"/>
        <v>Backoftherock</v>
      </c>
      <c r="Q55" t="str">
        <f t="shared" si="4"/>
        <v>Backoftherock</v>
      </c>
      <c r="R55" t="str">
        <f t="shared" si="5"/>
        <v>Apachee Prince (IRE)</v>
      </c>
      <c r="S55" t="str">
        <f t="shared" si="6"/>
        <v>Aristocracy</v>
      </c>
      <c r="V55">
        <f t="shared" si="7"/>
        <v>60</v>
      </c>
      <c r="W55">
        <f t="shared" si="8"/>
        <v>-30</v>
      </c>
      <c r="X55">
        <f t="shared" si="9"/>
        <v>-30</v>
      </c>
      <c r="Y55">
        <f t="shared" si="10"/>
        <v>6</v>
      </c>
      <c r="Z55">
        <f t="shared" si="10"/>
        <v>8</v>
      </c>
      <c r="AA55">
        <f t="shared" si="10"/>
        <v>2</v>
      </c>
      <c r="AB55">
        <f t="shared" si="11"/>
        <v>11</v>
      </c>
      <c r="AC55">
        <f t="shared" si="12"/>
        <v>7</v>
      </c>
      <c r="AD55">
        <f t="shared" si="13"/>
        <v>11</v>
      </c>
      <c r="AE55">
        <f t="shared" si="14"/>
        <v>5</v>
      </c>
      <c r="AF55">
        <f t="shared" si="14"/>
        <v>10</v>
      </c>
    </row>
    <row r="56" spans="1:33" hidden="1" outlineLevel="1">
      <c r="A56" t="s">
        <v>46</v>
      </c>
      <c r="B56" t="str">
        <f>INDEX(A$2:A$20,MATCH(C56,M$2:M$20,0))</f>
        <v>Balkinstown (IRE)</v>
      </c>
      <c r="C56">
        <f>LARGE(M$2:M$20, D56)</f>
        <v>63.947000000000003</v>
      </c>
      <c r="D56">
        <v>1</v>
      </c>
      <c r="E56">
        <f>LARGE(M$2:M$20, F56)</f>
        <v>56.732300000000002</v>
      </c>
      <c r="F56">
        <v>2</v>
      </c>
      <c r="G56">
        <f t="shared" ref="G56:G61" si="16">IF(C56&gt;0, (1/C56)*(C56-E56), 0.1)</f>
        <v>0.11282311914554241</v>
      </c>
      <c r="H56">
        <f t="shared" ref="H56:H61" si="17">INDEX(AF$2:AF$20,MATCH(B56,A$2:A$20,0))</f>
        <v>6</v>
      </c>
      <c r="J56">
        <v>5</v>
      </c>
      <c r="K56" t="str">
        <f t="shared" si="0"/>
        <v>Damier (FR)</v>
      </c>
      <c r="L56" t="str">
        <f t="shared" si="0"/>
        <v>Backoftherock</v>
      </c>
      <c r="M56" t="str">
        <f t="shared" si="0"/>
        <v>Black Jack Jaxon</v>
      </c>
      <c r="N56" t="str">
        <f t="shared" si="1"/>
        <v>Apachee Prince (IRE)</v>
      </c>
      <c r="O56" t="str">
        <f t="shared" si="2"/>
        <v>Hide The Biscuit (IRE)</v>
      </c>
      <c r="P56" t="str">
        <f t="shared" si="3"/>
        <v>Aristocracy</v>
      </c>
      <c r="Q56" t="str">
        <f t="shared" si="4"/>
        <v>Aristocracy</v>
      </c>
      <c r="R56" t="str">
        <f t="shared" si="5"/>
        <v>Phangio (USA)</v>
      </c>
      <c r="S56" t="str">
        <f t="shared" si="6"/>
        <v>Georgina Joy</v>
      </c>
      <c r="V56">
        <f t="shared" si="7"/>
        <v>47</v>
      </c>
      <c r="W56">
        <f t="shared" si="8"/>
        <v>-28</v>
      </c>
      <c r="X56">
        <f t="shared" si="9"/>
        <v>-28</v>
      </c>
      <c r="Y56">
        <f t="shared" si="10"/>
        <v>4</v>
      </c>
      <c r="Z56">
        <f t="shared" si="10"/>
        <v>4</v>
      </c>
      <c r="AA56">
        <f t="shared" si="10"/>
        <v>8</v>
      </c>
      <c r="AB56">
        <f t="shared" si="11"/>
        <v>8</v>
      </c>
      <c r="AC56">
        <f t="shared" si="12"/>
        <v>3</v>
      </c>
      <c r="AD56">
        <f t="shared" si="13"/>
        <v>3</v>
      </c>
      <c r="AE56">
        <f t="shared" si="14"/>
        <v>6</v>
      </c>
      <c r="AF56">
        <f t="shared" si="14"/>
        <v>11</v>
      </c>
    </row>
    <row r="57" spans="1:33" hidden="1" outlineLevel="1">
      <c r="A57" t="s">
        <v>25</v>
      </c>
      <c r="B57" t="str">
        <f>INDEX(A$2:A$20,MATCH(C57,W$2:W$20,0))</f>
        <v>Aristocracy</v>
      </c>
      <c r="C57">
        <f>LARGE(W$2:W$20, D57)</f>
        <v>20.196400000000001</v>
      </c>
      <c r="D57">
        <v>1</v>
      </c>
      <c r="E57">
        <f>LARGE(W$2:W$20, F57)</f>
        <v>18.558599999999998</v>
      </c>
      <c r="F57">
        <v>2</v>
      </c>
      <c r="G57">
        <f t="shared" si="16"/>
        <v>8.1093660256283409E-2</v>
      </c>
      <c r="H57">
        <f t="shared" si="17"/>
        <v>5.5</v>
      </c>
      <c r="J57">
        <v>6</v>
      </c>
      <c r="K57" t="str">
        <f t="shared" si="0"/>
        <v>Aristocracy</v>
      </c>
      <c r="L57" t="str">
        <f t="shared" si="0"/>
        <v>Hide The Biscuit (IRE)</v>
      </c>
      <c r="M57" t="str">
        <f t="shared" si="0"/>
        <v>Agincourt Reef (IRE)</v>
      </c>
      <c r="N57" t="str">
        <f t="shared" si="1"/>
        <v>Black Jack Jaxon</v>
      </c>
      <c r="O57" t="str">
        <f t="shared" si="2"/>
        <v>Black Jack Jaxon</v>
      </c>
      <c r="P57" t="str">
        <f t="shared" si="3"/>
        <v>Phangio (USA)</v>
      </c>
      <c r="Q57" t="str">
        <f t="shared" si="4"/>
        <v>Phangio (USA)</v>
      </c>
      <c r="R57" t="str">
        <f t="shared" si="5"/>
        <v>Black Jack Jaxon</v>
      </c>
      <c r="S57" t="str">
        <f t="shared" si="6"/>
        <v>Agincourt Reef (IRE)</v>
      </c>
      <c r="V57">
        <f t="shared" si="7"/>
        <v>54</v>
      </c>
      <c r="W57">
        <f t="shared" si="8"/>
        <v>-48</v>
      </c>
      <c r="X57">
        <f t="shared" si="9"/>
        <v>-48</v>
      </c>
      <c r="Y57">
        <f t="shared" si="10"/>
        <v>9</v>
      </c>
      <c r="Z57">
        <f t="shared" si="10"/>
        <v>9</v>
      </c>
      <c r="AA57">
        <f t="shared" si="10"/>
        <v>6</v>
      </c>
      <c r="AB57">
        <f t="shared" si="11"/>
        <v>3</v>
      </c>
      <c r="AC57">
        <f t="shared" si="12"/>
        <v>11</v>
      </c>
      <c r="AD57">
        <f t="shared" si="13"/>
        <v>5</v>
      </c>
      <c r="AE57">
        <f t="shared" si="14"/>
        <v>7</v>
      </c>
      <c r="AF57">
        <f t="shared" si="14"/>
        <v>4</v>
      </c>
    </row>
    <row r="58" spans="1:33" hidden="1" outlineLevel="1">
      <c r="A58" t="s">
        <v>28</v>
      </c>
      <c r="B58" t="str">
        <f>INDEX(A$2:A$20,MATCH(C58,AA$2:AA$20,0))</f>
        <v>Aristocracy</v>
      </c>
      <c r="C58">
        <f>LARGE(AA$2:AA$20, D58)</f>
        <v>2.8033000000000001</v>
      </c>
      <c r="D58">
        <v>1</v>
      </c>
      <c r="E58">
        <f>LARGE(AA$2:AA$20, F58)</f>
        <v>2.4998</v>
      </c>
      <c r="F58">
        <v>2</v>
      </c>
      <c r="G58">
        <f t="shared" si="16"/>
        <v>0.10826525880212609</v>
      </c>
      <c r="H58">
        <f t="shared" si="17"/>
        <v>5.5</v>
      </c>
      <c r="J58">
        <v>7</v>
      </c>
      <c r="K58" t="str">
        <f t="shared" si="0"/>
        <v>Black Jack Jaxon</v>
      </c>
      <c r="L58" t="str">
        <f t="shared" si="0"/>
        <v>Damier (FR)</v>
      </c>
      <c r="M58" t="str">
        <f t="shared" si="0"/>
        <v>Welluptoscratch (FR)</v>
      </c>
      <c r="N58" t="str">
        <f t="shared" si="1"/>
        <v>Backoftherock</v>
      </c>
      <c r="O58" t="str">
        <f t="shared" si="2"/>
        <v>Agincourt Reef (IRE)</v>
      </c>
      <c r="P58" t="str">
        <f t="shared" si="3"/>
        <v>Damier (FR)</v>
      </c>
      <c r="Q58" t="str">
        <f t="shared" si="4"/>
        <v>Damier (FR)</v>
      </c>
      <c r="R58" t="str">
        <f t="shared" si="5"/>
        <v>Backoftherock</v>
      </c>
      <c r="S58" t="str">
        <f t="shared" si="6"/>
        <v>Black Jack Jaxon</v>
      </c>
      <c r="V58">
        <f t="shared" si="7"/>
        <v>39</v>
      </c>
      <c r="W58">
        <f t="shared" si="8"/>
        <v>-32</v>
      </c>
      <c r="X58">
        <f t="shared" si="9"/>
        <v>-32</v>
      </c>
      <c r="Y58">
        <f t="shared" si="10"/>
        <v>5</v>
      </c>
      <c r="Z58">
        <f t="shared" si="10"/>
        <v>3</v>
      </c>
      <c r="AA58">
        <f t="shared" si="10"/>
        <v>7</v>
      </c>
      <c r="AB58">
        <f t="shared" si="11"/>
        <v>6</v>
      </c>
      <c r="AC58">
        <f t="shared" si="12"/>
        <v>4</v>
      </c>
      <c r="AD58">
        <f t="shared" si="13"/>
        <v>6</v>
      </c>
      <c r="AE58">
        <f t="shared" si="14"/>
        <v>2</v>
      </c>
      <c r="AF58">
        <f t="shared" si="14"/>
        <v>6</v>
      </c>
    </row>
    <row r="59" spans="1:33" hidden="1" outlineLevel="1">
      <c r="A59" t="s">
        <v>30</v>
      </c>
      <c r="B59" t="str">
        <f>INDEX(A$2:A$20,MATCH(C59,AC$2:AC$20,0))</f>
        <v>Balkinstown (IRE)</v>
      </c>
      <c r="C59">
        <f>LARGE(AC$2:AC$20, D59)</f>
        <v>2.9329999999999998</v>
      </c>
      <c r="D59">
        <v>1</v>
      </c>
      <c r="E59">
        <f>LARGE(AC$2:AC$20, F59)</f>
        <v>2.4376000000000002</v>
      </c>
      <c r="F59">
        <v>2</v>
      </c>
      <c r="G59">
        <f t="shared" si="16"/>
        <v>0.16890555744971006</v>
      </c>
      <c r="H59">
        <f t="shared" si="17"/>
        <v>6</v>
      </c>
      <c r="J59">
        <v>8</v>
      </c>
      <c r="K59" t="str">
        <f t="shared" si="0"/>
        <v>Georgina Joy</v>
      </c>
      <c r="L59" t="str">
        <f t="shared" si="0"/>
        <v>Georgina Joy</v>
      </c>
      <c r="M59" t="str">
        <f t="shared" si="0"/>
        <v>Phangio (USA)</v>
      </c>
      <c r="N59" t="str">
        <f t="shared" si="1"/>
        <v>Hide The Biscuit (IRE)</v>
      </c>
      <c r="O59" t="str">
        <f t="shared" si="2"/>
        <v>Phangio (USA)</v>
      </c>
      <c r="P59" t="str">
        <f t="shared" si="3"/>
        <v>Black Jack Jaxon</v>
      </c>
      <c r="Q59" t="str">
        <f t="shared" si="4"/>
        <v>Black Jack Jaxon</v>
      </c>
      <c r="R59" t="str">
        <f t="shared" si="5"/>
        <v>Agincourt Reef (IRE)</v>
      </c>
      <c r="S59" t="str">
        <f t="shared" si="6"/>
        <v>Hide The Biscuit (IRE)</v>
      </c>
      <c r="V59">
        <f t="shared" si="7"/>
        <v>48</v>
      </c>
      <c r="W59">
        <f t="shared" si="8"/>
        <v>-49</v>
      </c>
      <c r="X59">
        <f t="shared" si="9"/>
        <v>-49</v>
      </c>
      <c r="Y59">
        <f t="shared" si="10"/>
        <v>1</v>
      </c>
      <c r="Z59">
        <f t="shared" si="10"/>
        <v>6</v>
      </c>
      <c r="AA59">
        <f t="shared" si="10"/>
        <v>9</v>
      </c>
      <c r="AB59">
        <f t="shared" si="11"/>
        <v>4</v>
      </c>
      <c r="AC59">
        <f t="shared" si="12"/>
        <v>9</v>
      </c>
      <c r="AD59">
        <f t="shared" si="13"/>
        <v>7</v>
      </c>
      <c r="AE59">
        <f t="shared" si="14"/>
        <v>10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Agincourt Reef (IRE)</v>
      </c>
      <c r="C60">
        <f>LARGE(Y$2:Y$20, D60)</f>
        <v>2.5356999999999998</v>
      </c>
      <c r="D60">
        <v>1</v>
      </c>
      <c r="E60">
        <f>LARGE(Y$2:Y$20, F60)</f>
        <v>2.2496999999999998</v>
      </c>
      <c r="F60">
        <v>2</v>
      </c>
      <c r="G60">
        <f t="shared" si="16"/>
        <v>0.11278936782742441</v>
      </c>
      <c r="H60">
        <f t="shared" si="17"/>
        <v>8</v>
      </c>
      <c r="J60">
        <v>9</v>
      </c>
      <c r="K60" t="str">
        <f t="shared" si="0"/>
        <v>Welluptoscratch (FR)</v>
      </c>
      <c r="L60" t="str">
        <f t="shared" si="0"/>
        <v>Black Jack Jaxon</v>
      </c>
      <c r="M60" t="str">
        <f t="shared" si="0"/>
        <v>Damier (FR)</v>
      </c>
      <c r="N60" t="str">
        <f t="shared" si="1"/>
        <v>Agincourt Reef (IRE)</v>
      </c>
      <c r="O60" t="str">
        <f t="shared" si="2"/>
        <v>Georgina Joy</v>
      </c>
      <c r="P60" t="str">
        <f t="shared" si="3"/>
        <v>Georgina Joy</v>
      </c>
      <c r="Q60" t="str">
        <f t="shared" si="4"/>
        <v>Georgina Joy</v>
      </c>
      <c r="R60" t="str">
        <f t="shared" si="5"/>
        <v>Welluptoscratch (FR)</v>
      </c>
      <c r="S60" t="str">
        <f t="shared" si="6"/>
        <v>Backoftherock</v>
      </c>
      <c r="V60">
        <f t="shared" si="7"/>
        <v>51</v>
      </c>
      <c r="W60">
        <f t="shared" si="8"/>
        <v>-26</v>
      </c>
      <c r="X60">
        <f t="shared" si="9"/>
        <v>-26</v>
      </c>
      <c r="Y60">
        <f t="shared" si="10"/>
        <v>8</v>
      </c>
      <c r="Z60">
        <f t="shared" si="10"/>
        <v>7</v>
      </c>
      <c r="AA60">
        <f t="shared" si="10"/>
        <v>1</v>
      </c>
      <c r="AB60">
        <f t="shared" si="11"/>
        <v>5</v>
      </c>
      <c r="AC60">
        <f t="shared" si="12"/>
        <v>8</v>
      </c>
      <c r="AD60">
        <f t="shared" si="13"/>
        <v>9</v>
      </c>
      <c r="AE60">
        <f t="shared" si="14"/>
        <v>8</v>
      </c>
      <c r="AF60">
        <f t="shared" si="14"/>
        <v>5</v>
      </c>
    </row>
    <row r="61" spans="1:33" hidden="1" outlineLevel="1">
      <c r="A61" t="s">
        <v>47</v>
      </c>
      <c r="B61" t="str">
        <f>INDEX(A$2:A$20,MATCH(C61,AD$2:AD$20,0))</f>
        <v>Georgina Joy</v>
      </c>
      <c r="C61">
        <f>LARGE(AD$2:AD$20, D61)</f>
        <v>26.913499999999999</v>
      </c>
      <c r="D61">
        <v>1</v>
      </c>
      <c r="E61">
        <f>LARGE(AD$2:AD$20, F61)</f>
        <v>20.585100000000001</v>
      </c>
      <c r="F61">
        <v>2</v>
      </c>
      <c r="G61">
        <f t="shared" si="16"/>
        <v>0.23513849926616748</v>
      </c>
      <c r="H61">
        <f t="shared" si="17"/>
        <v>10</v>
      </c>
      <c r="J61">
        <v>10</v>
      </c>
      <c r="K61" t="str">
        <f t="shared" si="0"/>
        <v>Apachee Prince (IRE)</v>
      </c>
      <c r="L61" t="str">
        <f t="shared" si="0"/>
        <v>Balkinstown (IRE)</v>
      </c>
      <c r="M61" t="str">
        <f t="shared" si="0"/>
        <v>Aristocracy</v>
      </c>
      <c r="N61" t="str">
        <f t="shared" si="1"/>
        <v>Agincourt Reef (IRE)</v>
      </c>
      <c r="O61" t="str">
        <f t="shared" si="2"/>
        <v>Balkinstown (IRE)</v>
      </c>
      <c r="P61" t="str">
        <f t="shared" si="3"/>
        <v>Balkinstown (IRE)</v>
      </c>
      <c r="Q61" t="str">
        <f t="shared" si="4"/>
        <v>Balkinstown (IRE)</v>
      </c>
      <c r="R61" t="str">
        <f t="shared" si="5"/>
        <v>Hide The Biscuit (IRE)</v>
      </c>
      <c r="S61" t="str">
        <f t="shared" si="6"/>
        <v>Damier (FR)</v>
      </c>
      <c r="V61">
        <f t="shared" si="7"/>
        <v>36</v>
      </c>
      <c r="W61">
        <f t="shared" si="8"/>
        <v>-54</v>
      </c>
      <c r="X61">
        <f>IF(ISNA(W61),"",W61)</f>
        <v>-54</v>
      </c>
      <c r="Y61">
        <f t="shared" si="10"/>
        <v>7</v>
      </c>
      <c r="Z61">
        <f t="shared" si="10"/>
        <v>5</v>
      </c>
      <c r="AA61">
        <f t="shared" si="10"/>
        <v>3</v>
      </c>
      <c r="AB61">
        <f t="shared" si="11"/>
        <v>3</v>
      </c>
      <c r="AC61">
        <f t="shared" si="12"/>
        <v>5</v>
      </c>
      <c r="AD61">
        <f t="shared" si="13"/>
        <v>8</v>
      </c>
      <c r="AE61">
        <f t="shared" si="14"/>
        <v>4</v>
      </c>
      <c r="AF61">
        <f t="shared" si="14"/>
        <v>1</v>
      </c>
    </row>
    <row r="62" spans="1:33" hidden="1" outlineLevel="1">
      <c r="A62" t="s">
        <v>116</v>
      </c>
      <c r="B62" t="str">
        <f>IF(OR(D2="5f ", D2="6f ", D2="7f ", D2="1m "), B57, IF(J2="2yo", B59, B53))</f>
        <v>Phangio (USA)</v>
      </c>
      <c r="J62">
        <v>11</v>
      </c>
      <c r="K62" t="str">
        <f t="shared" si="0"/>
        <v>Hide The Biscuit (IRE)</v>
      </c>
      <c r="L62" t="str">
        <f t="shared" si="0"/>
        <v>Welluptoscratch (FR)</v>
      </c>
      <c r="M62" t="str">
        <f t="shared" si="0"/>
        <v>Backoftherock</v>
      </c>
      <c r="N62" t="str">
        <f t="shared" si="1"/>
        <v>Agincourt Reef (IRE)</v>
      </c>
      <c r="O62" t="str">
        <f t="shared" si="2"/>
        <v>Welluptoscratch (FR)</v>
      </c>
      <c r="P62" t="str">
        <f t="shared" si="3"/>
        <v>Apachee Prince (IRE)</v>
      </c>
      <c r="Q62" t="str">
        <f t="shared" si="4"/>
        <v>Apachee Prince (IRE)</v>
      </c>
      <c r="R62" t="str">
        <f t="shared" si="5"/>
        <v>Damier (FR)</v>
      </c>
      <c r="S62" t="str">
        <f t="shared" si="6"/>
        <v>Welluptoscratch (FR)</v>
      </c>
      <c r="V62">
        <f t="shared" si="7"/>
        <v>35</v>
      </c>
      <c r="W62">
        <f t="shared" si="8"/>
        <v>-56</v>
      </c>
      <c r="X62">
        <f t="shared" ref="X62:X80" si="18">IF(ISNA(W62),"",W62)</f>
        <v>-56</v>
      </c>
      <c r="Y62">
        <f t="shared" si="10"/>
        <v>3</v>
      </c>
      <c r="Z62">
        <f t="shared" si="10"/>
        <v>1</v>
      </c>
      <c r="AA62">
        <f t="shared" si="10"/>
        <v>5</v>
      </c>
      <c r="AB62">
        <f t="shared" si="11"/>
        <v>3</v>
      </c>
      <c r="AC62">
        <f t="shared" si="12"/>
        <v>10</v>
      </c>
      <c r="AD62">
        <f t="shared" si="13"/>
        <v>1</v>
      </c>
      <c r="AE62">
        <f t="shared" si="14"/>
        <v>9</v>
      </c>
      <c r="AF62">
        <f t="shared" si="14"/>
        <v>3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Georgina Joy</v>
      </c>
      <c r="C63" t="str">
        <f>IF(G68="Handicap", INDEX(B53:B55,(MATCH(LARGE(D53:D55,3),D53:D55,0))))</f>
        <v>Apachee Prince (IRE)</v>
      </c>
      <c r="D63" t="str">
        <f>IF(G68="Handicap", INDEX(B53:B55,(MATCH(LARGE(E53:E55,1),E53:E55,0))))</f>
        <v>Phangio (USA)</v>
      </c>
      <c r="G63" t="s">
        <v>68</v>
      </c>
      <c r="H63">
        <f>COUNTIF(A2:A30, "*")</f>
        <v>11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>
        <f t="shared" si="11"/>
        <v>3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Balkinstown (IRE)</v>
      </c>
      <c r="C64">
        <f>INDEX(AF$2:AF$20,MATCH(B64,A$2:A$20,0))</f>
        <v>6</v>
      </c>
      <c r="D64">
        <v>1</v>
      </c>
      <c r="E64">
        <f>SUMIF(B53:B61, B64, G53:G61)</f>
        <v>0.28172867659525247</v>
      </c>
      <c r="F64">
        <v>0</v>
      </c>
      <c r="G64" t="str">
        <f>K2</f>
        <v>Westons Cider Conditional Jockeys Handicap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3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3m2f </v>
      </c>
      <c r="H65">
        <f>LARGE(G58:G60, 1)</f>
        <v>0.16890555744971006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3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4159</v>
      </c>
      <c r="H66">
        <f ca="1">LARGE(F53:F55, 1)</f>
        <v>0.28172867659525247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3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Balkinstown (IRE)</v>
      </c>
      <c r="F67">
        <f>IF(H63&lt;11, F66+1, F66)</f>
        <v>1</v>
      </c>
      <c r="G67" t="str">
        <f>G2</f>
        <v>Good To Firm</v>
      </c>
      <c r="H67" t="str">
        <f ca="1">INDEX(B53:B55,MATCH(H66,F53:F55,0))</f>
        <v>Balkinstown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3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Balkinstown (IRE)</v>
      </c>
      <c r="B68" t="str">
        <f ca="1">IF(ISNA(A68), B56, A68)</f>
        <v>Balkinstown (IRE)</v>
      </c>
      <c r="C68">
        <f ca="1">INDEX(AF$2:AF$20,MATCH(B68,A$2:A$20,0))</f>
        <v>6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3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Balkinstown (IRE)</v>
      </c>
      <c r="C69">
        <f ca="1">INDEX(AF$2:AF$20,MATCH(B69,A$2:A$20,0))</f>
        <v>6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3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Balkinstown (IRE)</v>
      </c>
      <c r="C70">
        <f ca="1">INDEX(AF$2:AF$20,MATCH(B70,A$2:A$20,0))</f>
        <v>6</v>
      </c>
      <c r="D70">
        <v>1</v>
      </c>
      <c r="E70">
        <f ca="1">SUMIF(B53:B61, B70, G53:G61)</f>
        <v>0.28172867659525247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3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3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Phangio (USA)</v>
      </c>
      <c r="C72">
        <f>C53</f>
        <v>205.72540000000001</v>
      </c>
      <c r="D72">
        <f>(1/C72)*(C72-C73)</f>
        <v>1.3706134488011747E-2</v>
      </c>
      <c r="E72">
        <f>H53</f>
        <v>7</v>
      </c>
      <c r="F72">
        <f>(E72*10)-10</f>
        <v>60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3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Balkinstown (IRE)</v>
      </c>
      <c r="C73">
        <f t="shared" si="19"/>
        <v>202.9057</v>
      </c>
      <c r="D73">
        <f>(1/C73)*(C73-C74)</f>
        <v>6.0291554155452474E-2</v>
      </c>
      <c r="E73">
        <f t="shared" ref="E73:E74" si="20">H54</f>
        <v>6</v>
      </c>
      <c r="F73">
        <f>(E73*10)-10</f>
        <v>50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3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Apachee Prince (IRE)</v>
      </c>
      <c r="C74">
        <f t="shared" si="19"/>
        <v>190.6722</v>
      </c>
      <c r="E74">
        <f t="shared" si="20"/>
        <v>4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3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3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3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</v>
      </c>
      <c r="C77">
        <f>SMALL(AF2:AF50, 1)</f>
        <v>4</v>
      </c>
      <c r="D77" t="str">
        <f>IF(G77&lt;=3, "YES", "NO")</f>
        <v>NO</v>
      </c>
      <c r="E77">
        <f>IF(C77=0,SMALL(AF2:AF49,2), C77)</f>
        <v>4</v>
      </c>
      <c r="F77">
        <f>IF(E77=0, SMALL(AF2:AF49, 3), E77)</f>
        <v>4</v>
      </c>
      <c r="G77">
        <f>IF(F77=0, SMALL(AF2:AF49, 4), F77)</f>
        <v>4</v>
      </c>
      <c r="H77" t="str">
        <f>INDEX(A2:A50, MATCH(G77, AF2:AF50, 0))</f>
        <v>Apachee Prince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3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190.6722</v>
      </c>
      <c r="C78">
        <f>(B79-B78)+0.01</f>
        <v>15.063200000000004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3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205.72540000000001</v>
      </c>
      <c r="C79">
        <f>C78/B79</f>
        <v>7.3219932978621033E-2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Apachee Prince (IRE) is highly rated.</v>
      </c>
      <c r="H79" t="str">
        <f>INDEX(A2:A50, MATCH(B79, AE2:AE50, 0))</f>
        <v>Phangio (USA)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3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12.0593</v>
      </c>
      <c r="C80">
        <f>(B81-B80)+0.01</f>
        <v>8.1471</v>
      </c>
      <c r="D80" t="str">
        <f>D2</f>
        <v xml:space="preserve">3m2f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3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20.196400000000001</v>
      </c>
      <c r="C81">
        <f>C80/B81</f>
        <v>0.40339367412014021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Welluptoscratch (FR)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Hereford</v>
      </c>
    </row>
    <row r="82" spans="1:19" hidden="1" outlineLevel="1">
      <c r="A82" t="s">
        <v>110</v>
      </c>
      <c r="B82">
        <f>INDEX(M2:M49, MATCH(H77, A2:A49, 0))</f>
        <v>41.466500000000003</v>
      </c>
      <c r="C82">
        <f>(B83-B82)+0.01</f>
        <v>22.490500000000001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63.947000000000003</v>
      </c>
      <c r="C83">
        <f>C82/B83</f>
        <v>0.35170531846685538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Welluptoscratch (FR) is 35.17% ahead of the lay selection Apachee Prince (IRE). </v>
      </c>
      <c r="H83" t="str">
        <f>INDEX(A2:A50,MATCH(B83,INDEX(M2:M50,0)))</f>
        <v>Welluptoscratch (FR)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0.39589999999999997</v>
      </c>
      <c r="C84">
        <f>(B85-B84)+0.01</f>
        <v>2.5470999999999995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2.9329999999999998</v>
      </c>
      <c r="C85">
        <f>C84/B85</f>
        <v>0.86842823048073636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Balkinstown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17.498799999999999</v>
      </c>
      <c r="C86">
        <f>(B87-B86)+0.01</f>
        <v>9.4246999999999996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26.913499999999999</v>
      </c>
      <c r="C87">
        <f>C86/B87</f>
        <v>0.35018485146859385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Georgina Joy is 35.02% ahead of Apachee Prince (IRE). </v>
      </c>
      <c r="H87" t="str">
        <f>INDEX(A2:A50, MATCH(B87, AD2:AD50, 0))</f>
        <v>Georgina Joy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5.9400000000000001E-2</v>
      </c>
      <c r="C88">
        <f>B89-B88</f>
        <v>2.4762999999999997</v>
      </c>
      <c r="H88" t="str">
        <f>INDEX(X2:X50, MATCH(B88, Y2:Y50, 0))</f>
        <v>Leonard, Cillin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2.5356999999999998</v>
      </c>
      <c r="C89">
        <f>C88/B89</f>
        <v>0.97657451591276567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Teal, Mr H is 97.66% ahead of Leonard, Cillin. </v>
      </c>
      <c r="H89" t="str">
        <f>INDEX(X2:X50, MATCH(B89, Y2:Y50, 0))</f>
        <v>Teal, Mr H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65.453299999999999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65.453299999999999</v>
      </c>
      <c r="C91">
        <f>(C90+0.01)/(B91+0.01)</f>
        <v>3.0551469296537145E-4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Apachee Prince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 t="e">
        <f>INDEX(Sheet1!B:B, MATCH($A$51, Sheet1!$A:$A,0))</f>
        <v>#N/A</v>
      </c>
      <c r="E94" t="s">
        <v>123</v>
      </c>
    </row>
    <row r="95" spans="1:19" hidden="1" outlineLevel="1">
      <c r="A95" t="s">
        <v>124</v>
      </c>
      <c r="B95" t="e">
        <f>INDEX(Sheet1!D:D, MATCH($A$51, Sheet1!$A:$A,0))</f>
        <v>#N/A</v>
      </c>
    </row>
    <row r="96" spans="1:19" hidden="1" outlineLevel="1">
      <c r="A96" t="s">
        <v>70</v>
      </c>
      <c r="B96" t="e">
        <f>INDEX(Sheet1!H:H, MATCH($A$51, Sheet1!$A:$A,0))</f>
        <v>#N/A</v>
      </c>
      <c r="C96" t="e">
        <f>IF(AND($B$94&gt;15,B96&gt;0.25),B55)</f>
        <v>#N/A</v>
      </c>
      <c r="D96" t="e">
        <f t="shared" ref="D96:D101" si="22">RANK(B96, B$96:B$101, 2)</f>
        <v>#N/A</v>
      </c>
      <c r="E96" t="e">
        <f t="shared" ref="E96:E101" si="23">7-D96</f>
        <v>#N/A</v>
      </c>
      <c r="F96" t="e">
        <f t="shared" ref="F96:F101" si="24">IF(AND(OR(E96=1, E96=2), C96&lt;&gt;FALSE), C96, "")</f>
        <v>#N/A</v>
      </c>
      <c r="G96" t="e">
        <f>INDEX(F96:F101,MATCH(1,E96:E101,0))</f>
        <v>#N/A</v>
      </c>
    </row>
    <row r="97" spans="1:6" hidden="1" outlineLevel="1">
      <c r="A97" t="s">
        <v>25</v>
      </c>
      <c r="B97" t="e">
        <f>INDEX(Sheet1!J:J, MATCH($A$51, Sheet1!$A:$A,0))</f>
        <v>#N/A</v>
      </c>
      <c r="C97" t="e">
        <f>IF(AND($B$94&gt;15,B97&gt;0.25),B56)</f>
        <v>#N/A</v>
      </c>
      <c r="D97" t="e">
        <f t="shared" si="22"/>
        <v>#N/A</v>
      </c>
      <c r="E97" t="e">
        <f t="shared" si="23"/>
        <v>#N/A</v>
      </c>
      <c r="F97" t="e">
        <f t="shared" si="24"/>
        <v>#N/A</v>
      </c>
    </row>
    <row r="98" spans="1:6" hidden="1" outlineLevel="1">
      <c r="A98" t="s">
        <v>28</v>
      </c>
      <c r="B98" t="e">
        <f>INDEX(Sheet1!L:L, MATCH($A$51, Sheet1!$A:$A,0))</f>
        <v>#N/A</v>
      </c>
      <c r="C98" t="e">
        <f>IF(AND($B$94&gt;15,B98&gt;0.25),B57)</f>
        <v>#N/A</v>
      </c>
      <c r="D98" t="e">
        <f t="shared" si="22"/>
        <v>#N/A</v>
      </c>
      <c r="E98" t="e">
        <f t="shared" si="23"/>
        <v>#N/A</v>
      </c>
      <c r="F98" t="e">
        <f t="shared" si="24"/>
        <v>#N/A</v>
      </c>
    </row>
    <row r="99" spans="1:6" hidden="1" outlineLevel="1">
      <c r="A99" t="s">
        <v>26</v>
      </c>
      <c r="B99" t="e">
        <f>INDEX(Sheet1!P:P, MATCH($A$51, Sheet1!$A:$A,0))</f>
        <v>#N/A</v>
      </c>
      <c r="C99" t="e">
        <f>IF(AND($B$94&gt;15,B99&gt;0.25),B59)</f>
        <v>#N/A</v>
      </c>
      <c r="D99" t="e">
        <f t="shared" si="22"/>
        <v>#N/A</v>
      </c>
      <c r="E99" t="e">
        <f t="shared" si="23"/>
        <v>#N/A</v>
      </c>
      <c r="F99" t="e">
        <f t="shared" si="24"/>
        <v>#N/A</v>
      </c>
    </row>
    <row r="100" spans="1:6" hidden="1" outlineLevel="1">
      <c r="A100" t="s">
        <v>30</v>
      </c>
      <c r="B100" t="e">
        <f>INDEX(Sheet1!N:N, MATCH($A$51, Sheet1!$A:$A,0))</f>
        <v>#N/A</v>
      </c>
      <c r="C100" t="e">
        <f>IF(AND($B$94&gt;15,B100&gt;0.25),B58)</f>
        <v>#N/A</v>
      </c>
      <c r="D100" t="e">
        <f t="shared" si="22"/>
        <v>#N/A</v>
      </c>
      <c r="E100" t="e">
        <f t="shared" si="23"/>
        <v>#N/A</v>
      </c>
      <c r="F100" t="e">
        <f t="shared" si="24"/>
        <v>#N/A</v>
      </c>
    </row>
    <row r="101" spans="1:6" hidden="1" outlineLevel="1">
      <c r="A101" t="s">
        <v>32</v>
      </c>
      <c r="B101" t="e">
        <f>INDEX(Sheet1!R:R, MATCH($A$51, Sheet1!$A:$A,0))</f>
        <v>#N/A</v>
      </c>
      <c r="C101" t="e">
        <f>IF(AND($B$94&gt;15,B101&gt;0.25),B60)</f>
        <v>#N/A</v>
      </c>
      <c r="D101" t="e">
        <f t="shared" si="22"/>
        <v>#N/A</v>
      </c>
      <c r="E101" t="e">
        <f t="shared" si="23"/>
        <v>#N/A</v>
      </c>
      <c r="F101" t="e">
        <f t="shared" si="24"/>
        <v>#N/A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3" bestFit="1" customWidth="1"/>
    <col min="2" max="3" width="16.42578125" bestFit="1" customWidth="1"/>
    <col min="4" max="5" width="12" bestFit="1" customWidth="1"/>
    <col min="6" max="6" width="16.42578125" bestFit="1" customWidth="1"/>
    <col min="7" max="7" width="97" bestFit="1" customWidth="1"/>
    <col min="8" max="8" width="23" bestFit="1" customWidth="1"/>
    <col min="9" max="9" width="13.42578125" bestFit="1" customWidth="1"/>
    <col min="10" max="10" width="16.28515625" bestFit="1" customWidth="1"/>
    <col min="11" max="11" width="65.140625" bestFit="1" customWidth="1"/>
    <col min="12" max="14" width="16.42578125" bestFit="1" customWidth="1"/>
    <col min="15" max="17" width="23" bestFit="1" customWidth="1"/>
    <col min="18" max="18" width="16.42578125" bestFit="1" customWidth="1"/>
    <col min="19" max="19" width="23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20.140625" bestFit="1" customWidth="1"/>
    <col min="25" max="25" width="14.42578125" bestFit="1" customWidth="1"/>
    <col min="26" max="26" width="16.140625" bestFit="1" customWidth="1"/>
    <col min="27" max="27" width="15" bestFit="1" customWidth="1"/>
    <col min="28" max="28" width="20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328</v>
      </c>
      <c r="B2" s="1">
        <v>0.58333333333333337</v>
      </c>
      <c r="C2" t="s">
        <v>194</v>
      </c>
      <c r="D2" t="s">
        <v>326</v>
      </c>
      <c r="E2" t="s">
        <v>230</v>
      </c>
      <c r="F2">
        <v>4094</v>
      </c>
      <c r="G2" t="s">
        <v>231</v>
      </c>
      <c r="H2" t="s">
        <v>232</v>
      </c>
      <c r="I2" t="s">
        <v>233</v>
      </c>
      <c r="J2" t="s">
        <v>234</v>
      </c>
      <c r="K2" t="s">
        <v>327</v>
      </c>
      <c r="L2">
        <v>4</v>
      </c>
      <c r="M2">
        <v>74.096400000000003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21.12</v>
      </c>
      <c r="X2" t="s">
        <v>254</v>
      </c>
      <c r="Y2">
        <v>2.5369999999999999</v>
      </c>
      <c r="Z2" t="s">
        <v>255</v>
      </c>
      <c r="AA2">
        <v>2.0779999999999998</v>
      </c>
      <c r="AB2" t="s">
        <v>329</v>
      </c>
      <c r="AC2">
        <v>1.7233000000000001</v>
      </c>
      <c r="AD2">
        <v>26</v>
      </c>
      <c r="AE2" s="23">
        <v>240.25540000000001</v>
      </c>
      <c r="AF2">
        <v>4.5</v>
      </c>
      <c r="AG2">
        <v>0</v>
      </c>
    </row>
    <row r="3" spans="1:33">
      <c r="A3" t="s">
        <v>331</v>
      </c>
      <c r="B3" s="1">
        <v>0.58333333333333337</v>
      </c>
      <c r="C3" t="s">
        <v>194</v>
      </c>
      <c r="D3" t="s">
        <v>326</v>
      </c>
      <c r="E3" t="s">
        <v>230</v>
      </c>
      <c r="F3">
        <v>4094</v>
      </c>
      <c r="G3" t="s">
        <v>231</v>
      </c>
      <c r="H3" t="s">
        <v>232</v>
      </c>
      <c r="I3" t="s">
        <v>233</v>
      </c>
      <c r="J3" t="s">
        <v>234</v>
      </c>
      <c r="K3" t="s">
        <v>327</v>
      </c>
      <c r="L3">
        <v>4</v>
      </c>
      <c r="M3">
        <v>45.854700000000001</v>
      </c>
      <c r="N3">
        <v>55.759799999999998</v>
      </c>
      <c r="O3">
        <v>26.5185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332</v>
      </c>
      <c r="Y3">
        <v>2.5990000000000002</v>
      </c>
      <c r="Z3" t="s">
        <v>333</v>
      </c>
      <c r="AA3">
        <v>0.27260000000000001</v>
      </c>
      <c r="AB3" t="s">
        <v>334</v>
      </c>
      <c r="AC3">
        <v>3.6436000000000002</v>
      </c>
      <c r="AD3">
        <v>26.6678</v>
      </c>
      <c r="AE3">
        <v>188.048</v>
      </c>
      <c r="AF3">
        <v>2.25</v>
      </c>
      <c r="AG3">
        <v>0</v>
      </c>
    </row>
    <row r="4" spans="1:33">
      <c r="A4" t="s">
        <v>335</v>
      </c>
      <c r="B4" s="1">
        <v>0.58333333333333337</v>
      </c>
      <c r="C4" t="s">
        <v>194</v>
      </c>
      <c r="D4" t="s">
        <v>326</v>
      </c>
      <c r="E4" t="s">
        <v>230</v>
      </c>
      <c r="F4">
        <v>4094</v>
      </c>
      <c r="G4" t="s">
        <v>231</v>
      </c>
      <c r="H4" t="s">
        <v>232</v>
      </c>
      <c r="I4" t="s">
        <v>233</v>
      </c>
      <c r="J4" t="s">
        <v>234</v>
      </c>
      <c r="K4" t="s">
        <v>327</v>
      </c>
      <c r="L4">
        <v>5</v>
      </c>
      <c r="M4">
        <v>48.149900000000002</v>
      </c>
      <c r="N4">
        <v>41.840499999999999</v>
      </c>
      <c r="O4">
        <v>19.597799999999999</v>
      </c>
      <c r="P4">
        <v>3.5587</v>
      </c>
      <c r="Q4">
        <v>1.7997000000000001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18.5029</v>
      </c>
      <c r="X4" t="s">
        <v>336</v>
      </c>
      <c r="Y4">
        <v>0.57240000000000002</v>
      </c>
      <c r="Z4" t="s">
        <v>271</v>
      </c>
      <c r="AA4">
        <v>0.95820000000000005</v>
      </c>
      <c r="AB4" t="s">
        <v>337</v>
      </c>
      <c r="AC4">
        <v>1.7897000000000001</v>
      </c>
      <c r="AD4">
        <v>2.5</v>
      </c>
      <c r="AE4">
        <v>147.5282</v>
      </c>
      <c r="AF4">
        <v>25</v>
      </c>
      <c r="AG4">
        <v>99</v>
      </c>
    </row>
    <row r="5" spans="1:33">
      <c r="A5" t="s">
        <v>338</v>
      </c>
      <c r="B5" s="1">
        <v>0.58333333333333337</v>
      </c>
      <c r="C5" t="s">
        <v>194</v>
      </c>
      <c r="D5" t="s">
        <v>326</v>
      </c>
      <c r="E5" t="s">
        <v>230</v>
      </c>
      <c r="F5">
        <v>4094</v>
      </c>
      <c r="G5" t="s">
        <v>231</v>
      </c>
      <c r="H5" t="s">
        <v>232</v>
      </c>
      <c r="I5" t="s">
        <v>233</v>
      </c>
      <c r="J5" t="s">
        <v>234</v>
      </c>
      <c r="K5" t="s">
        <v>327</v>
      </c>
      <c r="L5">
        <v>4</v>
      </c>
      <c r="M5">
        <v>39.7273</v>
      </c>
      <c r="N5">
        <v>38.276899999999998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339</v>
      </c>
      <c r="Y5">
        <v>2.8555999999999999</v>
      </c>
      <c r="Z5" t="s">
        <v>340</v>
      </c>
      <c r="AA5">
        <v>2.0665</v>
      </c>
      <c r="AB5" t="s">
        <v>341</v>
      </c>
      <c r="AC5">
        <v>1.7291000000000001</v>
      </c>
      <c r="AD5">
        <v>0</v>
      </c>
      <c r="AE5">
        <v>119.7286</v>
      </c>
      <c r="AF5">
        <v>10</v>
      </c>
      <c r="AG5">
        <v>0</v>
      </c>
    </row>
    <row r="6" spans="1:33">
      <c r="A6" t="s">
        <v>342</v>
      </c>
      <c r="B6" s="1">
        <v>0.58333333333333337</v>
      </c>
      <c r="C6" t="s">
        <v>194</v>
      </c>
      <c r="D6" t="s">
        <v>326</v>
      </c>
      <c r="E6" t="s">
        <v>230</v>
      </c>
      <c r="F6">
        <v>4094</v>
      </c>
      <c r="G6" t="s">
        <v>231</v>
      </c>
      <c r="H6" t="s">
        <v>232</v>
      </c>
      <c r="I6" t="s">
        <v>233</v>
      </c>
      <c r="J6" t="s">
        <v>234</v>
      </c>
      <c r="K6" t="s">
        <v>327</v>
      </c>
      <c r="L6">
        <v>4</v>
      </c>
      <c r="M6">
        <v>42.741700000000002</v>
      </c>
      <c r="N6">
        <v>30.393599999999999</v>
      </c>
      <c r="O6">
        <v>10.1305</v>
      </c>
      <c r="P6">
        <v>5.3139000000000003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10.2407</v>
      </c>
      <c r="X6" t="s">
        <v>343</v>
      </c>
      <c r="Y6">
        <v>2.1835</v>
      </c>
      <c r="Z6" t="s">
        <v>243</v>
      </c>
      <c r="AA6">
        <v>1.3680000000000001</v>
      </c>
      <c r="AB6" t="s">
        <v>344</v>
      </c>
      <c r="AC6">
        <v>1.3541000000000001</v>
      </c>
      <c r="AD6">
        <v>0</v>
      </c>
      <c r="AE6">
        <v>114.5496</v>
      </c>
      <c r="AF6">
        <v>16</v>
      </c>
      <c r="AG6">
        <v>0</v>
      </c>
    </row>
    <row r="7" spans="1:33">
      <c r="A7" t="s">
        <v>345</v>
      </c>
      <c r="B7" s="1">
        <v>0.58333333333333337</v>
      </c>
      <c r="C7" t="s">
        <v>194</v>
      </c>
      <c r="D7" t="s">
        <v>326</v>
      </c>
      <c r="E7" t="s">
        <v>230</v>
      </c>
      <c r="F7">
        <v>4094</v>
      </c>
      <c r="G7" t="s">
        <v>231</v>
      </c>
      <c r="H7" t="s">
        <v>232</v>
      </c>
      <c r="I7" t="s">
        <v>233</v>
      </c>
      <c r="J7" t="s">
        <v>234</v>
      </c>
      <c r="K7" t="s">
        <v>327</v>
      </c>
      <c r="L7">
        <v>6</v>
      </c>
      <c r="M7">
        <v>44.343800000000002</v>
      </c>
      <c r="N7">
        <v>28.674600000000002</v>
      </c>
      <c r="O7">
        <v>14.395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266</v>
      </c>
      <c r="Y7">
        <v>2.3892000000000002</v>
      </c>
      <c r="Z7" t="s">
        <v>346</v>
      </c>
      <c r="AA7">
        <v>0.98350000000000004</v>
      </c>
      <c r="AB7" t="s">
        <v>347</v>
      </c>
      <c r="AC7">
        <v>2.2286000000000001</v>
      </c>
      <c r="AD7">
        <v>0</v>
      </c>
      <c r="AE7">
        <v>110.09229999999999</v>
      </c>
      <c r="AF7">
        <v>33</v>
      </c>
      <c r="AG7">
        <v>0</v>
      </c>
    </row>
    <row r="8" spans="1:33">
      <c r="A8" t="s">
        <v>348</v>
      </c>
      <c r="B8" s="1">
        <v>0.58333333333333337</v>
      </c>
      <c r="C8" t="s">
        <v>194</v>
      </c>
      <c r="D8" t="s">
        <v>326</v>
      </c>
      <c r="E8" t="s">
        <v>230</v>
      </c>
      <c r="F8">
        <v>4094</v>
      </c>
      <c r="G8" t="s">
        <v>231</v>
      </c>
      <c r="H8" t="s">
        <v>232</v>
      </c>
      <c r="I8" t="s">
        <v>233</v>
      </c>
      <c r="J8" t="s">
        <v>234</v>
      </c>
      <c r="K8" t="s">
        <v>327</v>
      </c>
      <c r="L8">
        <v>6</v>
      </c>
      <c r="M8">
        <v>34.7014</v>
      </c>
      <c r="N8">
        <v>34.793100000000003</v>
      </c>
      <c r="O8">
        <v>8.7809000000000008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262</v>
      </c>
      <c r="Y8">
        <v>0</v>
      </c>
      <c r="Z8" t="s">
        <v>263</v>
      </c>
      <c r="AA8">
        <v>6.8199999999999997E-2</v>
      </c>
      <c r="AB8" t="s">
        <v>349</v>
      </c>
      <c r="AC8">
        <v>0.5</v>
      </c>
      <c r="AD8">
        <v>3.5</v>
      </c>
      <c r="AE8">
        <v>97.064899999999994</v>
      </c>
      <c r="AF8">
        <v>20</v>
      </c>
      <c r="AG8">
        <v>0</v>
      </c>
    </row>
    <row r="9" spans="1:33">
      <c r="A9" t="s">
        <v>350</v>
      </c>
      <c r="B9" s="1">
        <v>0.58333333333333337</v>
      </c>
      <c r="C9" t="s">
        <v>194</v>
      </c>
      <c r="D9" t="s">
        <v>326</v>
      </c>
      <c r="E9" t="s">
        <v>230</v>
      </c>
      <c r="F9">
        <v>4094</v>
      </c>
      <c r="G9" t="s">
        <v>231</v>
      </c>
      <c r="H9" t="s">
        <v>232</v>
      </c>
      <c r="I9" t="s">
        <v>233</v>
      </c>
      <c r="J9" t="s">
        <v>234</v>
      </c>
      <c r="K9" t="s">
        <v>327</v>
      </c>
      <c r="L9">
        <v>7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250</v>
      </c>
      <c r="Y9">
        <v>3.7999999999999999E-2</v>
      </c>
      <c r="Z9" t="s">
        <v>251</v>
      </c>
      <c r="AA9">
        <v>0.73370000000000002</v>
      </c>
      <c r="AB9" t="s">
        <v>351</v>
      </c>
      <c r="AC9">
        <v>1.8589</v>
      </c>
      <c r="AD9">
        <v>2.5</v>
      </c>
      <c r="AE9">
        <v>5.1306000000000003</v>
      </c>
      <c r="AF9">
        <v>5</v>
      </c>
      <c r="AG9">
        <v>0</v>
      </c>
    </row>
    <row r="10" spans="1:33">
      <c r="A10" t="s">
        <v>352</v>
      </c>
      <c r="B10" s="1">
        <v>0.58333333333333337</v>
      </c>
      <c r="C10" t="s">
        <v>194</v>
      </c>
      <c r="D10" t="s">
        <v>326</v>
      </c>
      <c r="E10" t="s">
        <v>230</v>
      </c>
      <c r="F10">
        <v>4094</v>
      </c>
      <c r="G10" t="s">
        <v>231</v>
      </c>
      <c r="H10" t="s">
        <v>232</v>
      </c>
      <c r="I10" t="s">
        <v>233</v>
      </c>
      <c r="J10" t="s">
        <v>234</v>
      </c>
      <c r="K10" t="s">
        <v>327</v>
      </c>
      <c r="L10">
        <v>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353</v>
      </c>
      <c r="Y10">
        <v>0.50370000000000004</v>
      </c>
      <c r="Z10" t="s">
        <v>354</v>
      </c>
      <c r="AA10">
        <v>0.38169999999999998</v>
      </c>
      <c r="AB10" t="s">
        <v>355</v>
      </c>
      <c r="AC10">
        <v>2.3399000000000001</v>
      </c>
      <c r="AD10">
        <v>0</v>
      </c>
      <c r="AE10">
        <v>3.2252999999999998</v>
      </c>
      <c r="AF10">
        <v>2.75</v>
      </c>
      <c r="AG10">
        <v>0</v>
      </c>
    </row>
    <row r="51" spans="1:33" hidden="1" outlineLevel="1">
      <c r="A51" t="str">
        <f>C2</f>
        <v>Plumpton</v>
      </c>
      <c r="B51">
        <f>B2</f>
        <v>0.58333333333333337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Roses Poses (IRE)</v>
      </c>
      <c r="L52" t="str">
        <f t="shared" si="0"/>
        <v>Andapa (FR)</v>
      </c>
      <c r="M52" t="str">
        <f t="shared" si="0"/>
        <v>Andapa (FR)</v>
      </c>
      <c r="N52" t="str">
        <f t="shared" ref="N52:N91" si="1">INDEX($A$2:$A$20,(MATCH(LARGE(W$2:W$20,$J52),W$2:W$20,0)))</f>
        <v>Roses Poses (IRE)</v>
      </c>
      <c r="O52" t="str">
        <f t="shared" ref="O52:O91" si="2">INDEX($A$2:$A$20,(MATCH(LARGE(AA$2:AA$20,$J52),AA$2:AA$20,0)))</f>
        <v>Roses Poses (IRE)</v>
      </c>
      <c r="P52" t="str">
        <f t="shared" ref="P52:P91" si="3">INDEX($A$2:$A$20,(MATCH(LARGE(Y$2:Y$20,$J52),Y$2:Y$20,0)))</f>
        <v>Amethea (IRE)</v>
      </c>
      <c r="Q52" t="str">
        <f t="shared" ref="Q52:Q91" si="4">INDEX($A$2:$A$20,(MATCH(LARGE(Y$2:Y$20,$J52),Y$2:Y$20,0)))</f>
        <v>Amethea (IRE)</v>
      </c>
      <c r="R52" t="str">
        <f t="shared" ref="R52:R91" si="5">INDEX($A$2:$A$20,(MATCH(LARGE(AD$2:AD$20,$J52),AD$2:AD$20,0)))</f>
        <v>Andapa (FR)</v>
      </c>
      <c r="S52" t="str">
        <f t="shared" ref="S52:S80" si="6">A2</f>
        <v>Roses Poses (IRE)</v>
      </c>
      <c r="V52">
        <f t="shared" ref="V52:V80" si="7">SUM(Y52:AF52)</f>
        <v>52</v>
      </c>
      <c r="W52">
        <f t="shared" ref="W52:W80" si="8">V52-AG2</f>
        <v>52</v>
      </c>
      <c r="X52">
        <f t="shared" ref="X52:X60" si="9">IF(ISNA(W52),"",W52)</f>
        <v>52</v>
      </c>
      <c r="Y52">
        <f t="shared" ref="Y52:AA80" si="10">(($H$63+1)-(RANK(M2,M$2:M$30)))</f>
        <v>9</v>
      </c>
      <c r="Z52">
        <f t="shared" si="10"/>
        <v>3</v>
      </c>
      <c r="AA52">
        <f t="shared" si="10"/>
        <v>4</v>
      </c>
      <c r="AB52">
        <f t="shared" ref="AB52:AB80" si="11">(($H$63+1)-(RANK(W2,W$2:W$30)))</f>
        <v>9</v>
      </c>
      <c r="AC52">
        <f t="shared" ref="AC52:AC80" si="12">(($H$63+1)-(RANK(Y2,Y$2:Y$30)))</f>
        <v>7</v>
      </c>
      <c r="AD52">
        <f t="shared" ref="AD52:AD80" si="13">(($H$63+1)-(RANK(AA2,AA$2:AA$30)))</f>
        <v>9</v>
      </c>
      <c r="AE52">
        <f t="shared" ref="AE52:AF80" si="14">(($H$63+1)-(RANK(AC2,AC$2:AC$30)))</f>
        <v>3</v>
      </c>
      <c r="AF52">
        <f t="shared" si="14"/>
        <v>8</v>
      </c>
      <c r="AG52" t="str">
        <f>INDEX(S52:S92, MATCH(LARGE(X52:X92, 1),X52:X92, 0))</f>
        <v>Andapa (FR)</v>
      </c>
    </row>
    <row r="53" spans="1:33" hidden="1" outlineLevel="1">
      <c r="A53" t="s">
        <v>43</v>
      </c>
      <c r="B53" t="str">
        <f>A2</f>
        <v>Roses Poses (IRE)</v>
      </c>
      <c r="C53">
        <f>AE2</f>
        <v>240.25540000000001</v>
      </c>
      <c r="D53">
        <f>AG2</f>
        <v>0</v>
      </c>
      <c r="E53">
        <f>C53-D53</f>
        <v>240.25540000000001</v>
      </c>
      <c r="F53">
        <f>SUMIF(B53:B61, B53, G53:G61)</f>
        <v>0.69692168561476897</v>
      </c>
      <c r="G53">
        <f>(1/C53)*(C53-C54)</f>
        <v>0.21729959035259977</v>
      </c>
      <c r="H53">
        <f>AF2</f>
        <v>4.5</v>
      </c>
      <c r="J53">
        <v>2</v>
      </c>
      <c r="K53" t="str">
        <f t="shared" si="0"/>
        <v>Kentford Mallard</v>
      </c>
      <c r="L53" t="str">
        <f t="shared" si="0"/>
        <v>Kentford Mallard</v>
      </c>
      <c r="M53" t="str">
        <f t="shared" si="0"/>
        <v>Kentford Mallard</v>
      </c>
      <c r="N53" t="str">
        <f t="shared" si="1"/>
        <v>Kentford Mallard</v>
      </c>
      <c r="O53" t="str">
        <f t="shared" si="2"/>
        <v>Amethea (IRE)</v>
      </c>
      <c r="P53" t="str">
        <f t="shared" si="3"/>
        <v>Andapa (FR)</v>
      </c>
      <c r="Q53" t="str">
        <f t="shared" si="4"/>
        <v>Andapa (FR)</v>
      </c>
      <c r="R53" t="str">
        <f t="shared" si="5"/>
        <v>Roses Poses (IRE)</v>
      </c>
      <c r="S53" t="str">
        <f t="shared" si="6"/>
        <v>Andapa (FR)</v>
      </c>
      <c r="V53">
        <f t="shared" si="7"/>
        <v>59</v>
      </c>
      <c r="W53">
        <f t="shared" si="8"/>
        <v>59</v>
      </c>
      <c r="X53">
        <f t="shared" si="9"/>
        <v>59</v>
      </c>
      <c r="Y53">
        <f t="shared" si="10"/>
        <v>7</v>
      </c>
      <c r="Z53">
        <f t="shared" si="10"/>
        <v>9</v>
      </c>
      <c r="AA53">
        <f t="shared" si="10"/>
        <v>9</v>
      </c>
      <c r="AB53">
        <f t="shared" si="11"/>
        <v>6</v>
      </c>
      <c r="AC53">
        <f t="shared" si="12"/>
        <v>8</v>
      </c>
      <c r="AD53">
        <f t="shared" si="13"/>
        <v>2</v>
      </c>
      <c r="AE53">
        <f t="shared" si="14"/>
        <v>9</v>
      </c>
      <c r="AF53">
        <f t="shared" si="14"/>
        <v>9</v>
      </c>
    </row>
    <row r="54" spans="1:33" hidden="1" outlineLevel="1">
      <c r="A54" t="s">
        <v>44</v>
      </c>
      <c r="B54" t="str">
        <f>A3</f>
        <v>Andapa (FR)</v>
      </c>
      <c r="C54">
        <f>AE3</f>
        <v>188.048</v>
      </c>
      <c r="D54">
        <f>AG3</f>
        <v>0</v>
      </c>
      <c r="E54">
        <f t="shared" ref="E54:E55" si="15">C54-D54</f>
        <v>188.048</v>
      </c>
      <c r="F54">
        <f ca="1">SUMIF(B53:B64, B54, G53:G61)</f>
        <v>0.38284690285941148</v>
      </c>
      <c r="H54">
        <f>AF3</f>
        <v>2.25</v>
      </c>
      <c r="J54">
        <v>3</v>
      </c>
      <c r="K54" t="str">
        <f t="shared" si="0"/>
        <v>Andapa (FR)</v>
      </c>
      <c r="L54" t="str">
        <f t="shared" si="0"/>
        <v>Amethea (IRE)</v>
      </c>
      <c r="M54" t="str">
        <f t="shared" si="0"/>
        <v>Spring Storm</v>
      </c>
      <c r="N54" t="str">
        <f t="shared" si="1"/>
        <v>Dancecraft</v>
      </c>
      <c r="O54" t="str">
        <f t="shared" si="2"/>
        <v>Dancecraft</v>
      </c>
      <c r="P54" t="str">
        <f t="shared" si="3"/>
        <v>Roses Poses (IRE)</v>
      </c>
      <c r="Q54" t="str">
        <f t="shared" si="4"/>
        <v>Roses Poses (IRE)</v>
      </c>
      <c r="R54" t="str">
        <f t="shared" si="5"/>
        <v>Spendable</v>
      </c>
      <c r="S54" t="str">
        <f t="shared" si="6"/>
        <v>Kentford Mallard</v>
      </c>
      <c r="V54">
        <f t="shared" si="7"/>
        <v>52</v>
      </c>
      <c r="W54">
        <f t="shared" si="8"/>
        <v>-47</v>
      </c>
      <c r="X54">
        <f t="shared" si="9"/>
        <v>-47</v>
      </c>
      <c r="Y54">
        <f t="shared" si="10"/>
        <v>8</v>
      </c>
      <c r="Z54">
        <f t="shared" si="10"/>
        <v>8</v>
      </c>
      <c r="AA54">
        <f t="shared" si="10"/>
        <v>8</v>
      </c>
      <c r="AB54">
        <f t="shared" si="11"/>
        <v>8</v>
      </c>
      <c r="AC54">
        <f t="shared" si="12"/>
        <v>4</v>
      </c>
      <c r="AD54">
        <f t="shared" si="13"/>
        <v>5</v>
      </c>
      <c r="AE54">
        <f t="shared" si="14"/>
        <v>5</v>
      </c>
      <c r="AF54">
        <f t="shared" si="14"/>
        <v>6</v>
      </c>
    </row>
    <row r="55" spans="1:33" hidden="1" outlineLevel="1">
      <c r="A55" t="s">
        <v>45</v>
      </c>
      <c r="B55" t="str">
        <f>A4</f>
        <v>Kentford Mallard</v>
      </c>
      <c r="C55">
        <f>AE4</f>
        <v>147.5282</v>
      </c>
      <c r="D55">
        <f>AG4</f>
        <v>99</v>
      </c>
      <c r="E55">
        <f t="shared" si="15"/>
        <v>48.528199999999998</v>
      </c>
      <c r="F55">
        <f ca="1">SUMIF(B53:B64, B55, G53:G61)</f>
        <v>0</v>
      </c>
      <c r="H55">
        <f>AF4</f>
        <v>25</v>
      </c>
      <c r="J55">
        <v>4</v>
      </c>
      <c r="K55" t="str">
        <f t="shared" si="0"/>
        <v>Spring Storm</v>
      </c>
      <c r="L55" t="str">
        <f t="shared" si="0"/>
        <v>Spendable</v>
      </c>
      <c r="M55" t="str">
        <f t="shared" si="0"/>
        <v>Dancecraft</v>
      </c>
      <c r="N55" t="str">
        <f t="shared" si="1"/>
        <v>Andapa (FR)</v>
      </c>
      <c r="O55" t="str">
        <f t="shared" si="2"/>
        <v>Spring Storm</v>
      </c>
      <c r="P55" t="str">
        <f t="shared" si="3"/>
        <v>Spring Storm</v>
      </c>
      <c r="Q55" t="str">
        <f t="shared" si="4"/>
        <v>Spring Storm</v>
      </c>
      <c r="R55" t="str">
        <f t="shared" si="5"/>
        <v>Kentford Mallard</v>
      </c>
      <c r="S55" t="str">
        <f t="shared" si="6"/>
        <v>Amethea (IRE)</v>
      </c>
      <c r="V55">
        <f t="shared" si="7"/>
        <v>46</v>
      </c>
      <c r="W55">
        <f t="shared" si="8"/>
        <v>46</v>
      </c>
      <c r="X55">
        <f t="shared" si="9"/>
        <v>46</v>
      </c>
      <c r="Y55">
        <f t="shared" si="10"/>
        <v>4</v>
      </c>
      <c r="Z55">
        <f t="shared" si="10"/>
        <v>7</v>
      </c>
      <c r="AA55">
        <f t="shared" si="10"/>
        <v>4</v>
      </c>
      <c r="AB55">
        <f t="shared" si="11"/>
        <v>6</v>
      </c>
      <c r="AC55">
        <f t="shared" si="12"/>
        <v>9</v>
      </c>
      <c r="AD55">
        <f t="shared" si="13"/>
        <v>8</v>
      </c>
      <c r="AE55">
        <f t="shared" si="14"/>
        <v>4</v>
      </c>
      <c r="AF55">
        <f t="shared" si="14"/>
        <v>4</v>
      </c>
    </row>
    <row r="56" spans="1:33" hidden="1" outlineLevel="1">
      <c r="A56" t="s">
        <v>46</v>
      </c>
      <c r="B56" t="str">
        <f>INDEX(A$2:A$20,MATCH(C56,M$2:M$20,0))</f>
        <v>Roses Poses (IRE)</v>
      </c>
      <c r="C56">
        <f>LARGE(M$2:M$20, D56)</f>
        <v>74.096400000000003</v>
      </c>
      <c r="D56">
        <v>1</v>
      </c>
      <c r="E56">
        <f>LARGE(M$2:M$20, F56)</f>
        <v>48.149900000000002</v>
      </c>
      <c r="F56">
        <v>2</v>
      </c>
      <c r="G56">
        <f t="shared" ref="G56:G61" si="16">IF(C56&gt;0, (1/C56)*(C56-E56), 0.1)</f>
        <v>0.3501722080964797</v>
      </c>
      <c r="H56">
        <f t="shared" ref="H56:H61" si="17">INDEX(AF$2:AF$20,MATCH(B56,A$2:A$20,0))</f>
        <v>4.5</v>
      </c>
      <c r="J56">
        <v>5</v>
      </c>
      <c r="K56" t="str">
        <f t="shared" si="0"/>
        <v>Dancecraft</v>
      </c>
      <c r="L56" t="str">
        <f t="shared" si="0"/>
        <v>Dancecraft</v>
      </c>
      <c r="M56" t="str">
        <f t="shared" si="0"/>
        <v>Spendable</v>
      </c>
      <c r="N56" t="str">
        <f t="shared" si="1"/>
        <v>Andapa (FR)</v>
      </c>
      <c r="O56" t="str">
        <f t="shared" si="2"/>
        <v>Kentford Mallard</v>
      </c>
      <c r="P56" t="str">
        <f t="shared" si="3"/>
        <v>Dancecraft</v>
      </c>
      <c r="Q56" t="str">
        <f t="shared" si="4"/>
        <v>Dancecraft</v>
      </c>
      <c r="R56" t="str">
        <f t="shared" si="5"/>
        <v>Kentford Mallard</v>
      </c>
      <c r="S56" t="str">
        <f t="shared" si="6"/>
        <v>Dancecraft</v>
      </c>
      <c r="V56">
        <f t="shared" si="7"/>
        <v>41</v>
      </c>
      <c r="W56">
        <f t="shared" si="8"/>
        <v>41</v>
      </c>
      <c r="X56">
        <f t="shared" si="9"/>
        <v>41</v>
      </c>
      <c r="Y56">
        <f t="shared" si="10"/>
        <v>5</v>
      </c>
      <c r="Z56">
        <f t="shared" si="10"/>
        <v>5</v>
      </c>
      <c r="AA56">
        <f t="shared" si="10"/>
        <v>6</v>
      </c>
      <c r="AB56">
        <f t="shared" si="11"/>
        <v>7</v>
      </c>
      <c r="AC56">
        <f t="shared" si="12"/>
        <v>5</v>
      </c>
      <c r="AD56">
        <f t="shared" si="13"/>
        <v>7</v>
      </c>
      <c r="AE56">
        <f t="shared" si="14"/>
        <v>2</v>
      </c>
      <c r="AF56">
        <f t="shared" si="14"/>
        <v>4</v>
      </c>
    </row>
    <row r="57" spans="1:33" hidden="1" outlineLevel="1">
      <c r="A57" t="s">
        <v>25</v>
      </c>
      <c r="B57" t="str">
        <f>INDEX(A$2:A$20,MATCH(C57,W$2:W$20,0))</f>
        <v>Roses Poses (IRE)</v>
      </c>
      <c r="C57">
        <f>LARGE(W$2:W$20, D57)</f>
        <v>21.12</v>
      </c>
      <c r="D57">
        <v>1</v>
      </c>
      <c r="E57">
        <f>LARGE(W$2:W$20, F57)</f>
        <v>18.5029</v>
      </c>
      <c r="F57">
        <v>2</v>
      </c>
      <c r="G57">
        <f t="shared" si="16"/>
        <v>0.12391571969696973</v>
      </c>
      <c r="H57">
        <f t="shared" si="17"/>
        <v>4.5</v>
      </c>
      <c r="J57">
        <v>6</v>
      </c>
      <c r="K57" t="str">
        <f t="shared" si="0"/>
        <v>Amethea (IRE)</v>
      </c>
      <c r="L57" t="str">
        <f t="shared" si="0"/>
        <v>Spring Storm</v>
      </c>
      <c r="M57" t="str">
        <f t="shared" si="0"/>
        <v>Roses Poses (IRE)</v>
      </c>
      <c r="N57" t="str">
        <f t="shared" si="1"/>
        <v>Andapa (FR)</v>
      </c>
      <c r="O57" t="str">
        <f t="shared" si="2"/>
        <v>Windy Bottom (IRE)</v>
      </c>
      <c r="P57" t="str">
        <f t="shared" si="3"/>
        <v>Kentford Mallard</v>
      </c>
      <c r="Q57" t="str">
        <f t="shared" si="4"/>
        <v>Kentford Mallard</v>
      </c>
      <c r="R57" t="str">
        <f t="shared" si="5"/>
        <v>Amethea (IRE)</v>
      </c>
      <c r="S57" t="str">
        <f t="shared" si="6"/>
        <v>Spring Storm</v>
      </c>
      <c r="V57">
        <f t="shared" si="7"/>
        <v>46</v>
      </c>
      <c r="W57">
        <f t="shared" si="8"/>
        <v>46</v>
      </c>
      <c r="X57">
        <f t="shared" si="9"/>
        <v>46</v>
      </c>
      <c r="Y57">
        <f t="shared" si="10"/>
        <v>6</v>
      </c>
      <c r="Z57">
        <f t="shared" si="10"/>
        <v>4</v>
      </c>
      <c r="AA57">
        <f t="shared" si="10"/>
        <v>7</v>
      </c>
      <c r="AB57">
        <f t="shared" si="11"/>
        <v>6</v>
      </c>
      <c r="AC57">
        <f t="shared" si="12"/>
        <v>6</v>
      </c>
      <c r="AD57">
        <f t="shared" si="13"/>
        <v>6</v>
      </c>
      <c r="AE57">
        <f t="shared" si="14"/>
        <v>7</v>
      </c>
      <c r="AF57">
        <f t="shared" si="14"/>
        <v>4</v>
      </c>
    </row>
    <row r="58" spans="1:33" hidden="1" outlineLevel="1">
      <c r="A58" t="s">
        <v>28</v>
      </c>
      <c r="B58" t="str">
        <f>INDEX(A$2:A$20,MATCH(C58,AA$2:AA$20,0))</f>
        <v>Roses Poses (IRE)</v>
      </c>
      <c r="C58">
        <f>LARGE(AA$2:AA$20, D58)</f>
        <v>2.0779999999999998</v>
      </c>
      <c r="D58">
        <v>1</v>
      </c>
      <c r="E58">
        <f>LARGE(AA$2:AA$20, F58)</f>
        <v>2.0665</v>
      </c>
      <c r="F58">
        <v>2</v>
      </c>
      <c r="G58">
        <f t="shared" si="16"/>
        <v>5.5341674687198481E-3</v>
      </c>
      <c r="H58">
        <f t="shared" si="17"/>
        <v>4.5</v>
      </c>
      <c r="J58">
        <v>7</v>
      </c>
      <c r="K58" t="str">
        <f t="shared" si="0"/>
        <v>Spendable</v>
      </c>
      <c r="L58" t="str">
        <f t="shared" si="0"/>
        <v>Roses Poses (IRE)</v>
      </c>
      <c r="M58" t="str">
        <f t="shared" si="0"/>
        <v>Roses Poses (IRE)</v>
      </c>
      <c r="N58" t="str">
        <f t="shared" si="1"/>
        <v>Andapa (FR)</v>
      </c>
      <c r="O58" t="str">
        <f t="shared" si="2"/>
        <v>Wellcwhathappens (IRE)</v>
      </c>
      <c r="P58" t="str">
        <f t="shared" si="3"/>
        <v>Wellcwhathappens (IRE)</v>
      </c>
      <c r="Q58" t="str">
        <f t="shared" si="4"/>
        <v>Wellcwhathappens (IRE)</v>
      </c>
      <c r="R58" t="str">
        <f t="shared" si="5"/>
        <v>Amethea (IRE)</v>
      </c>
      <c r="S58" t="str">
        <f t="shared" si="6"/>
        <v>Spendable</v>
      </c>
      <c r="V58">
        <f t="shared" si="7"/>
        <v>30</v>
      </c>
      <c r="W58">
        <f t="shared" si="8"/>
        <v>30</v>
      </c>
      <c r="X58">
        <f t="shared" si="9"/>
        <v>30</v>
      </c>
      <c r="Y58">
        <f t="shared" si="10"/>
        <v>3</v>
      </c>
      <c r="Z58">
        <f t="shared" si="10"/>
        <v>6</v>
      </c>
      <c r="AA58">
        <f t="shared" si="10"/>
        <v>5</v>
      </c>
      <c r="AB58">
        <f t="shared" si="11"/>
        <v>6</v>
      </c>
      <c r="AC58">
        <f t="shared" si="12"/>
        <v>1</v>
      </c>
      <c r="AD58">
        <f t="shared" si="13"/>
        <v>1</v>
      </c>
      <c r="AE58">
        <f t="shared" si="14"/>
        <v>1</v>
      </c>
      <c r="AF58">
        <f t="shared" si="14"/>
        <v>7</v>
      </c>
    </row>
    <row r="59" spans="1:33" hidden="1" outlineLevel="1">
      <c r="A59" t="s">
        <v>30</v>
      </c>
      <c r="B59" t="str">
        <f>INDEX(A$2:A$20,MATCH(C59,AC$2:AC$20,0))</f>
        <v>Andapa (FR)</v>
      </c>
      <c r="C59">
        <f>LARGE(AC$2:AC$20, D59)</f>
        <v>3.6436000000000002</v>
      </c>
      <c r="D59">
        <v>1</v>
      </c>
      <c r="E59">
        <f>LARGE(AC$2:AC$20, F59)</f>
        <v>2.3399000000000001</v>
      </c>
      <c r="F59">
        <v>2</v>
      </c>
      <c r="G59">
        <f t="shared" si="16"/>
        <v>0.35780546712043038</v>
      </c>
      <c r="H59">
        <f t="shared" si="17"/>
        <v>2.25</v>
      </c>
      <c r="J59">
        <v>8</v>
      </c>
      <c r="K59" t="str">
        <f t="shared" si="0"/>
        <v>Windy Bottom (IRE)</v>
      </c>
      <c r="L59" t="str">
        <f t="shared" si="0"/>
        <v>Roses Poses (IRE)</v>
      </c>
      <c r="M59" t="str">
        <f t="shared" si="0"/>
        <v>Roses Poses (IRE)</v>
      </c>
      <c r="N59" t="str">
        <f t="shared" si="1"/>
        <v>Andapa (FR)</v>
      </c>
      <c r="O59" t="str">
        <f t="shared" si="2"/>
        <v>Andapa (FR)</v>
      </c>
      <c r="P59" t="str">
        <f t="shared" si="3"/>
        <v>Windy Bottom (IRE)</v>
      </c>
      <c r="Q59" t="str">
        <f t="shared" si="4"/>
        <v>Windy Bottom (IRE)</v>
      </c>
      <c r="R59" t="str">
        <f t="shared" si="5"/>
        <v>Amethea (IRE)</v>
      </c>
      <c r="S59" t="str">
        <f t="shared" si="6"/>
        <v>Windy Bottom (IRE)</v>
      </c>
      <c r="V59">
        <f t="shared" si="7"/>
        <v>33</v>
      </c>
      <c r="W59">
        <f t="shared" si="8"/>
        <v>33</v>
      </c>
      <c r="X59">
        <f t="shared" si="9"/>
        <v>33</v>
      </c>
      <c r="Y59">
        <f t="shared" si="10"/>
        <v>2</v>
      </c>
      <c r="Z59">
        <f t="shared" si="10"/>
        <v>3</v>
      </c>
      <c r="AA59">
        <f t="shared" si="10"/>
        <v>4</v>
      </c>
      <c r="AB59">
        <f t="shared" si="11"/>
        <v>6</v>
      </c>
      <c r="AC59">
        <f t="shared" si="12"/>
        <v>2</v>
      </c>
      <c r="AD59">
        <f t="shared" si="13"/>
        <v>4</v>
      </c>
      <c r="AE59">
        <f t="shared" si="14"/>
        <v>6</v>
      </c>
      <c r="AF59">
        <f t="shared" si="14"/>
        <v>6</v>
      </c>
    </row>
    <row r="60" spans="1:33" hidden="1" outlineLevel="1">
      <c r="A60" t="s">
        <v>26</v>
      </c>
      <c r="B60" t="str">
        <f>INDEX(A$2:A$20,MATCH(C60,Y$2:Y$20,0))</f>
        <v>Amethea (IRE)</v>
      </c>
      <c r="C60">
        <f>LARGE(Y$2:Y$20, D60)</f>
        <v>2.8555999999999999</v>
      </c>
      <c r="D60">
        <v>1</v>
      </c>
      <c r="E60">
        <f>LARGE(Y$2:Y$20, F60)</f>
        <v>2.5990000000000002</v>
      </c>
      <c r="F60">
        <v>2</v>
      </c>
      <c r="G60">
        <f t="shared" si="16"/>
        <v>8.9858523602745391E-2</v>
      </c>
      <c r="H60">
        <f t="shared" si="17"/>
        <v>10</v>
      </c>
      <c r="J60">
        <v>9</v>
      </c>
      <c r="K60" t="str">
        <f t="shared" si="0"/>
        <v>Windy Bottom (IRE)</v>
      </c>
      <c r="L60" t="str">
        <f t="shared" si="0"/>
        <v>Roses Poses (IRE)</v>
      </c>
      <c r="M60" t="str">
        <f t="shared" si="0"/>
        <v>Roses Poses (IRE)</v>
      </c>
      <c r="N60" t="str">
        <f t="shared" si="1"/>
        <v>Andapa (FR)</v>
      </c>
      <c r="O60" t="str">
        <f t="shared" si="2"/>
        <v>Spendable</v>
      </c>
      <c r="P60" t="str">
        <f t="shared" si="3"/>
        <v>Spendable</v>
      </c>
      <c r="Q60" t="str">
        <f t="shared" si="4"/>
        <v>Spendable</v>
      </c>
      <c r="R60" t="str">
        <f t="shared" si="5"/>
        <v>Amethea (IRE)</v>
      </c>
      <c r="S60" t="str">
        <f t="shared" si="6"/>
        <v>Wellcwhathappens (IRE)</v>
      </c>
      <c r="V60">
        <f t="shared" si="7"/>
        <v>33</v>
      </c>
      <c r="W60">
        <f t="shared" si="8"/>
        <v>33</v>
      </c>
      <c r="X60">
        <f t="shared" si="9"/>
        <v>33</v>
      </c>
      <c r="Y60">
        <f t="shared" si="10"/>
        <v>2</v>
      </c>
      <c r="Z60">
        <f t="shared" si="10"/>
        <v>3</v>
      </c>
      <c r="AA60">
        <f t="shared" si="10"/>
        <v>4</v>
      </c>
      <c r="AB60">
        <f t="shared" si="11"/>
        <v>6</v>
      </c>
      <c r="AC60">
        <f t="shared" si="12"/>
        <v>3</v>
      </c>
      <c r="AD60">
        <f t="shared" si="13"/>
        <v>3</v>
      </c>
      <c r="AE60">
        <f t="shared" si="14"/>
        <v>8</v>
      </c>
      <c r="AF60">
        <f t="shared" si="14"/>
        <v>4</v>
      </c>
    </row>
    <row r="61" spans="1:33" hidden="1" outlineLevel="1">
      <c r="A61" t="s">
        <v>47</v>
      </c>
      <c r="B61" t="str">
        <f>INDEX(A$2:A$20,MATCH(C61,AD$2:AD$20,0))</f>
        <v>Andapa (FR)</v>
      </c>
      <c r="C61">
        <f>LARGE(AD$2:AD$20, D61)</f>
        <v>26.6678</v>
      </c>
      <c r="D61">
        <v>1</v>
      </c>
      <c r="E61">
        <f>LARGE(AD$2:AD$20, F61)</f>
        <v>26</v>
      </c>
      <c r="F61">
        <v>2</v>
      </c>
      <c r="G61">
        <f t="shared" si="16"/>
        <v>2.5041435738981085E-2</v>
      </c>
      <c r="H61">
        <f t="shared" si="17"/>
        <v>2.25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>
        <f t="shared" si="10"/>
        <v>2</v>
      </c>
      <c r="Z61">
        <f t="shared" si="10"/>
        <v>3</v>
      </c>
      <c r="AA61">
        <f t="shared" si="10"/>
        <v>4</v>
      </c>
      <c r="AB61">
        <f t="shared" si="11"/>
        <v>6</v>
      </c>
      <c r="AC61">
        <f t="shared" si="12"/>
        <v>1</v>
      </c>
      <c r="AD61" t="e">
        <f t="shared" si="13"/>
        <v>#N/A</v>
      </c>
      <c r="AE61" t="e">
        <f t="shared" si="14"/>
        <v>#N/A</v>
      </c>
      <c r="AF61">
        <f t="shared" si="14"/>
        <v>4</v>
      </c>
    </row>
    <row r="62" spans="1:33" hidden="1" outlineLevel="1">
      <c r="A62" t="s">
        <v>116</v>
      </c>
      <c r="B62" t="str">
        <f>IF(OR(D2="5f ", D2="6f ", D2="7f ", D2="1m "), B57, IF(J2="2yo", B59, B53))</f>
        <v>Roses Poses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>
        <f t="shared" si="10"/>
        <v>2</v>
      </c>
      <c r="Z62">
        <f t="shared" si="10"/>
        <v>3</v>
      </c>
      <c r="AA62">
        <f t="shared" si="10"/>
        <v>4</v>
      </c>
      <c r="AB62">
        <f t="shared" si="11"/>
        <v>6</v>
      </c>
      <c r="AC62">
        <f t="shared" si="12"/>
        <v>1</v>
      </c>
      <c r="AD62" t="e">
        <f t="shared" si="13"/>
        <v>#N/A</v>
      </c>
      <c r="AE62" t="e">
        <f t="shared" si="14"/>
        <v>#N/A</v>
      </c>
      <c r="AF62">
        <f t="shared" si="14"/>
        <v>4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Roses Poses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9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2</v>
      </c>
      <c r="Z63">
        <f t="shared" si="10"/>
        <v>3</v>
      </c>
      <c r="AA63">
        <f t="shared" si="10"/>
        <v>4</v>
      </c>
      <c r="AB63">
        <f t="shared" si="11"/>
        <v>6</v>
      </c>
      <c r="AC63">
        <f t="shared" si="12"/>
        <v>1</v>
      </c>
      <c r="AD63" t="e">
        <f t="shared" si="13"/>
        <v>#N/A</v>
      </c>
      <c r="AE63" t="e">
        <f t="shared" si="14"/>
        <v>#N/A</v>
      </c>
      <c r="AF63">
        <f t="shared" si="14"/>
        <v>4</v>
      </c>
    </row>
    <row r="64" spans="1:33" hidden="1" outlineLevel="1">
      <c r="A64" t="s">
        <v>48</v>
      </c>
      <c r="B64" t="str">
        <f>INDEX(B53:B63,MODE(MATCH(B53:B63,B53:B63,0)))</f>
        <v>Roses Poses (IRE)</v>
      </c>
      <c r="C64">
        <f>INDEX(AF$2:AF$20,MATCH(B64,A$2:A$20,0))</f>
        <v>4.5</v>
      </c>
      <c r="D64">
        <v>1</v>
      </c>
      <c r="E64">
        <f>SUMIF(B53:B61, B64, G53:G61)</f>
        <v>0.69692168561476897</v>
      </c>
      <c r="F64">
        <v>0</v>
      </c>
      <c r="G64" t="str">
        <f>K2</f>
        <v>Jumps Season Ultimate Guide At attheraces.com Mares Novices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2</v>
      </c>
      <c r="Z64">
        <f t="shared" si="10"/>
        <v>3</v>
      </c>
      <c r="AA64">
        <f t="shared" si="10"/>
        <v>4</v>
      </c>
      <c r="AB64">
        <f t="shared" si="11"/>
        <v>6</v>
      </c>
      <c r="AC64">
        <f t="shared" si="12"/>
        <v>1</v>
      </c>
      <c r="AD64" t="e">
        <f t="shared" si="13"/>
        <v>#N/A</v>
      </c>
      <c r="AE64" t="e">
        <f t="shared" si="14"/>
        <v>#N/A</v>
      </c>
      <c r="AF64">
        <f t="shared" si="14"/>
        <v>4</v>
      </c>
    </row>
    <row r="65" spans="1:32" hidden="1" outlineLevel="1">
      <c r="A65" t="s">
        <v>121</v>
      </c>
      <c r="B65" t="str">
        <f>IF(ISNA(G96), "no selection", G96)</f>
        <v>Andapa (FR)</v>
      </c>
      <c r="C65">
        <f>INDEX(AF$2:AF$20,MATCH(B65,A$2:A$20,0))</f>
        <v>2.25</v>
      </c>
      <c r="D65">
        <v>1</v>
      </c>
      <c r="F65">
        <f>IF(G68="Non Handicap", F64+1, F64)</f>
        <v>1</v>
      </c>
      <c r="G65" t="str">
        <f>D2</f>
        <v xml:space="preserve">2m4½f </v>
      </c>
      <c r="H65">
        <f>LARGE(G58:G60, 1)</f>
        <v>0.35780546712043038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2</v>
      </c>
      <c r="Z65">
        <f t="shared" si="10"/>
        <v>3</v>
      </c>
      <c r="AA65">
        <f t="shared" si="10"/>
        <v>4</v>
      </c>
      <c r="AB65">
        <f t="shared" si="11"/>
        <v>6</v>
      </c>
      <c r="AC65">
        <f t="shared" si="12"/>
        <v>1</v>
      </c>
      <c r="AD65" t="e">
        <f t="shared" si="13"/>
        <v>#N/A</v>
      </c>
      <c r="AE65" t="e">
        <f t="shared" si="14"/>
        <v>#N/A</v>
      </c>
      <c r="AF65">
        <f t="shared" si="14"/>
        <v>4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4094</v>
      </c>
      <c r="H66">
        <f ca="1">LARGE(F53:F55, 1)</f>
        <v>0.69692168561476897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2</v>
      </c>
      <c r="Z66">
        <f t="shared" si="10"/>
        <v>3</v>
      </c>
      <c r="AA66">
        <f t="shared" si="10"/>
        <v>4</v>
      </c>
      <c r="AB66">
        <f t="shared" si="11"/>
        <v>6</v>
      </c>
      <c r="AC66">
        <f t="shared" si="12"/>
        <v>1</v>
      </c>
      <c r="AD66" t="e">
        <f t="shared" si="13"/>
        <v>#N/A</v>
      </c>
      <c r="AE66" t="e">
        <f t="shared" si="14"/>
        <v>#N/A</v>
      </c>
      <c r="AF66">
        <f t="shared" si="14"/>
        <v>4</v>
      </c>
    </row>
    <row r="67" spans="1:32" hidden="1" outlineLevel="1">
      <c r="A67" t="s">
        <v>67</v>
      </c>
      <c r="B67" t="str">
        <f ca="1">H67</f>
        <v>Roses Poses (IRE)</v>
      </c>
      <c r="F67">
        <f>IF(H63&lt;11, F66+1, F66)</f>
        <v>2</v>
      </c>
      <c r="G67" t="str">
        <f>G2</f>
        <v>Good</v>
      </c>
      <c r="H67" t="str">
        <f ca="1">INDEX(B53:B55,MATCH(H66,F53:F55,0))</f>
        <v>Roses Poses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2</v>
      </c>
      <c r="Z67">
        <f t="shared" si="10"/>
        <v>3</v>
      </c>
      <c r="AA67">
        <f t="shared" si="10"/>
        <v>4</v>
      </c>
      <c r="AB67">
        <f t="shared" si="11"/>
        <v>6</v>
      </c>
      <c r="AC67">
        <f t="shared" si="12"/>
        <v>1</v>
      </c>
      <c r="AD67" t="e">
        <f t="shared" si="13"/>
        <v>#N/A</v>
      </c>
      <c r="AE67" t="e">
        <f t="shared" si="14"/>
        <v>#N/A</v>
      </c>
      <c r="AF67">
        <f t="shared" si="14"/>
        <v>4</v>
      </c>
    </row>
    <row r="68" spans="1:32" hidden="1" outlineLevel="1">
      <c r="A68" t="str">
        <f ca="1">INDEX(B62:B67,MODE(MATCH(B62:B67,B62:B67,0)))</f>
        <v>Roses Poses (IRE)</v>
      </c>
      <c r="B68" t="str">
        <f ca="1">IF(ISNA(A68), B56, A68)</f>
        <v>Roses Poses (IRE)</v>
      </c>
      <c r="C68">
        <f ca="1">INDEX(AF$2:AF$20,MATCH(B68,A$2:A$20,0))</f>
        <v>4.5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2</v>
      </c>
      <c r="Z68">
        <f t="shared" si="10"/>
        <v>3</v>
      </c>
      <c r="AA68">
        <f t="shared" si="10"/>
        <v>4</v>
      </c>
      <c r="AB68">
        <f t="shared" si="11"/>
        <v>6</v>
      </c>
      <c r="AC68">
        <f t="shared" si="12"/>
        <v>1</v>
      </c>
      <c r="AD68" t="e">
        <f t="shared" si="13"/>
        <v>#N/A</v>
      </c>
      <c r="AE68" t="e">
        <f t="shared" si="14"/>
        <v>#N/A</v>
      </c>
      <c r="AF68">
        <f t="shared" si="14"/>
        <v>4</v>
      </c>
    </row>
    <row r="69" spans="1:32" hidden="1" outlineLevel="1">
      <c r="A69" t="s">
        <v>51</v>
      </c>
      <c r="B69" t="str">
        <f ca="1">IF(OR(ISNA(B68), B68="no selection"), B64, B68)</f>
        <v>Roses Poses (IRE)</v>
      </c>
      <c r="C69">
        <f ca="1">INDEX(AF$2:AF$20,MATCH(B69,A$2:A$20,0))</f>
        <v>4.5</v>
      </c>
      <c r="D69">
        <v>1</v>
      </c>
      <c r="F69">
        <f ca="1">IF(E70&gt;1, F68+1, F68)</f>
        <v>3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2</v>
      </c>
      <c r="Z69">
        <f t="shared" si="10"/>
        <v>3</v>
      </c>
      <c r="AA69">
        <f t="shared" si="10"/>
        <v>4</v>
      </c>
      <c r="AB69">
        <f t="shared" si="11"/>
        <v>6</v>
      </c>
      <c r="AC69">
        <f t="shared" si="12"/>
        <v>1</v>
      </c>
      <c r="AD69" t="e">
        <f t="shared" si="13"/>
        <v>#N/A</v>
      </c>
      <c r="AE69" t="e">
        <f t="shared" si="14"/>
        <v>#N/A</v>
      </c>
      <c r="AF69">
        <f t="shared" si="14"/>
        <v>4</v>
      </c>
    </row>
    <row r="70" spans="1:32" hidden="1" outlineLevel="1">
      <c r="A70" t="s">
        <v>62</v>
      </c>
      <c r="B70" t="str">
        <f ca="1">IF(B69=FALSE, B53, B69)</f>
        <v>Roses Poses (IRE)</v>
      </c>
      <c r="C70">
        <f ca="1">INDEX(AF$2:AF$20,MATCH(B70,A$2:A$20,0))</f>
        <v>4.5</v>
      </c>
      <c r="D70">
        <v>1</v>
      </c>
      <c r="E70">
        <f ca="1">SUMIF(B53:B61, B70, G53:G61)</f>
        <v>0.69692168561476897</v>
      </c>
      <c r="F70">
        <f ca="1">IF(E70&gt;1.5, F69+1, F69)</f>
        <v>3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2</v>
      </c>
      <c r="Z70">
        <f t="shared" si="10"/>
        <v>3</v>
      </c>
      <c r="AA70">
        <f t="shared" si="10"/>
        <v>4</v>
      </c>
      <c r="AB70">
        <f t="shared" si="11"/>
        <v>6</v>
      </c>
      <c r="AC70">
        <f t="shared" si="12"/>
        <v>1</v>
      </c>
      <c r="AD70" t="e">
        <f t="shared" si="13"/>
        <v>#N/A</v>
      </c>
      <c r="AE70" t="e">
        <f t="shared" si="14"/>
        <v>#N/A</v>
      </c>
      <c r="AF70">
        <f t="shared" si="14"/>
        <v>4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2</v>
      </c>
      <c r="Z71">
        <f t="shared" si="10"/>
        <v>3</v>
      </c>
      <c r="AA71">
        <f t="shared" si="10"/>
        <v>4</v>
      </c>
      <c r="AB71">
        <f t="shared" si="11"/>
        <v>6</v>
      </c>
      <c r="AC71">
        <f t="shared" si="12"/>
        <v>1</v>
      </c>
      <c r="AD71" t="e">
        <f t="shared" si="13"/>
        <v>#N/A</v>
      </c>
      <c r="AE71" t="e">
        <f t="shared" si="14"/>
        <v>#N/A</v>
      </c>
      <c r="AF71">
        <f t="shared" si="14"/>
        <v>4</v>
      </c>
    </row>
    <row r="72" spans="1:32" hidden="1" outlineLevel="1">
      <c r="A72" t="s">
        <v>98</v>
      </c>
      <c r="B72" t="str">
        <f>B53</f>
        <v>Roses Poses (IRE)</v>
      </c>
      <c r="C72">
        <f>C53</f>
        <v>240.25540000000001</v>
      </c>
      <c r="D72">
        <f>(1/C72)*(C72-C73)</f>
        <v>0.21729959035259977</v>
      </c>
      <c r="E72">
        <f>H53</f>
        <v>4.5</v>
      </c>
      <c r="F72">
        <f>(E72*10)-10</f>
        <v>35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2</v>
      </c>
      <c r="Z72">
        <f t="shared" si="10"/>
        <v>3</v>
      </c>
      <c r="AA72">
        <f t="shared" si="10"/>
        <v>4</v>
      </c>
      <c r="AB72">
        <f t="shared" si="11"/>
        <v>6</v>
      </c>
      <c r="AC72">
        <f t="shared" si="12"/>
        <v>1</v>
      </c>
      <c r="AD72" t="e">
        <f t="shared" si="13"/>
        <v>#N/A</v>
      </c>
      <c r="AE72" t="e">
        <f t="shared" si="14"/>
        <v>#N/A</v>
      </c>
      <c r="AF72">
        <f t="shared" si="14"/>
        <v>4</v>
      </c>
    </row>
    <row r="73" spans="1:32" hidden="1" outlineLevel="1">
      <c r="A73" t="s">
        <v>99</v>
      </c>
      <c r="B73" t="str">
        <f t="shared" ref="B73:C74" si="19">B54</f>
        <v>Andapa (FR)</v>
      </c>
      <c r="C73">
        <f t="shared" si="19"/>
        <v>188.048</v>
      </c>
      <c r="D73">
        <f>(1/C73)*(C73-C74)</f>
        <v>0.21547583595677702</v>
      </c>
      <c r="E73">
        <f t="shared" ref="E73:E74" si="20">H54</f>
        <v>2.25</v>
      </c>
      <c r="F73">
        <f>(E73*10)-10</f>
        <v>12.5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2</v>
      </c>
      <c r="Z73">
        <f t="shared" si="10"/>
        <v>3</v>
      </c>
      <c r="AA73">
        <f t="shared" si="10"/>
        <v>4</v>
      </c>
      <c r="AB73">
        <f t="shared" si="11"/>
        <v>6</v>
      </c>
      <c r="AC73">
        <f t="shared" si="12"/>
        <v>1</v>
      </c>
      <c r="AD73" t="e">
        <f t="shared" si="13"/>
        <v>#N/A</v>
      </c>
      <c r="AE73" t="e">
        <f t="shared" si="14"/>
        <v>#N/A</v>
      </c>
      <c r="AF73">
        <f t="shared" si="14"/>
        <v>4</v>
      </c>
    </row>
    <row r="74" spans="1:32" hidden="1" outlineLevel="1">
      <c r="A74" t="s">
        <v>100</v>
      </c>
      <c r="B74" t="str">
        <f t="shared" si="19"/>
        <v>Kentford Mallard</v>
      </c>
      <c r="C74">
        <f t="shared" si="19"/>
        <v>147.5282</v>
      </c>
      <c r="E74">
        <f t="shared" si="20"/>
        <v>25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2</v>
      </c>
      <c r="Z74">
        <f t="shared" si="10"/>
        <v>3</v>
      </c>
      <c r="AA74">
        <f t="shared" si="10"/>
        <v>4</v>
      </c>
      <c r="AB74">
        <f t="shared" si="11"/>
        <v>6</v>
      </c>
      <c r="AC74">
        <f t="shared" si="12"/>
        <v>1</v>
      </c>
      <c r="AD74" t="e">
        <f t="shared" si="13"/>
        <v>#N/A</v>
      </c>
      <c r="AE74" t="e">
        <f t="shared" si="14"/>
        <v>#N/A</v>
      </c>
      <c r="AF74">
        <f t="shared" si="14"/>
        <v>4</v>
      </c>
    </row>
    <row r="75" spans="1:32" hidden="1" outlineLevel="1">
      <c r="A75" t="s">
        <v>101</v>
      </c>
      <c r="B75" t="str">
        <f>IF(AND(G68="Non Handicap",H63&gt;=7,H63&lt;=12,D73&gt;0.1,F72&gt;5,F73&gt;5),B72,"")</f>
        <v>Roses Poses (IRE)</v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2</v>
      </c>
      <c r="Z75">
        <f t="shared" si="10"/>
        <v>3</v>
      </c>
      <c r="AA75">
        <f t="shared" si="10"/>
        <v>4</v>
      </c>
      <c r="AB75">
        <f t="shared" si="11"/>
        <v>6</v>
      </c>
      <c r="AC75">
        <f t="shared" si="12"/>
        <v>1</v>
      </c>
      <c r="AD75" t="e">
        <f t="shared" si="13"/>
        <v>#N/A</v>
      </c>
      <c r="AE75" t="e">
        <f t="shared" si="14"/>
        <v>#N/A</v>
      </c>
      <c r="AF75">
        <f t="shared" si="14"/>
        <v>4</v>
      </c>
    </row>
    <row r="76" spans="1:32" hidden="1" outlineLevel="1">
      <c r="A76" t="s">
        <v>102</v>
      </c>
      <c r="B76" t="str">
        <f>IF(AND(G68="Non Handicap",H63&gt;=7,H63&lt;=12,D73&gt;0.1,F72&gt;5,F73&gt;5),B73,"")</f>
        <v>Andapa (FR)</v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2</v>
      </c>
      <c r="Z76">
        <f t="shared" si="10"/>
        <v>3</v>
      </c>
      <c r="AA76">
        <f t="shared" si="10"/>
        <v>4</v>
      </c>
      <c r="AB76">
        <f t="shared" si="11"/>
        <v>6</v>
      </c>
      <c r="AC76">
        <f t="shared" si="12"/>
        <v>1</v>
      </c>
      <c r="AD76" t="e">
        <f t="shared" si="13"/>
        <v>#N/A</v>
      </c>
      <c r="AE76" t="e">
        <f t="shared" si="14"/>
        <v>#N/A</v>
      </c>
      <c r="AF76">
        <f t="shared" si="14"/>
        <v>4</v>
      </c>
    </row>
    <row r="77" spans="1:32" hidden="1" outlineLevel="1">
      <c r="A77" t="s">
        <v>105</v>
      </c>
      <c r="B77">
        <f>SMALL(AF2:AF50, 1)</f>
        <v>2.25</v>
      </c>
      <c r="C77">
        <f>SMALL(AF2:AF50, 1)</f>
        <v>2.25</v>
      </c>
      <c r="D77" t="str">
        <f>IF(G77&lt;=3, "YES", "NO")</f>
        <v>YES</v>
      </c>
      <c r="E77">
        <f>IF(C77=0,SMALL(AF2:AF49,2), C77)</f>
        <v>2.25</v>
      </c>
      <c r="F77">
        <f>IF(E77=0, SMALL(AF2:AF49, 3), E77)</f>
        <v>2.25</v>
      </c>
      <c r="G77">
        <f>IF(F77=0, SMALL(AF2:AF49, 4), F77)</f>
        <v>2.25</v>
      </c>
      <c r="H77" t="str">
        <f>INDEX(A2:A50, MATCH(G77, AF2:AF50, 0))</f>
        <v>Andapa (FR)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2</v>
      </c>
      <c r="Z77">
        <f t="shared" si="10"/>
        <v>3</v>
      </c>
      <c r="AA77">
        <f t="shared" si="10"/>
        <v>4</v>
      </c>
      <c r="AB77">
        <f t="shared" si="11"/>
        <v>6</v>
      </c>
      <c r="AC77">
        <f t="shared" si="12"/>
        <v>1</v>
      </c>
      <c r="AD77" t="e">
        <f t="shared" si="13"/>
        <v>#N/A</v>
      </c>
      <c r="AE77" t="e">
        <f t="shared" si="14"/>
        <v>#N/A</v>
      </c>
      <c r="AF77">
        <f t="shared" si="14"/>
        <v>4</v>
      </c>
    </row>
    <row r="78" spans="1:32" hidden="1" outlineLevel="1">
      <c r="A78" t="s">
        <v>106</v>
      </c>
      <c r="B78">
        <f>INDEX(AE2:AE50, MATCH(H77, A2:A50, 0))</f>
        <v>188.048</v>
      </c>
      <c r="C78">
        <f>(B79-B78)+0.01</f>
        <v>52.217400000000005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2</v>
      </c>
      <c r="Z78">
        <f t="shared" si="10"/>
        <v>3</v>
      </c>
      <c r="AA78">
        <f t="shared" si="10"/>
        <v>4</v>
      </c>
      <c r="AB78">
        <f t="shared" si="11"/>
        <v>6</v>
      </c>
      <c r="AC78">
        <f t="shared" si="12"/>
        <v>1</v>
      </c>
      <c r="AD78" t="e">
        <f t="shared" si="13"/>
        <v>#N/A</v>
      </c>
      <c r="AE78" t="e">
        <f t="shared" si="14"/>
        <v>#N/A</v>
      </c>
      <c r="AF78">
        <f t="shared" si="14"/>
        <v>4</v>
      </c>
    </row>
    <row r="79" spans="1:32" hidden="1" outlineLevel="1">
      <c r="A79" t="s">
        <v>107</v>
      </c>
      <c r="B79">
        <f>LARGE(AE2:AE50, 1)</f>
        <v>240.25540000000001</v>
      </c>
      <c r="C79">
        <f>C78/B79</f>
        <v>0.21734121272612397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Andapa (FR) is 21.73% behind top-rated Roses Poses (IRE). </v>
      </c>
      <c r="H79" t="str">
        <f>INDEX(A2:A50, MATCH(B79, AE2:AE50, 0))</f>
        <v>Roses Poses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2</v>
      </c>
      <c r="Z79">
        <f t="shared" si="10"/>
        <v>3</v>
      </c>
      <c r="AA79">
        <f t="shared" si="10"/>
        <v>4</v>
      </c>
      <c r="AB79">
        <f t="shared" si="11"/>
        <v>6</v>
      </c>
      <c r="AC79">
        <f t="shared" si="12"/>
        <v>1</v>
      </c>
      <c r="AD79" t="e">
        <f t="shared" si="13"/>
        <v>#N/A</v>
      </c>
      <c r="AE79" t="e">
        <f t="shared" si="14"/>
        <v>#N/A</v>
      </c>
      <c r="AF79">
        <f t="shared" si="14"/>
        <v>4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21.130000000000003</v>
      </c>
      <c r="D80" t="str">
        <f>D2</f>
        <v xml:space="preserve">2m4½f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2</v>
      </c>
      <c r="Z80">
        <f t="shared" si="10"/>
        <v>3</v>
      </c>
      <c r="AA80">
        <f t="shared" si="10"/>
        <v>4</v>
      </c>
      <c r="AB80">
        <f t="shared" si="11"/>
        <v>6</v>
      </c>
      <c r="AC80">
        <f t="shared" si="12"/>
        <v>1</v>
      </c>
      <c r="AD80" t="e">
        <f t="shared" si="13"/>
        <v>#N/A</v>
      </c>
      <c r="AE80" t="e">
        <f t="shared" si="14"/>
        <v>#N/A</v>
      </c>
      <c r="AF80">
        <f t="shared" si="14"/>
        <v>4</v>
      </c>
    </row>
    <row r="81" spans="1:19" hidden="1" outlineLevel="1">
      <c r="A81" t="s">
        <v>109</v>
      </c>
      <c r="B81">
        <f>LARGE(W2:W49, 1)</f>
        <v>21.12</v>
      </c>
      <c r="C81">
        <f>C80/B81</f>
        <v>1.0004734848484849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Wellcwhathappens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Plumpton</v>
      </c>
    </row>
    <row r="82" spans="1:19" hidden="1" outlineLevel="1">
      <c r="A82" t="s">
        <v>110</v>
      </c>
      <c r="B82">
        <f>INDEX(M2:M49, MATCH(H77, A2:A49, 0))</f>
        <v>45.854700000000001</v>
      </c>
      <c r="C82">
        <f>(B83-B82)+0.01</f>
        <v>28.251700000000003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74.096400000000003</v>
      </c>
      <c r="C83">
        <f>C82/B83</f>
        <v>0.38128303129436791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Wellcwhathappens (IRE) is 38.13% ahead of the lay selection Andapa (FR). </v>
      </c>
      <c r="H83" t="str">
        <f>INDEX(A2:A50,MATCH(B83,INDEX(M2:M50,0)))</f>
        <v>Wellcwhathappens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3.6436000000000002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3.6436000000000002</v>
      </c>
      <c r="C85">
        <f>C84/B85</f>
        <v>2.7445383686463937E-3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Andapa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26.6678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26.6678</v>
      </c>
      <c r="C87">
        <f>C86/B87</f>
        <v>3.7498406317731497E-4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Andapa (FR)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2.5990000000000002</v>
      </c>
      <c r="C88">
        <f>B89-B88</f>
        <v>0.25659999999999972</v>
      </c>
      <c r="H88" t="str">
        <f>INDEX(X2:X50, MATCH(B88, Y2:Y50, 0))</f>
        <v>OBrien, T J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2.8555999999999999</v>
      </c>
      <c r="C89">
        <f>C88/B89</f>
        <v>8.9858523602745391E-2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Bass, Mr D R. </v>
      </c>
      <c r="H89" t="str">
        <f>INDEX(X2:X50, MATCH(B89, Y2:Y50, 0))</f>
        <v>Bass, Mr D R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55.759799999999998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55.759799999999998</v>
      </c>
      <c r="C91">
        <f>(C90+0.01)/(B91+0.01)</f>
        <v>3.586170292882528E-4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Andapa (FR)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0.2903</v>
      </c>
    </row>
    <row r="96" spans="1:19" hidden="1" outlineLevel="1">
      <c r="A96" t="s">
        <v>70</v>
      </c>
      <c r="B96">
        <f>INDEX(Sheet1!H:H, MATCH($A$51, Sheet1!$A:$A,0))</f>
        <v>0.2581</v>
      </c>
      <c r="C96" t="str">
        <f>IF(AND($B$94&gt;15,B96&gt;0.25),B55)</f>
        <v>Kentford Mallard</v>
      </c>
      <c r="D96">
        <f t="shared" ref="D96:D101" si="22">RANK(B96, B$96:B$101, 2)</f>
        <v>4</v>
      </c>
      <c r="E96">
        <f t="shared" ref="E96:E101" si="23">7-D96</f>
        <v>3</v>
      </c>
      <c r="F96" t="str">
        <f t="shared" ref="F96:F101" si="24">IF(AND(OR(E96=1, E96=2), C96&lt;&gt;FALSE), C96, "")</f>
        <v/>
      </c>
      <c r="G96" t="str">
        <f>INDEX(F96:F101,MATCH(1,E96:E101,0))</f>
        <v>Andapa (FR)</v>
      </c>
    </row>
    <row r="97" spans="1:6" hidden="1" outlineLevel="1">
      <c r="A97" t="s">
        <v>25</v>
      </c>
      <c r="B97">
        <f>INDEX(Sheet1!J:J, MATCH($A$51, Sheet1!$A:$A,0))</f>
        <v>0.19350000000000001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0.2903</v>
      </c>
      <c r="C98" t="str">
        <f>IF(AND($B$94&gt;15,B98&gt;0.25),B57)</f>
        <v>Roses Poses (IRE)</v>
      </c>
      <c r="D98">
        <f t="shared" si="22"/>
        <v>5</v>
      </c>
      <c r="E98">
        <f t="shared" si="23"/>
        <v>2</v>
      </c>
      <c r="F98" t="str">
        <f t="shared" si="24"/>
        <v>Roses Poses (IRE)</v>
      </c>
    </row>
    <row r="99" spans="1:6" hidden="1" outlineLevel="1">
      <c r="A99" t="s">
        <v>26</v>
      </c>
      <c r="B99">
        <f>INDEX(Sheet1!P:P, MATCH($A$51, Sheet1!$A:$A,0))</f>
        <v>0.3226</v>
      </c>
      <c r="C99" t="str">
        <f>IF(AND($B$94&gt;15,B99&gt;0.25),B59)</f>
        <v>Andapa (FR)</v>
      </c>
      <c r="D99">
        <f t="shared" si="22"/>
        <v>6</v>
      </c>
      <c r="E99">
        <f t="shared" si="23"/>
        <v>1</v>
      </c>
      <c r="F99" t="str">
        <f t="shared" si="24"/>
        <v>Andapa (FR)</v>
      </c>
    </row>
    <row r="100" spans="1:6" hidden="1" outlineLevel="1">
      <c r="A100" t="s">
        <v>30</v>
      </c>
      <c r="B100">
        <f>INDEX(Sheet1!N:N, MATCH($A$51, Sheet1!$A:$A,0))</f>
        <v>0.129</v>
      </c>
      <c r="C100" t="b">
        <f>IF(AND($B$94&gt;15,B100&gt;0.25),B58)</f>
        <v>0</v>
      </c>
      <c r="D100">
        <f t="shared" si="22"/>
        <v>2</v>
      </c>
      <c r="E100">
        <f t="shared" si="23"/>
        <v>5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9.6799999999999997E-2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5.42578125" bestFit="1" customWidth="1"/>
    <col min="4" max="5" width="12" bestFit="1" customWidth="1"/>
    <col min="6" max="6" width="13.28515625" bestFit="1" customWidth="1"/>
    <col min="7" max="7" width="76.85546875" bestFit="1" customWidth="1"/>
    <col min="8" max="8" width="15.42578125" bestFit="1" customWidth="1"/>
    <col min="9" max="9" width="10.140625" bestFit="1" customWidth="1"/>
    <col min="10" max="10" width="16.28515625" bestFit="1" customWidth="1"/>
    <col min="11" max="11" width="73.28515625" bestFit="1" customWidth="1"/>
    <col min="12" max="19" width="15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3.42578125" bestFit="1" customWidth="1"/>
    <col min="25" max="25" width="14.42578125" bestFit="1" customWidth="1"/>
    <col min="26" max="26" width="12.7109375" bestFit="1" customWidth="1"/>
    <col min="27" max="27" width="15" bestFit="1" customWidth="1"/>
    <col min="28" max="28" width="16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358</v>
      </c>
      <c r="B2" s="1">
        <v>0.59375</v>
      </c>
      <c r="C2" t="s">
        <v>277</v>
      </c>
      <c r="D2" t="s">
        <v>356</v>
      </c>
      <c r="E2" t="s">
        <v>230</v>
      </c>
      <c r="F2">
        <v>4809</v>
      </c>
      <c r="G2" t="s">
        <v>280</v>
      </c>
      <c r="H2" t="s">
        <v>232</v>
      </c>
      <c r="I2" t="s">
        <v>5</v>
      </c>
      <c r="J2" t="s">
        <v>234</v>
      </c>
      <c r="K2" t="s">
        <v>357</v>
      </c>
      <c r="L2">
        <v>7</v>
      </c>
      <c r="M2">
        <v>63.331800000000001</v>
      </c>
      <c r="N2">
        <v>87.118399999999994</v>
      </c>
      <c r="O2">
        <v>27.116700000000002</v>
      </c>
      <c r="P2">
        <v>12.101800000000001</v>
      </c>
      <c r="Q2">
        <v>8.1778999999999993</v>
      </c>
      <c r="R2">
        <v>4.8422999999999998</v>
      </c>
      <c r="S2">
        <v>3.6293000000000002</v>
      </c>
      <c r="T2">
        <v>2.6341000000000001</v>
      </c>
      <c r="U2">
        <v>1.1456</v>
      </c>
      <c r="V2">
        <v>2.0695999999999999</v>
      </c>
      <c r="W2">
        <v>9.36</v>
      </c>
      <c r="X2" t="s">
        <v>359</v>
      </c>
      <c r="Y2">
        <v>1.5345</v>
      </c>
      <c r="Z2" t="s">
        <v>360</v>
      </c>
      <c r="AA2">
        <v>1.7430000000000001</v>
      </c>
      <c r="AB2" t="s">
        <v>302</v>
      </c>
      <c r="AC2">
        <v>1.2743</v>
      </c>
      <c r="AD2">
        <v>30.190300000000001</v>
      </c>
      <c r="AE2" s="23">
        <v>256.26960000000003</v>
      </c>
      <c r="AF2">
        <v>16</v>
      </c>
      <c r="AG2">
        <v>118</v>
      </c>
    </row>
    <row r="3" spans="1:33">
      <c r="A3" t="s">
        <v>361</v>
      </c>
      <c r="B3" s="1">
        <v>0.59375</v>
      </c>
      <c r="C3" t="s">
        <v>277</v>
      </c>
      <c r="D3" t="s">
        <v>356</v>
      </c>
      <c r="E3" t="s">
        <v>230</v>
      </c>
      <c r="F3">
        <v>4809</v>
      </c>
      <c r="G3" t="s">
        <v>280</v>
      </c>
      <c r="H3" t="s">
        <v>232</v>
      </c>
      <c r="I3" t="s">
        <v>5</v>
      </c>
      <c r="J3" t="s">
        <v>234</v>
      </c>
      <c r="K3" t="s">
        <v>357</v>
      </c>
      <c r="L3">
        <v>5</v>
      </c>
      <c r="M3">
        <v>62.937899999999999</v>
      </c>
      <c r="N3">
        <v>61.363</v>
      </c>
      <c r="O3">
        <v>19.969200000000001</v>
      </c>
      <c r="P3">
        <v>7.0538999999999996</v>
      </c>
      <c r="Q3">
        <v>4.5972</v>
      </c>
      <c r="R3">
        <v>3.1579000000000002</v>
      </c>
      <c r="S3">
        <v>3.5451999999999999</v>
      </c>
      <c r="T3">
        <v>1.3761000000000001</v>
      </c>
      <c r="U3">
        <v>1.8537999999999999</v>
      </c>
      <c r="V3">
        <v>0.96840000000000004</v>
      </c>
      <c r="W3">
        <v>16.773599999999998</v>
      </c>
      <c r="X3" t="s">
        <v>362</v>
      </c>
      <c r="Y3">
        <v>0.58799999999999997</v>
      </c>
      <c r="Z3" t="s">
        <v>363</v>
      </c>
      <c r="AA3">
        <v>0.30880000000000002</v>
      </c>
      <c r="AB3" t="s">
        <v>364</v>
      </c>
      <c r="AC3">
        <v>1.1439999999999999</v>
      </c>
      <c r="AD3">
        <v>16.983499999999999</v>
      </c>
      <c r="AE3">
        <v>202.6208</v>
      </c>
      <c r="AF3">
        <v>1</v>
      </c>
      <c r="AG3">
        <v>110</v>
      </c>
    </row>
    <row r="4" spans="1:33">
      <c r="A4" t="s">
        <v>365</v>
      </c>
      <c r="B4" s="1">
        <v>0.59375</v>
      </c>
      <c r="C4" t="s">
        <v>277</v>
      </c>
      <c r="D4" t="s">
        <v>356</v>
      </c>
      <c r="E4" t="s">
        <v>230</v>
      </c>
      <c r="F4">
        <v>4809</v>
      </c>
      <c r="G4" t="s">
        <v>280</v>
      </c>
      <c r="H4" t="s">
        <v>232</v>
      </c>
      <c r="I4" t="s">
        <v>5</v>
      </c>
      <c r="J4" t="s">
        <v>234</v>
      </c>
      <c r="K4" t="s">
        <v>357</v>
      </c>
      <c r="L4">
        <v>5</v>
      </c>
      <c r="M4">
        <v>49.145600000000002</v>
      </c>
      <c r="N4">
        <v>58.074800000000003</v>
      </c>
      <c r="O4">
        <v>17.434699999999999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14.2829</v>
      </c>
      <c r="X4" t="s">
        <v>366</v>
      </c>
      <c r="Y4">
        <v>1.5198</v>
      </c>
      <c r="Z4" t="s">
        <v>367</v>
      </c>
      <c r="AA4">
        <v>0.61750000000000005</v>
      </c>
      <c r="AB4" t="s">
        <v>368</v>
      </c>
      <c r="AC4">
        <v>2.8007</v>
      </c>
      <c r="AD4">
        <v>27.165600000000001</v>
      </c>
      <c r="AE4">
        <v>195.34450000000001</v>
      </c>
      <c r="AF4">
        <v>1.75</v>
      </c>
      <c r="AG4">
        <v>112</v>
      </c>
    </row>
    <row r="5" spans="1:33">
      <c r="A5" t="s">
        <v>369</v>
      </c>
      <c r="B5" s="1">
        <v>0.59375</v>
      </c>
      <c r="C5" t="s">
        <v>277</v>
      </c>
      <c r="D5" t="s">
        <v>356</v>
      </c>
      <c r="E5" t="s">
        <v>230</v>
      </c>
      <c r="F5">
        <v>4809</v>
      </c>
      <c r="G5" t="s">
        <v>280</v>
      </c>
      <c r="H5" t="s">
        <v>232</v>
      </c>
      <c r="I5" t="s">
        <v>5</v>
      </c>
      <c r="J5" t="s">
        <v>234</v>
      </c>
      <c r="K5" t="s">
        <v>357</v>
      </c>
      <c r="L5">
        <v>8</v>
      </c>
      <c r="M5">
        <v>53.5075</v>
      </c>
      <c r="N5">
        <v>53.522199999999998</v>
      </c>
      <c r="O5">
        <v>18.166599999999999</v>
      </c>
      <c r="P5">
        <v>9.7341999999999995</v>
      </c>
      <c r="Q5">
        <v>3.3565</v>
      </c>
      <c r="R5">
        <v>3.3399000000000001</v>
      </c>
      <c r="S5">
        <v>2.8689</v>
      </c>
      <c r="T5">
        <v>1.3802000000000001</v>
      </c>
      <c r="U5">
        <v>0.99099999999999999</v>
      </c>
      <c r="V5">
        <v>1.4293</v>
      </c>
      <c r="W5">
        <v>16.120699999999999</v>
      </c>
      <c r="X5" t="s">
        <v>370</v>
      </c>
      <c r="Y5">
        <v>2.4207999999999998</v>
      </c>
      <c r="Z5" t="s">
        <v>371</v>
      </c>
      <c r="AA5">
        <v>0.78600000000000003</v>
      </c>
      <c r="AB5" t="s">
        <v>372</v>
      </c>
      <c r="AC5">
        <v>2.5066999999999999</v>
      </c>
      <c r="AD5">
        <v>16.948799999999999</v>
      </c>
      <c r="AE5">
        <v>187.07929999999999</v>
      </c>
      <c r="AF5">
        <v>4</v>
      </c>
      <c r="AG5">
        <v>97</v>
      </c>
    </row>
    <row r="51" spans="1:33" hidden="1" outlineLevel="1">
      <c r="A51" t="str">
        <f>C2</f>
        <v>Hereford</v>
      </c>
      <c r="B51">
        <f>B2</f>
        <v>0.59375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Stepover</v>
      </c>
      <c r="L52" t="str">
        <f t="shared" si="0"/>
        <v>Stepover</v>
      </c>
      <c r="M52" t="str">
        <f t="shared" si="0"/>
        <v>Stepover</v>
      </c>
      <c r="N52" t="str">
        <f t="shared" ref="N52:N91" si="1">INDEX($A$2:$A$20,(MATCH(LARGE(W$2:W$20,$J52),W$2:W$20,0)))</f>
        <v>Admirals Sunset</v>
      </c>
      <c r="O52" t="str">
        <f t="shared" ref="O52:O91" si="2">INDEX($A$2:$A$20,(MATCH(LARGE(AA$2:AA$20,$J52),AA$2:AA$20,0)))</f>
        <v>Stepover</v>
      </c>
      <c r="P52" t="str">
        <f t="shared" ref="P52:P91" si="3">INDEX($A$2:$A$20,(MATCH(LARGE(Y$2:Y$20,$J52),Y$2:Y$20,0)))</f>
        <v>Hopes Wishes</v>
      </c>
      <c r="Q52" t="str">
        <f t="shared" ref="Q52:Q91" si="4">INDEX($A$2:$A$20,(MATCH(LARGE(Y$2:Y$20,$J52),Y$2:Y$20,0)))</f>
        <v>Hopes Wishes</v>
      </c>
      <c r="R52" t="str">
        <f t="shared" ref="R52:R91" si="5">INDEX($A$2:$A$20,(MATCH(LARGE(AD$2:AD$20,$J52),AD$2:AD$20,0)))</f>
        <v>Stepover</v>
      </c>
      <c r="S52" t="str">
        <f t="shared" ref="S52:S80" si="6">A2</f>
        <v>Stepover</v>
      </c>
      <c r="V52">
        <f t="shared" ref="V52:V80" si="7">SUM(Y52:AF52)</f>
        <v>26</v>
      </c>
      <c r="W52">
        <f t="shared" ref="W52:W80" si="8">V52-AG2</f>
        <v>-92</v>
      </c>
      <c r="X52">
        <f t="shared" ref="X52:X60" si="9">IF(ISNA(W52),"",W52)</f>
        <v>-92</v>
      </c>
      <c r="Y52">
        <f t="shared" ref="Y52:AA80" si="10">(($H$63+1)-(RANK(M2,M$2:M$30)))</f>
        <v>4</v>
      </c>
      <c r="Z52">
        <f t="shared" si="10"/>
        <v>4</v>
      </c>
      <c r="AA52">
        <f t="shared" si="10"/>
        <v>4</v>
      </c>
      <c r="AB52">
        <f t="shared" ref="AB52:AB80" si="11">(($H$63+1)-(RANK(W2,W$2:W$30)))</f>
        <v>1</v>
      </c>
      <c r="AC52">
        <f t="shared" ref="AC52:AC80" si="12">(($H$63+1)-(RANK(Y2,Y$2:Y$30)))</f>
        <v>3</v>
      </c>
      <c r="AD52">
        <f t="shared" ref="AD52:AD80" si="13">(($H$63+1)-(RANK(AA2,AA$2:AA$30)))</f>
        <v>4</v>
      </c>
      <c r="AE52">
        <f t="shared" ref="AE52:AF80" si="14">(($H$63+1)-(RANK(AC2,AC$2:AC$30)))</f>
        <v>2</v>
      </c>
      <c r="AF52">
        <f t="shared" si="14"/>
        <v>4</v>
      </c>
      <c r="AG52" t="str">
        <f>INDEX(S52:S92, MATCH(LARGE(X52:X92, 1),X52:X92, 0))</f>
        <v>Hopes Wishes</v>
      </c>
    </row>
    <row r="53" spans="1:33" hidden="1" outlineLevel="1">
      <c r="A53" t="s">
        <v>43</v>
      </c>
      <c r="B53" t="str">
        <f>A2</f>
        <v>Stepover</v>
      </c>
      <c r="C53">
        <f>AE2</f>
        <v>256.26960000000003</v>
      </c>
      <c r="D53">
        <f>AG2</f>
        <v>118</v>
      </c>
      <c r="E53">
        <f>C53-D53</f>
        <v>138.26960000000003</v>
      </c>
      <c r="F53">
        <f>SUMIF(B53:B61, B53, G53:G61)</f>
        <v>0.86480594759396257</v>
      </c>
      <c r="G53">
        <f>(1/C53)*(C53-C54)</f>
        <v>0.20934515838008105</v>
      </c>
      <c r="H53">
        <f>AF2</f>
        <v>16</v>
      </c>
      <c r="J53">
        <v>2</v>
      </c>
      <c r="K53" t="str">
        <f t="shared" si="0"/>
        <v>Admirals Sunset</v>
      </c>
      <c r="L53" t="str">
        <f t="shared" si="0"/>
        <v>Admirals Sunset</v>
      </c>
      <c r="M53" t="str">
        <f t="shared" si="0"/>
        <v>Admirals Sunset</v>
      </c>
      <c r="N53" t="str">
        <f t="shared" si="1"/>
        <v>Hopes Wishes</v>
      </c>
      <c r="O53" t="str">
        <f t="shared" si="2"/>
        <v>Hopes Wishes</v>
      </c>
      <c r="P53" t="str">
        <f t="shared" si="3"/>
        <v>Stepover</v>
      </c>
      <c r="Q53" t="str">
        <f t="shared" si="4"/>
        <v>Stepover</v>
      </c>
      <c r="R53" t="str">
        <f t="shared" si="5"/>
        <v>Love Lane (IRE)</v>
      </c>
      <c r="S53" t="str">
        <f t="shared" si="6"/>
        <v>Admirals Sunset</v>
      </c>
      <c r="V53">
        <f t="shared" si="7"/>
        <v>18</v>
      </c>
      <c r="W53">
        <f t="shared" si="8"/>
        <v>-92</v>
      </c>
      <c r="X53">
        <f t="shared" si="9"/>
        <v>-92</v>
      </c>
      <c r="Y53">
        <f t="shared" si="10"/>
        <v>3</v>
      </c>
      <c r="Z53">
        <f t="shared" si="10"/>
        <v>3</v>
      </c>
      <c r="AA53">
        <f t="shared" si="10"/>
        <v>3</v>
      </c>
      <c r="AB53">
        <f t="shared" si="11"/>
        <v>4</v>
      </c>
      <c r="AC53">
        <f t="shared" si="12"/>
        <v>1</v>
      </c>
      <c r="AD53">
        <f t="shared" si="13"/>
        <v>1</v>
      </c>
      <c r="AE53">
        <f t="shared" si="14"/>
        <v>1</v>
      </c>
      <c r="AF53">
        <f t="shared" si="14"/>
        <v>2</v>
      </c>
    </row>
    <row r="54" spans="1:33" hidden="1" outlineLevel="1">
      <c r="A54" t="s">
        <v>44</v>
      </c>
      <c r="B54" t="str">
        <f>A3</f>
        <v>Admirals Sunset</v>
      </c>
      <c r="C54">
        <f>AE3</f>
        <v>202.6208</v>
      </c>
      <c r="D54">
        <f>AG3</f>
        <v>110</v>
      </c>
      <c r="E54">
        <f t="shared" ref="E54:E55" si="15">C54-D54</f>
        <v>92.620800000000003</v>
      </c>
      <c r="F54">
        <f ca="1">SUMIF(B53:B64, B54, G53:G61)</f>
        <v>3.8924261935422269E-2</v>
      </c>
      <c r="H54">
        <f>AF3</f>
        <v>1</v>
      </c>
      <c r="J54">
        <v>3</v>
      </c>
      <c r="K54" t="str">
        <f t="shared" si="0"/>
        <v>Hopes Wishes</v>
      </c>
      <c r="L54" t="str">
        <f t="shared" si="0"/>
        <v>Love Lane (IRE)</v>
      </c>
      <c r="M54" t="str">
        <f t="shared" si="0"/>
        <v>Hopes Wishes</v>
      </c>
      <c r="N54" t="str">
        <f t="shared" si="1"/>
        <v>Love Lane (IRE)</v>
      </c>
      <c r="O54" t="str">
        <f t="shared" si="2"/>
        <v>Love Lane (IRE)</v>
      </c>
      <c r="P54" t="str">
        <f t="shared" si="3"/>
        <v>Love Lane (IRE)</v>
      </c>
      <c r="Q54" t="str">
        <f t="shared" si="4"/>
        <v>Love Lane (IRE)</v>
      </c>
      <c r="R54" t="str">
        <f t="shared" si="5"/>
        <v>Admirals Sunset</v>
      </c>
      <c r="S54" t="str">
        <f t="shared" si="6"/>
        <v>Love Lane (IRE)</v>
      </c>
      <c r="V54">
        <f t="shared" si="7"/>
        <v>17</v>
      </c>
      <c r="W54">
        <f t="shared" si="8"/>
        <v>-95</v>
      </c>
      <c r="X54">
        <f t="shared" si="9"/>
        <v>-95</v>
      </c>
      <c r="Y54">
        <f t="shared" si="10"/>
        <v>1</v>
      </c>
      <c r="Z54">
        <f t="shared" si="10"/>
        <v>2</v>
      </c>
      <c r="AA54">
        <f t="shared" si="10"/>
        <v>1</v>
      </c>
      <c r="AB54">
        <f t="shared" si="11"/>
        <v>2</v>
      </c>
      <c r="AC54">
        <f t="shared" si="12"/>
        <v>2</v>
      </c>
      <c r="AD54">
        <f t="shared" si="13"/>
        <v>2</v>
      </c>
      <c r="AE54">
        <f t="shared" si="14"/>
        <v>4</v>
      </c>
      <c r="AF54">
        <f t="shared" si="14"/>
        <v>3</v>
      </c>
    </row>
    <row r="55" spans="1:33" hidden="1" outlineLevel="1">
      <c r="A55" t="s">
        <v>45</v>
      </c>
      <c r="B55" t="str">
        <f>A4</f>
        <v>Love Lane (IRE)</v>
      </c>
      <c r="C55">
        <f>AE4</f>
        <v>195.34450000000001</v>
      </c>
      <c r="D55">
        <f>AG4</f>
        <v>112</v>
      </c>
      <c r="E55">
        <f t="shared" si="15"/>
        <v>83.344500000000011</v>
      </c>
      <c r="F55">
        <f ca="1">SUMIF(B53:B64, B55, G53:G61)</f>
        <v>0.10497375656085979</v>
      </c>
      <c r="H55">
        <f>AF4</f>
        <v>1.75</v>
      </c>
      <c r="J55">
        <v>4</v>
      </c>
      <c r="K55" t="str">
        <f t="shared" si="0"/>
        <v>Love Lane (IRE)</v>
      </c>
      <c r="L55" t="str">
        <f t="shared" si="0"/>
        <v>Hopes Wishes</v>
      </c>
      <c r="M55" t="str">
        <f t="shared" si="0"/>
        <v>Love Lane (IRE)</v>
      </c>
      <c r="N55" t="str">
        <f t="shared" si="1"/>
        <v>Stepover</v>
      </c>
      <c r="O55" t="str">
        <f t="shared" si="2"/>
        <v>Admirals Sunset</v>
      </c>
      <c r="P55" t="str">
        <f t="shared" si="3"/>
        <v>Admirals Sunset</v>
      </c>
      <c r="Q55" t="str">
        <f t="shared" si="4"/>
        <v>Admirals Sunset</v>
      </c>
      <c r="R55" t="str">
        <f t="shared" si="5"/>
        <v>Hopes Wishes</v>
      </c>
      <c r="S55" t="str">
        <f t="shared" si="6"/>
        <v>Hopes Wishes</v>
      </c>
      <c r="V55">
        <f t="shared" si="7"/>
        <v>19</v>
      </c>
      <c r="W55">
        <f t="shared" si="8"/>
        <v>-78</v>
      </c>
      <c r="X55">
        <f t="shared" si="9"/>
        <v>-78</v>
      </c>
      <c r="Y55">
        <f t="shared" si="10"/>
        <v>2</v>
      </c>
      <c r="Z55">
        <f t="shared" si="10"/>
        <v>1</v>
      </c>
      <c r="AA55">
        <f t="shared" si="10"/>
        <v>2</v>
      </c>
      <c r="AB55">
        <f t="shared" si="11"/>
        <v>3</v>
      </c>
      <c r="AC55">
        <f t="shared" si="12"/>
        <v>4</v>
      </c>
      <c r="AD55">
        <f t="shared" si="13"/>
        <v>3</v>
      </c>
      <c r="AE55">
        <f t="shared" si="14"/>
        <v>3</v>
      </c>
      <c r="AF55">
        <f t="shared" si="14"/>
        <v>1</v>
      </c>
    </row>
    <row r="56" spans="1:33" hidden="1" outlineLevel="1">
      <c r="A56" t="s">
        <v>46</v>
      </c>
      <c r="B56" t="str">
        <f>INDEX(A$2:A$20,MATCH(C56,M$2:M$20,0))</f>
        <v>Stepover</v>
      </c>
      <c r="C56">
        <f>LARGE(M$2:M$20, D56)</f>
        <v>63.331800000000001</v>
      </c>
      <c r="D56">
        <v>1</v>
      </c>
      <c r="E56">
        <f>LARGE(M$2:M$20, F56)</f>
        <v>62.937899999999999</v>
      </c>
      <c r="F56">
        <v>2</v>
      </c>
      <c r="G56">
        <f t="shared" ref="G56:G61" si="16">IF(C56&gt;0, (1/C56)*(C56-E56), 0.1)</f>
        <v>6.2196242645874925E-3</v>
      </c>
      <c r="H56">
        <f t="shared" ref="H56:H61" si="17">INDEX(AF$2:AF$20,MATCH(B56,A$2:A$20,0))</f>
        <v>16</v>
      </c>
      <c r="J56">
        <v>5</v>
      </c>
      <c r="K56" t="e">
        <f t="shared" si="0"/>
        <v>#NUM!</v>
      </c>
      <c r="L56" t="e">
        <f t="shared" si="0"/>
        <v>#NUM!</v>
      </c>
      <c r="M56" t="e">
        <f t="shared" si="0"/>
        <v>#NUM!</v>
      </c>
      <c r="N56" t="e">
        <f t="shared" si="1"/>
        <v>#NUM!</v>
      </c>
      <c r="O56" t="e">
        <f t="shared" si="2"/>
        <v>#NUM!</v>
      </c>
      <c r="P56" t="e">
        <f t="shared" si="3"/>
        <v>#NUM!</v>
      </c>
      <c r="Q56" t="e">
        <f t="shared" si="4"/>
        <v>#NUM!</v>
      </c>
      <c r="R56" t="e">
        <f t="shared" si="5"/>
        <v>#NUM!</v>
      </c>
      <c r="S56">
        <f t="shared" si="6"/>
        <v>0</v>
      </c>
      <c r="V56" t="e">
        <f t="shared" si="7"/>
        <v>#N/A</v>
      </c>
      <c r="W56" t="e">
        <f t="shared" si="8"/>
        <v>#N/A</v>
      </c>
      <c r="X56" t="str">
        <f t="shared" si="9"/>
        <v/>
      </c>
      <c r="Y56" t="e">
        <f t="shared" si="10"/>
        <v>#N/A</v>
      </c>
      <c r="Z56" t="e">
        <f t="shared" si="10"/>
        <v>#N/A</v>
      </c>
      <c r="AA56" t="e">
        <f t="shared" si="10"/>
        <v>#N/A</v>
      </c>
      <c r="AB56" t="e">
        <f t="shared" si="11"/>
        <v>#N/A</v>
      </c>
      <c r="AC56" t="e">
        <f t="shared" si="12"/>
        <v>#N/A</v>
      </c>
      <c r="AD56" t="e">
        <f t="shared" si="13"/>
        <v>#N/A</v>
      </c>
      <c r="AE56" t="e">
        <f t="shared" si="14"/>
        <v>#N/A</v>
      </c>
      <c r="AF56" t="e">
        <f t="shared" si="14"/>
        <v>#N/A</v>
      </c>
    </row>
    <row r="57" spans="1:33" hidden="1" outlineLevel="1">
      <c r="A57" t="s">
        <v>25</v>
      </c>
      <c r="B57" t="str">
        <f>INDEX(A$2:A$20,MATCH(C57,W$2:W$20,0))</f>
        <v>Admirals Sunset</v>
      </c>
      <c r="C57">
        <f>LARGE(W$2:W$20, D57)</f>
        <v>16.773599999999998</v>
      </c>
      <c r="D57">
        <v>1</v>
      </c>
      <c r="E57">
        <f>LARGE(W$2:W$20, F57)</f>
        <v>16.120699999999999</v>
      </c>
      <c r="F57">
        <v>2</v>
      </c>
      <c r="G57">
        <f t="shared" si="16"/>
        <v>3.8924261935422269E-2</v>
      </c>
      <c r="H57">
        <f t="shared" si="17"/>
        <v>1</v>
      </c>
      <c r="J57">
        <v>6</v>
      </c>
      <c r="K57" t="e">
        <f t="shared" si="0"/>
        <v>#NUM!</v>
      </c>
      <c r="L57" t="e">
        <f t="shared" si="0"/>
        <v>#NUM!</v>
      </c>
      <c r="M57" t="e">
        <f t="shared" si="0"/>
        <v>#NUM!</v>
      </c>
      <c r="N57" t="e">
        <f t="shared" si="1"/>
        <v>#NUM!</v>
      </c>
      <c r="O57" t="e">
        <f t="shared" si="2"/>
        <v>#NUM!</v>
      </c>
      <c r="P57" t="e">
        <f t="shared" si="3"/>
        <v>#NUM!</v>
      </c>
      <c r="Q57" t="e">
        <f t="shared" si="4"/>
        <v>#NUM!</v>
      </c>
      <c r="R57" t="e">
        <f t="shared" si="5"/>
        <v>#NUM!</v>
      </c>
      <c r="S57">
        <f t="shared" si="6"/>
        <v>0</v>
      </c>
      <c r="V57" t="e">
        <f t="shared" si="7"/>
        <v>#N/A</v>
      </c>
      <c r="W57" t="e">
        <f t="shared" si="8"/>
        <v>#N/A</v>
      </c>
      <c r="X57" t="str">
        <f t="shared" si="9"/>
        <v/>
      </c>
      <c r="Y57" t="e">
        <f t="shared" si="10"/>
        <v>#N/A</v>
      </c>
      <c r="Z57" t="e">
        <f t="shared" si="10"/>
        <v>#N/A</v>
      </c>
      <c r="AA57" t="e">
        <f t="shared" si="10"/>
        <v>#N/A</v>
      </c>
      <c r="AB57" t="e">
        <f t="shared" si="11"/>
        <v>#N/A</v>
      </c>
      <c r="AC57" t="e">
        <f t="shared" si="12"/>
        <v>#N/A</v>
      </c>
      <c r="AD57" t="e">
        <f t="shared" si="13"/>
        <v>#N/A</v>
      </c>
      <c r="AE57" t="e">
        <f t="shared" si="14"/>
        <v>#N/A</v>
      </c>
      <c r="AF57" t="e">
        <f t="shared" si="14"/>
        <v>#N/A</v>
      </c>
    </row>
    <row r="58" spans="1:33" hidden="1" outlineLevel="1">
      <c r="A58" t="s">
        <v>28</v>
      </c>
      <c r="B58" t="str">
        <f>INDEX(A$2:A$20,MATCH(C58,AA$2:AA$20,0))</f>
        <v>Stepover</v>
      </c>
      <c r="C58">
        <f>LARGE(AA$2:AA$20, D58)</f>
        <v>1.7430000000000001</v>
      </c>
      <c r="D58">
        <v>1</v>
      </c>
      <c r="E58">
        <f>LARGE(AA$2:AA$20, F58)</f>
        <v>0.78600000000000003</v>
      </c>
      <c r="F58">
        <v>2</v>
      </c>
      <c r="G58">
        <f t="shared" si="16"/>
        <v>0.54905335628227192</v>
      </c>
      <c r="H58">
        <f t="shared" si="17"/>
        <v>16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 t="e">
        <f t="shared" si="10"/>
        <v>#N/A</v>
      </c>
      <c r="AB58" t="e">
        <f t="shared" si="11"/>
        <v>#N/A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Love Lane (IRE)</v>
      </c>
      <c r="C59">
        <f>LARGE(AC$2:AC$20, D59)</f>
        <v>2.8007</v>
      </c>
      <c r="D59">
        <v>1</v>
      </c>
      <c r="E59">
        <f>LARGE(AC$2:AC$20, F59)</f>
        <v>2.5066999999999999</v>
      </c>
      <c r="F59">
        <v>2</v>
      </c>
      <c r="G59">
        <f t="shared" si="16"/>
        <v>0.10497375656085979</v>
      </c>
      <c r="H59">
        <f t="shared" si="17"/>
        <v>1.75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 t="e">
        <f t="shared" si="11"/>
        <v>#N/A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Hopes Wishes</v>
      </c>
      <c r="C60">
        <f>LARGE(Y$2:Y$20, D60)</f>
        <v>2.4207999999999998</v>
      </c>
      <c r="D60">
        <v>1</v>
      </c>
      <c r="E60">
        <f>LARGE(Y$2:Y$20, F60)</f>
        <v>1.5345</v>
      </c>
      <c r="F60">
        <v>2</v>
      </c>
      <c r="G60">
        <f t="shared" si="16"/>
        <v>0.36611863846662257</v>
      </c>
      <c r="H60">
        <f t="shared" si="17"/>
        <v>4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 t="e">
        <f t="shared" si="11"/>
        <v>#N/A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Stepover</v>
      </c>
      <c r="C61">
        <f>LARGE(AD$2:AD$20, D61)</f>
        <v>30.190300000000001</v>
      </c>
      <c r="D61">
        <v>1</v>
      </c>
      <c r="E61">
        <f>LARGE(AD$2:AD$20, F61)</f>
        <v>27.165600000000001</v>
      </c>
      <c r="F61">
        <v>2</v>
      </c>
      <c r="G61">
        <f t="shared" si="16"/>
        <v>0.10018780866702216</v>
      </c>
      <c r="H61">
        <f t="shared" si="17"/>
        <v>16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Stepover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Stepover</v>
      </c>
      <c r="C63" t="str">
        <f>IF(G68="Handicap", INDEX(B53:B55,(MATCH(LARGE(D53:D55,3),D53:D55,0))))</f>
        <v>Admirals Sunset</v>
      </c>
      <c r="D63" t="str">
        <f>IF(G68="Handicap", INDEX(B53:B55,(MATCH(LARGE(E53:E55,1),E53:E55,0))))</f>
        <v>Stepover</v>
      </c>
      <c r="G63" t="s">
        <v>68</v>
      </c>
      <c r="H63">
        <f>COUNTIF(A2:A30, "*")</f>
        <v>4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Stepover</v>
      </c>
      <c r="C64">
        <f>INDEX(AF$2:AF$20,MATCH(B64,A$2:A$20,0))</f>
        <v>16</v>
      </c>
      <c r="D64">
        <v>1</v>
      </c>
      <c r="E64">
        <f>SUMIF(B53:B61, B64, G53:G61)</f>
        <v>0.86480594759396257</v>
      </c>
      <c r="F64">
        <v>0</v>
      </c>
      <c r="G64" t="str">
        <f>K2</f>
        <v>Herefordshire &amp; Worcestershire Chamber Of Commerce Mares Handicap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2m½f </v>
      </c>
      <c r="H65">
        <f>LARGE(G58:G60, 1)</f>
        <v>0.54905335628227192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Stepover</v>
      </c>
      <c r="C66">
        <f>INDEX(AF$2:AF$20,MATCH(B66,A$2:A$20,0))</f>
        <v>16</v>
      </c>
      <c r="D66">
        <v>1</v>
      </c>
      <c r="F66">
        <f>IF(B65=B66, F65+1, F65)</f>
        <v>0</v>
      </c>
      <c r="G66">
        <f>F2</f>
        <v>4809</v>
      </c>
      <c r="H66">
        <f ca="1">LARGE(F53:F55, 1)</f>
        <v>0.86480594759396257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Stepover</v>
      </c>
      <c r="F67">
        <f>IF(H63&lt;11, F66+1, F66)</f>
        <v>1</v>
      </c>
      <c r="G67" t="str">
        <f>G2</f>
        <v>Good To Firm</v>
      </c>
      <c r="H67" t="str">
        <f ca="1">INDEX(B53:B55,MATCH(H66,F53:F55,0))</f>
        <v>Stepover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Stepover</v>
      </c>
      <c r="B68" t="str">
        <f ca="1">IF(ISNA(A68), B56, A68)</f>
        <v>Stepover</v>
      </c>
      <c r="C68">
        <f ca="1">INDEX(AF$2:AF$20,MATCH(B68,A$2:A$20,0))</f>
        <v>16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Stepover</v>
      </c>
      <c r="C69">
        <f ca="1">INDEX(AF$2:AF$20,MATCH(B69,A$2:A$20,0))</f>
        <v>16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Stepover</v>
      </c>
      <c r="C70">
        <f ca="1">INDEX(AF$2:AF$20,MATCH(B70,A$2:A$20,0))</f>
        <v>16</v>
      </c>
      <c r="D70">
        <v>1</v>
      </c>
      <c r="E70">
        <f ca="1">SUMIF(B53:B61, B70, G53:G61)</f>
        <v>0.86480594759396257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Stepover</v>
      </c>
      <c r="C72">
        <f>C53</f>
        <v>256.26960000000003</v>
      </c>
      <c r="D72">
        <f>(1/C72)*(C72-C73)</f>
        <v>0.20934515838008105</v>
      </c>
      <c r="E72">
        <f>H53</f>
        <v>16</v>
      </c>
      <c r="F72">
        <f>(E72*10)-10</f>
        <v>150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Admirals Sunset</v>
      </c>
      <c r="C73">
        <f t="shared" si="19"/>
        <v>202.6208</v>
      </c>
      <c r="D73">
        <f>(1/C73)*(C73-C74)</f>
        <v>3.5910923261580213E-2</v>
      </c>
      <c r="E73">
        <f t="shared" ref="E73:E74" si="20">H54</f>
        <v>1</v>
      </c>
      <c r="F73">
        <f>(E73*10)-10</f>
        <v>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Love Lane (IRE)</v>
      </c>
      <c r="C74">
        <f t="shared" si="19"/>
        <v>195.34450000000001</v>
      </c>
      <c r="E74">
        <f t="shared" si="20"/>
        <v>1.75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</v>
      </c>
      <c r="C77">
        <f>SMALL(AF2:AF50, 1)</f>
        <v>1</v>
      </c>
      <c r="D77" t="str">
        <f>IF(G77&lt;=3, "YES", "NO")</f>
        <v>YES</v>
      </c>
      <c r="E77">
        <f>IF(C77=0,SMALL(AF2:AF49,2), C77)</f>
        <v>1</v>
      </c>
      <c r="F77">
        <f>IF(E77=0, SMALL(AF2:AF49, 3), E77)</f>
        <v>1</v>
      </c>
      <c r="G77">
        <f>IF(F77=0, SMALL(AF2:AF49, 4), F77)</f>
        <v>1</v>
      </c>
      <c r="H77" t="str">
        <f>INDEX(A2:A50, MATCH(G77, AF2:AF50, 0))</f>
        <v>Admirals Sunset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202.6208</v>
      </c>
      <c r="C78">
        <f>(B79-B78)+0.01</f>
        <v>53.658800000000021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256.26960000000003</v>
      </c>
      <c r="C79">
        <f>C78/B79</f>
        <v>0.20938417978566329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Admirals Sunset is 20.94% behind top-rated Stepover. </v>
      </c>
      <c r="H79" t="str">
        <f>INDEX(A2:A50, MATCH(B79, AE2:AE50, 0))</f>
        <v>Stepover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16.773599999999998</v>
      </c>
      <c r="C80">
        <f>(B81-B80)+0.01</f>
        <v>0.01</v>
      </c>
      <c r="D80" t="str">
        <f>D2</f>
        <v xml:space="preserve">2m½f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16.773599999999998</v>
      </c>
      <c r="C81">
        <f>C80/B81</f>
        <v>5.9617494157485583E-4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Hopes Wishes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Hereford</v>
      </c>
    </row>
    <row r="82" spans="1:19" hidden="1" outlineLevel="1">
      <c r="A82" t="s">
        <v>110</v>
      </c>
      <c r="B82">
        <f>INDEX(M2:M49, MATCH(H77, A2:A49, 0))</f>
        <v>62.937899999999999</v>
      </c>
      <c r="C82">
        <f>(B83-B82)+0.01</f>
        <v>0.40390000000000215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63.331800000000001</v>
      </c>
      <c r="C83">
        <f>C82/B83</f>
        <v>6.3775228242368307E-3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Admirals Sunsetis the form horse.</v>
      </c>
      <c r="H83" t="str">
        <f>INDEX(A2:A50,MATCH(B83,INDEX(M2:M50,0)))</f>
        <v>Hopes Wishes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1.1439999999999999</v>
      </c>
      <c r="C84">
        <f>(B85-B84)+0.01</f>
        <v>1.6667000000000001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2.8007</v>
      </c>
      <c r="C85">
        <f>C84/B85</f>
        <v>0.59510122469382654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Love Lane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16.983499999999999</v>
      </c>
      <c r="C86">
        <f>(B87-B86)+0.01</f>
        <v>13.216800000000001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30.190300000000001</v>
      </c>
      <c r="C87">
        <f>C86/B87</f>
        <v>0.43778299652537406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Stepover is 43.78% ahead of Admirals Sunset. </v>
      </c>
      <c r="H87" t="str">
        <f>INDEX(A2:A50, MATCH(B87, AD2:AD50, 0))</f>
        <v>Stepover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0.58799999999999997</v>
      </c>
      <c r="C88">
        <f>B89-B88</f>
        <v>1.8327999999999998</v>
      </c>
      <c r="H88" t="str">
        <f>INDEX(X2:X50, MATCH(B88, Y2:Y50, 0))</f>
        <v>Hamill, Mikey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2.4207999999999998</v>
      </c>
      <c r="C89">
        <f>C88/B89</f>
        <v>0.75710508922670183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Cobden, Mr H is 75.71% ahead of Hamill, Mikey. </v>
      </c>
      <c r="H89" t="str">
        <f>INDEX(X2:X50, MATCH(B89, Y2:Y50, 0))</f>
        <v>Cobden, Mr H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61.363</v>
      </c>
      <c r="C90">
        <f>(B91-B90)+0.01</f>
        <v>25.765399999999996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87.118399999999994</v>
      </c>
      <c r="C91">
        <f>(C90+0.01)/(B91+0.01)</f>
        <v>0.29583235776164829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Stepover outperformed Admirals Sunset significantly.</v>
      </c>
      <c r="H91" t="str">
        <f>INDEX(A2:A50, MATCH(B91, N2:N50, 0))</f>
        <v>Stepover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 t="e">
        <f>INDEX(Sheet1!B:B, MATCH($A$51, Sheet1!$A:$A,0))</f>
        <v>#N/A</v>
      </c>
      <c r="E94" t="s">
        <v>123</v>
      </c>
    </row>
    <row r="95" spans="1:19" hidden="1" outlineLevel="1">
      <c r="A95" t="s">
        <v>124</v>
      </c>
      <c r="B95" t="e">
        <f>INDEX(Sheet1!D:D, MATCH($A$51, Sheet1!$A:$A,0))</f>
        <v>#N/A</v>
      </c>
    </row>
    <row r="96" spans="1:19" hidden="1" outlineLevel="1">
      <c r="A96" t="s">
        <v>70</v>
      </c>
      <c r="B96" t="e">
        <f>INDEX(Sheet1!H:H, MATCH($A$51, Sheet1!$A:$A,0))</f>
        <v>#N/A</v>
      </c>
      <c r="C96" t="e">
        <f>IF(AND($B$94&gt;15,B96&gt;0.25),B55)</f>
        <v>#N/A</v>
      </c>
      <c r="D96" t="e">
        <f t="shared" ref="D96:D101" si="22">RANK(B96, B$96:B$101, 2)</f>
        <v>#N/A</v>
      </c>
      <c r="E96" t="e">
        <f t="shared" ref="E96:E101" si="23">7-D96</f>
        <v>#N/A</v>
      </c>
      <c r="F96" t="e">
        <f t="shared" ref="F96:F101" si="24">IF(AND(OR(E96=1, E96=2), C96&lt;&gt;FALSE), C96, "")</f>
        <v>#N/A</v>
      </c>
      <c r="G96" t="e">
        <f>INDEX(F96:F101,MATCH(1,E96:E101,0))</f>
        <v>#N/A</v>
      </c>
    </row>
    <row r="97" spans="1:6" hidden="1" outlineLevel="1">
      <c r="A97" t="s">
        <v>25</v>
      </c>
      <c r="B97" t="e">
        <f>INDEX(Sheet1!J:J, MATCH($A$51, Sheet1!$A:$A,0))</f>
        <v>#N/A</v>
      </c>
      <c r="C97" t="e">
        <f>IF(AND($B$94&gt;15,B97&gt;0.25),B56)</f>
        <v>#N/A</v>
      </c>
      <c r="D97" t="e">
        <f t="shared" si="22"/>
        <v>#N/A</v>
      </c>
      <c r="E97" t="e">
        <f t="shared" si="23"/>
        <v>#N/A</v>
      </c>
      <c r="F97" t="e">
        <f t="shared" si="24"/>
        <v>#N/A</v>
      </c>
    </row>
    <row r="98" spans="1:6" hidden="1" outlineLevel="1">
      <c r="A98" t="s">
        <v>28</v>
      </c>
      <c r="B98" t="e">
        <f>INDEX(Sheet1!L:L, MATCH($A$51, Sheet1!$A:$A,0))</f>
        <v>#N/A</v>
      </c>
      <c r="C98" t="e">
        <f>IF(AND($B$94&gt;15,B98&gt;0.25),B57)</f>
        <v>#N/A</v>
      </c>
      <c r="D98" t="e">
        <f t="shared" si="22"/>
        <v>#N/A</v>
      </c>
      <c r="E98" t="e">
        <f t="shared" si="23"/>
        <v>#N/A</v>
      </c>
      <c r="F98" t="e">
        <f t="shared" si="24"/>
        <v>#N/A</v>
      </c>
    </row>
    <row r="99" spans="1:6" hidden="1" outlineLevel="1">
      <c r="A99" t="s">
        <v>26</v>
      </c>
      <c r="B99" t="e">
        <f>INDEX(Sheet1!P:P, MATCH($A$51, Sheet1!$A:$A,0))</f>
        <v>#N/A</v>
      </c>
      <c r="C99" t="e">
        <f>IF(AND($B$94&gt;15,B99&gt;0.25),B59)</f>
        <v>#N/A</v>
      </c>
      <c r="D99" t="e">
        <f t="shared" si="22"/>
        <v>#N/A</v>
      </c>
      <c r="E99" t="e">
        <f t="shared" si="23"/>
        <v>#N/A</v>
      </c>
      <c r="F99" t="e">
        <f t="shared" si="24"/>
        <v>#N/A</v>
      </c>
    </row>
    <row r="100" spans="1:6" hidden="1" outlineLevel="1">
      <c r="A100" t="s">
        <v>30</v>
      </c>
      <c r="B100" t="e">
        <f>INDEX(Sheet1!N:N, MATCH($A$51, Sheet1!$A:$A,0))</f>
        <v>#N/A</v>
      </c>
      <c r="C100" t="e">
        <f>IF(AND($B$94&gt;15,B100&gt;0.25),B58)</f>
        <v>#N/A</v>
      </c>
      <c r="D100" t="e">
        <f t="shared" si="22"/>
        <v>#N/A</v>
      </c>
      <c r="E100" t="e">
        <f t="shared" si="23"/>
        <v>#N/A</v>
      </c>
      <c r="F100" t="e">
        <f t="shared" si="24"/>
        <v>#N/A</v>
      </c>
    </row>
    <row r="101" spans="1:6" hidden="1" outlineLevel="1">
      <c r="A101" t="s">
        <v>32</v>
      </c>
      <c r="B101" t="e">
        <f>INDEX(Sheet1!R:R, MATCH($A$51, Sheet1!$A:$A,0))</f>
        <v>#N/A</v>
      </c>
      <c r="C101" t="e">
        <f>IF(AND($B$94&gt;15,B101&gt;0.25),B60)</f>
        <v>#N/A</v>
      </c>
      <c r="D101" t="e">
        <f t="shared" si="22"/>
        <v>#N/A</v>
      </c>
      <c r="E101" t="e">
        <f t="shared" si="23"/>
        <v>#N/A</v>
      </c>
      <c r="F101" t="e">
        <f t="shared" si="24"/>
        <v>#N/A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4" width="24.42578125" bestFit="1" customWidth="1"/>
    <col min="5" max="5" width="12" bestFit="1" customWidth="1"/>
    <col min="6" max="6" width="24.42578125" bestFit="1" customWidth="1"/>
    <col min="7" max="7" width="97" bestFit="1" customWidth="1"/>
    <col min="8" max="8" width="24.42578125" bestFit="1" customWidth="1"/>
    <col min="9" max="9" width="10.140625" bestFit="1" customWidth="1"/>
    <col min="10" max="10" width="16.28515625" bestFit="1" customWidth="1"/>
    <col min="11" max="11" width="57" bestFit="1" customWidth="1"/>
    <col min="12" max="19" width="24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28515625" bestFit="1" customWidth="1"/>
    <col min="25" max="25" width="14.42578125" bestFit="1" customWidth="1"/>
    <col min="26" max="26" width="15.5703125" bestFit="1" customWidth="1"/>
    <col min="27" max="27" width="15" bestFit="1" customWidth="1"/>
    <col min="28" max="28" width="22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7.42578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375</v>
      </c>
      <c r="B2" s="1">
        <v>0.60416666666666663</v>
      </c>
      <c r="C2" t="s">
        <v>194</v>
      </c>
      <c r="D2" t="s">
        <v>373</v>
      </c>
      <c r="E2" t="s">
        <v>230</v>
      </c>
      <c r="F2">
        <v>4614</v>
      </c>
      <c r="G2" t="s">
        <v>231</v>
      </c>
      <c r="H2" t="s">
        <v>232</v>
      </c>
      <c r="I2" t="s">
        <v>5</v>
      </c>
      <c r="J2" t="s">
        <v>234</v>
      </c>
      <c r="K2" t="s">
        <v>374</v>
      </c>
      <c r="L2">
        <v>7</v>
      </c>
      <c r="M2">
        <v>75.06</v>
      </c>
      <c r="N2">
        <v>78.239999999999995</v>
      </c>
      <c r="O2">
        <v>28.231200000000001</v>
      </c>
      <c r="P2">
        <v>11.7646</v>
      </c>
      <c r="Q2">
        <v>5.7226999999999997</v>
      </c>
      <c r="R2">
        <v>4.8742000000000001</v>
      </c>
      <c r="S2">
        <v>3.2747999999999999</v>
      </c>
      <c r="T2">
        <v>2.3187000000000002</v>
      </c>
      <c r="U2">
        <v>1.0281</v>
      </c>
      <c r="V2">
        <v>1.1598999999999999</v>
      </c>
      <c r="W2">
        <v>7.1429</v>
      </c>
      <c r="X2" t="s">
        <v>376</v>
      </c>
      <c r="Y2">
        <v>3.2254999999999998</v>
      </c>
      <c r="Z2" t="s">
        <v>377</v>
      </c>
      <c r="AA2">
        <v>2.0459000000000001</v>
      </c>
      <c r="AB2" t="s">
        <v>378</v>
      </c>
      <c r="AC2">
        <v>2.2564000000000002</v>
      </c>
      <c r="AD2">
        <v>14.1485</v>
      </c>
      <c r="AE2" s="23">
        <v>240.49340000000001</v>
      </c>
      <c r="AF2">
        <v>1.75</v>
      </c>
      <c r="AG2">
        <v>103</v>
      </c>
    </row>
    <row r="3" spans="1:33">
      <c r="A3" t="s">
        <v>380</v>
      </c>
      <c r="B3" s="1">
        <v>0.60416666666666663</v>
      </c>
      <c r="C3" t="s">
        <v>194</v>
      </c>
      <c r="D3" t="s">
        <v>373</v>
      </c>
      <c r="E3" t="s">
        <v>230</v>
      </c>
      <c r="F3">
        <v>4614</v>
      </c>
      <c r="G3" t="s">
        <v>231</v>
      </c>
      <c r="H3" t="s">
        <v>232</v>
      </c>
      <c r="I3" t="s">
        <v>5</v>
      </c>
      <c r="J3" t="s">
        <v>234</v>
      </c>
      <c r="K3" t="s">
        <v>374</v>
      </c>
      <c r="L3">
        <v>6</v>
      </c>
      <c r="M3">
        <v>59.567999999999998</v>
      </c>
      <c r="N3">
        <v>53.594799999999999</v>
      </c>
      <c r="O3">
        <v>35.385899999999999</v>
      </c>
      <c r="P3">
        <v>8.1610999999999994</v>
      </c>
      <c r="Q3">
        <v>5.8658999999999999</v>
      </c>
      <c r="R3">
        <v>3.3679999999999999</v>
      </c>
      <c r="S3">
        <v>3.6322999999999999</v>
      </c>
      <c r="T3">
        <v>2.0440999999999998</v>
      </c>
      <c r="U3">
        <v>0.90649999999999997</v>
      </c>
      <c r="V3">
        <v>1.0842000000000001</v>
      </c>
      <c r="W3">
        <v>15.4343</v>
      </c>
      <c r="X3" t="s">
        <v>381</v>
      </c>
      <c r="Y3">
        <v>1.0935999999999999</v>
      </c>
      <c r="Z3" t="s">
        <v>382</v>
      </c>
      <c r="AA3">
        <v>0.1017</v>
      </c>
      <c r="AB3" t="s">
        <v>383</v>
      </c>
      <c r="AC3">
        <v>1.0858000000000001</v>
      </c>
      <c r="AD3">
        <v>10.920999999999999</v>
      </c>
      <c r="AE3">
        <v>202.24709999999999</v>
      </c>
      <c r="AF3">
        <v>3</v>
      </c>
      <c r="AG3">
        <v>96</v>
      </c>
    </row>
    <row r="4" spans="1:33">
      <c r="A4" t="s">
        <v>384</v>
      </c>
      <c r="B4" s="1">
        <v>0.60416666666666663</v>
      </c>
      <c r="C4" t="s">
        <v>194</v>
      </c>
      <c r="D4" t="s">
        <v>373</v>
      </c>
      <c r="E4" t="s">
        <v>230</v>
      </c>
      <c r="F4">
        <v>4614</v>
      </c>
      <c r="G4" t="s">
        <v>231</v>
      </c>
      <c r="H4" t="s">
        <v>232</v>
      </c>
      <c r="I4" t="s">
        <v>5</v>
      </c>
      <c r="J4" t="s">
        <v>234</v>
      </c>
      <c r="K4" t="s">
        <v>374</v>
      </c>
      <c r="L4">
        <v>8</v>
      </c>
      <c r="M4">
        <v>53.859499999999997</v>
      </c>
      <c r="N4">
        <v>58.487699999999997</v>
      </c>
      <c r="O4">
        <v>15.3713</v>
      </c>
      <c r="P4">
        <v>12.213699999999999</v>
      </c>
      <c r="Q4">
        <v>3.2339000000000002</v>
      </c>
      <c r="R4">
        <v>4.1866000000000003</v>
      </c>
      <c r="S4">
        <v>2.1526999999999998</v>
      </c>
      <c r="T4">
        <v>2.02</v>
      </c>
      <c r="U4">
        <v>1.2465999999999999</v>
      </c>
      <c r="V4">
        <v>1.3446</v>
      </c>
      <c r="W4">
        <v>18.387899999999998</v>
      </c>
      <c r="X4" t="s">
        <v>274</v>
      </c>
      <c r="Y4">
        <v>2.2989000000000002</v>
      </c>
      <c r="Z4" t="s">
        <v>275</v>
      </c>
      <c r="AA4">
        <v>1.5212000000000001</v>
      </c>
      <c r="AB4" t="s">
        <v>385</v>
      </c>
      <c r="AC4">
        <v>1.3976</v>
      </c>
      <c r="AD4">
        <v>17.1586</v>
      </c>
      <c r="AE4">
        <v>194.88059999999999</v>
      </c>
      <c r="AF4">
        <v>6</v>
      </c>
      <c r="AG4">
        <v>85</v>
      </c>
    </row>
    <row r="5" spans="1:33">
      <c r="A5" t="s">
        <v>386</v>
      </c>
      <c r="B5" s="1">
        <v>0.60416666666666663</v>
      </c>
      <c r="C5" t="s">
        <v>194</v>
      </c>
      <c r="D5" t="s">
        <v>373</v>
      </c>
      <c r="E5" t="s">
        <v>230</v>
      </c>
      <c r="F5">
        <v>4614</v>
      </c>
      <c r="G5" t="s">
        <v>231</v>
      </c>
      <c r="H5" t="s">
        <v>232</v>
      </c>
      <c r="I5" t="s">
        <v>5</v>
      </c>
      <c r="J5" t="s">
        <v>234</v>
      </c>
      <c r="K5" t="s">
        <v>374</v>
      </c>
      <c r="L5">
        <v>5</v>
      </c>
      <c r="M5">
        <v>43.28</v>
      </c>
      <c r="N5">
        <v>43.256999999999998</v>
      </c>
      <c r="O5">
        <v>22.734400000000001</v>
      </c>
      <c r="P5">
        <v>5.7691999999999997</v>
      </c>
      <c r="Q5">
        <v>6.0669000000000004</v>
      </c>
      <c r="R5">
        <v>4.4200999999999997</v>
      </c>
      <c r="S5">
        <v>3.3431000000000002</v>
      </c>
      <c r="T5">
        <v>1.5622</v>
      </c>
      <c r="U5">
        <v>1.0224</v>
      </c>
      <c r="V5">
        <v>1.107</v>
      </c>
      <c r="W5">
        <v>7.1429</v>
      </c>
      <c r="X5" t="s">
        <v>387</v>
      </c>
      <c r="Y5">
        <v>3.2035</v>
      </c>
      <c r="Z5" t="s">
        <v>388</v>
      </c>
      <c r="AA5">
        <v>1.6389</v>
      </c>
      <c r="AB5" t="s">
        <v>389</v>
      </c>
      <c r="AC5">
        <v>0</v>
      </c>
      <c r="AD5">
        <v>13.9864</v>
      </c>
      <c r="AE5">
        <v>158.53389999999999</v>
      </c>
      <c r="AF5">
        <v>5</v>
      </c>
      <c r="AG5">
        <v>77</v>
      </c>
    </row>
    <row r="6" spans="1:33">
      <c r="A6" t="s">
        <v>390</v>
      </c>
      <c r="B6" s="1">
        <v>0.60416666666666663</v>
      </c>
      <c r="C6" t="s">
        <v>194</v>
      </c>
      <c r="D6" t="s">
        <v>373</v>
      </c>
      <c r="E6" t="s">
        <v>230</v>
      </c>
      <c r="F6">
        <v>4614</v>
      </c>
      <c r="G6" t="s">
        <v>231</v>
      </c>
      <c r="H6" t="s">
        <v>232</v>
      </c>
      <c r="I6" t="s">
        <v>5</v>
      </c>
      <c r="J6" t="s">
        <v>234</v>
      </c>
      <c r="K6" t="s">
        <v>374</v>
      </c>
      <c r="L6">
        <v>6</v>
      </c>
      <c r="M6">
        <v>60.870399999999997</v>
      </c>
      <c r="N6">
        <v>37.879899999999999</v>
      </c>
      <c r="O6">
        <v>17.077100000000002</v>
      </c>
      <c r="P6">
        <v>7.2134999999999998</v>
      </c>
      <c r="Q6">
        <v>4.0894000000000004</v>
      </c>
      <c r="R6">
        <v>3.7844000000000002</v>
      </c>
      <c r="S6">
        <v>1.3608</v>
      </c>
      <c r="T6">
        <v>1.2463</v>
      </c>
      <c r="U6">
        <v>0</v>
      </c>
      <c r="V6">
        <v>0</v>
      </c>
      <c r="W6">
        <v>7.1429</v>
      </c>
      <c r="X6" t="s">
        <v>391</v>
      </c>
      <c r="Y6">
        <v>2.0287999999999999</v>
      </c>
      <c r="Z6" t="s">
        <v>259</v>
      </c>
      <c r="AA6">
        <v>1.77</v>
      </c>
      <c r="AB6" t="s">
        <v>392</v>
      </c>
      <c r="AC6">
        <v>1.4397</v>
      </c>
      <c r="AD6">
        <v>1.75</v>
      </c>
      <c r="AE6">
        <v>149.95519999999999</v>
      </c>
      <c r="AF6">
        <v>16</v>
      </c>
      <c r="AG6">
        <v>107</v>
      </c>
    </row>
    <row r="7" spans="1:33">
      <c r="A7" t="s">
        <v>393</v>
      </c>
      <c r="B7" s="1">
        <v>0.60416666666666663</v>
      </c>
      <c r="C7" t="s">
        <v>194</v>
      </c>
      <c r="D7" t="s">
        <v>373</v>
      </c>
      <c r="E7" t="s">
        <v>230</v>
      </c>
      <c r="F7">
        <v>4614</v>
      </c>
      <c r="G7" t="s">
        <v>231</v>
      </c>
      <c r="H7" t="s">
        <v>232</v>
      </c>
      <c r="I7" t="s">
        <v>5</v>
      </c>
      <c r="J7" t="s">
        <v>234</v>
      </c>
      <c r="K7" t="s">
        <v>374</v>
      </c>
      <c r="L7">
        <v>5</v>
      </c>
      <c r="M7">
        <v>38.808399999999999</v>
      </c>
      <c r="N7">
        <v>40.892200000000003</v>
      </c>
      <c r="O7">
        <v>19.094799999999999</v>
      </c>
      <c r="P7">
        <v>8.2962000000000007</v>
      </c>
      <c r="Q7">
        <v>3.1926000000000001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394</v>
      </c>
      <c r="Y7">
        <v>1.9698</v>
      </c>
      <c r="Z7" t="s">
        <v>395</v>
      </c>
      <c r="AA7">
        <v>0.23400000000000001</v>
      </c>
      <c r="AB7" t="s">
        <v>355</v>
      </c>
      <c r="AC7">
        <v>1.7887999999999999</v>
      </c>
      <c r="AD7">
        <v>4</v>
      </c>
      <c r="AE7">
        <v>127.9923</v>
      </c>
      <c r="AF7">
        <v>8</v>
      </c>
      <c r="AG7">
        <v>102</v>
      </c>
    </row>
    <row r="8" spans="1:33">
      <c r="A8" t="s">
        <v>396</v>
      </c>
      <c r="B8" s="1">
        <v>0.60416666666666663</v>
      </c>
      <c r="C8" t="s">
        <v>194</v>
      </c>
      <c r="D8" t="s">
        <v>373</v>
      </c>
      <c r="E8" t="s">
        <v>230</v>
      </c>
      <c r="F8">
        <v>4614</v>
      </c>
      <c r="G8" t="s">
        <v>231</v>
      </c>
      <c r="H8" t="s">
        <v>232</v>
      </c>
      <c r="I8" t="s">
        <v>5</v>
      </c>
      <c r="J8" t="s">
        <v>234</v>
      </c>
      <c r="K8" t="s">
        <v>374</v>
      </c>
      <c r="L8">
        <v>9</v>
      </c>
      <c r="M8">
        <v>35.530500000000004</v>
      </c>
      <c r="N8">
        <v>40.640500000000003</v>
      </c>
      <c r="O8">
        <v>16.882999999999999</v>
      </c>
      <c r="P8">
        <v>6.0274999999999999</v>
      </c>
      <c r="Q8">
        <v>3.7970999999999999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262</v>
      </c>
      <c r="Y8">
        <v>0</v>
      </c>
      <c r="Z8" t="s">
        <v>263</v>
      </c>
      <c r="AA8">
        <v>6.8199999999999997E-2</v>
      </c>
      <c r="AB8" t="s">
        <v>397</v>
      </c>
      <c r="AC8">
        <v>1.0219</v>
      </c>
      <c r="AD8">
        <v>12.5</v>
      </c>
      <c r="AE8">
        <v>125.3978</v>
      </c>
      <c r="AF8">
        <v>20</v>
      </c>
      <c r="AG8">
        <v>77</v>
      </c>
    </row>
    <row r="51" spans="1:33" hidden="1" outlineLevel="1">
      <c r="A51" t="str">
        <f>C2</f>
        <v>Plumpton</v>
      </c>
      <c r="B51">
        <f>B2</f>
        <v>0.60416666666666663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Between The Waters (IRE)</v>
      </c>
      <c r="L52" t="str">
        <f t="shared" si="0"/>
        <v>Between The Waters (IRE)</v>
      </c>
      <c r="M52" t="str">
        <f t="shared" si="0"/>
        <v>Sweet Destination (IRE)</v>
      </c>
      <c r="N52" t="str">
        <f t="shared" ref="N52:N91" si="1">INDEX($A$2:$A$20,(MATCH(LARGE(W$2:W$20,$J52),W$2:W$20,0)))</f>
        <v>Presenting Berkley (IRE)</v>
      </c>
      <c r="O52" t="str">
        <f t="shared" ref="O52:O91" si="2">INDEX($A$2:$A$20,(MATCH(LARGE(AA$2:AA$20,$J52),AA$2:AA$20,0)))</f>
        <v>Between The Waters (IRE)</v>
      </c>
      <c r="P52" t="str">
        <f t="shared" ref="P52:P91" si="3">INDEX($A$2:$A$20,(MATCH(LARGE(Y$2:Y$20,$J52),Y$2:Y$20,0)))</f>
        <v>Between The Waters (IRE)</v>
      </c>
      <c r="Q52" t="str">
        <f t="shared" ref="Q52:Q91" si="4">INDEX($A$2:$A$20,(MATCH(LARGE(Y$2:Y$20,$J52),Y$2:Y$20,0)))</f>
        <v>Between The Waters (IRE)</v>
      </c>
      <c r="R52" t="str">
        <f t="shared" ref="R52:R91" si="5">INDEX($A$2:$A$20,(MATCH(LARGE(AD$2:AD$20,$J52),AD$2:AD$20,0)))</f>
        <v>Presenting Berkley (IRE)</v>
      </c>
      <c r="S52" t="str">
        <f t="shared" ref="S52:S80" si="6">A2</f>
        <v>Between The Waters (IRE)</v>
      </c>
      <c r="V52">
        <f t="shared" ref="V52:V80" si="7">SUM(Y52:AF52)</f>
        <v>52</v>
      </c>
      <c r="W52">
        <f t="shared" ref="W52:W80" si="8">V52-AG2</f>
        <v>-51</v>
      </c>
      <c r="X52">
        <f t="shared" ref="X52:X60" si="9">IF(ISNA(W52),"",W52)</f>
        <v>-51</v>
      </c>
      <c r="Y52">
        <f t="shared" ref="Y52:AA80" si="10">(($H$63+1)-(RANK(M2,M$2:M$30)))</f>
        <v>7</v>
      </c>
      <c r="Z52">
        <f t="shared" si="10"/>
        <v>7</v>
      </c>
      <c r="AA52">
        <f t="shared" si="10"/>
        <v>6</v>
      </c>
      <c r="AB52">
        <f t="shared" ref="AB52:AB80" si="11">(($H$63+1)-(RANK(W2,W$2:W$30)))</f>
        <v>5</v>
      </c>
      <c r="AC52">
        <f t="shared" ref="AC52:AC80" si="12">(($H$63+1)-(RANK(Y2,Y$2:Y$30)))</f>
        <v>7</v>
      </c>
      <c r="AD52">
        <f t="shared" ref="AD52:AD80" si="13">(($H$63+1)-(RANK(AA2,AA$2:AA$30)))</f>
        <v>7</v>
      </c>
      <c r="AE52">
        <f t="shared" ref="AE52:AF80" si="14">(($H$63+1)-(RANK(AC2,AC$2:AC$30)))</f>
        <v>7</v>
      </c>
      <c r="AF52">
        <f t="shared" si="14"/>
        <v>6</v>
      </c>
      <c r="AG52" t="str">
        <f>INDEX(S52:S92, MATCH(LARGE(X52:X92, 1),X52:X92, 0))</f>
        <v>Diplomatico (USA)</v>
      </c>
    </row>
    <row r="53" spans="1:33" hidden="1" outlineLevel="1">
      <c r="A53" t="s">
        <v>43</v>
      </c>
      <c r="B53" t="str">
        <f>A2</f>
        <v>Between The Waters (IRE)</v>
      </c>
      <c r="C53">
        <f>AE2</f>
        <v>240.49340000000001</v>
      </c>
      <c r="D53">
        <f>AG2</f>
        <v>103</v>
      </c>
      <c r="E53">
        <f>C53-D53</f>
        <v>137.49340000000001</v>
      </c>
      <c r="F53">
        <f>SUMIF(B53:B61, B53, G53:G61)</f>
        <v>0.6969845547708029</v>
      </c>
      <c r="G53">
        <f>(1/C53)*(C53-C54)</f>
        <v>0.15903263873353704</v>
      </c>
      <c r="H53">
        <f>AF2</f>
        <v>1.75</v>
      </c>
      <c r="J53">
        <v>2</v>
      </c>
      <c r="K53" t="str">
        <f t="shared" si="0"/>
        <v>Cintex (FR)</v>
      </c>
      <c r="L53" t="str">
        <f t="shared" si="0"/>
        <v>Presenting Berkley (IRE)</v>
      </c>
      <c r="M53" t="str">
        <f t="shared" si="0"/>
        <v>Between The Waters (IRE)</v>
      </c>
      <c r="N53" t="str">
        <f t="shared" si="1"/>
        <v>Sweet Destination (IRE)</v>
      </c>
      <c r="O53" t="str">
        <f t="shared" si="2"/>
        <v>Cintex (FR)</v>
      </c>
      <c r="P53" t="str">
        <f t="shared" si="3"/>
        <v>Diplomatico (USA)</v>
      </c>
      <c r="Q53" t="str">
        <f t="shared" si="4"/>
        <v>Diplomatico (USA)</v>
      </c>
      <c r="R53" t="str">
        <f t="shared" si="5"/>
        <v>Between The Waters (IRE)</v>
      </c>
      <c r="S53" t="str">
        <f t="shared" si="6"/>
        <v>Sweet Destination (IRE)</v>
      </c>
      <c r="V53">
        <f t="shared" si="7"/>
        <v>33</v>
      </c>
      <c r="W53">
        <f t="shared" si="8"/>
        <v>-63</v>
      </c>
      <c r="X53">
        <f t="shared" si="9"/>
        <v>-63</v>
      </c>
      <c r="Y53">
        <f t="shared" si="10"/>
        <v>5</v>
      </c>
      <c r="Z53">
        <f t="shared" si="10"/>
        <v>5</v>
      </c>
      <c r="AA53">
        <f t="shared" si="10"/>
        <v>7</v>
      </c>
      <c r="AB53">
        <f t="shared" si="11"/>
        <v>6</v>
      </c>
      <c r="AC53">
        <f t="shared" si="12"/>
        <v>2</v>
      </c>
      <c r="AD53">
        <f t="shared" si="13"/>
        <v>2</v>
      </c>
      <c r="AE53">
        <f t="shared" si="14"/>
        <v>3</v>
      </c>
      <c r="AF53">
        <f t="shared" si="14"/>
        <v>3</v>
      </c>
    </row>
    <row r="54" spans="1:33" hidden="1" outlineLevel="1">
      <c r="A54" t="s">
        <v>44</v>
      </c>
      <c r="B54" t="str">
        <f>A3</f>
        <v>Sweet Destination (IRE)</v>
      </c>
      <c r="C54">
        <f>AE3</f>
        <v>202.24709999999999</v>
      </c>
      <c r="D54">
        <f>AG3</f>
        <v>96</v>
      </c>
      <c r="E54">
        <f t="shared" ref="E54:E55" si="15">C54-D54</f>
        <v>106.24709999999999</v>
      </c>
      <c r="F54">
        <f ca="1">SUMIF(B53:B64, B54, G53:G61)</f>
        <v>0</v>
      </c>
      <c r="H54">
        <f>AF3</f>
        <v>3</v>
      </c>
      <c r="J54">
        <v>3</v>
      </c>
      <c r="K54" t="str">
        <f t="shared" si="0"/>
        <v>Sweet Destination (IRE)</v>
      </c>
      <c r="L54" t="str">
        <f t="shared" si="0"/>
        <v>Sweet Destination (IRE)</v>
      </c>
      <c r="M54" t="str">
        <f t="shared" si="0"/>
        <v>Diplomatico (USA)</v>
      </c>
      <c r="N54" t="str">
        <f t="shared" si="1"/>
        <v>Between The Waters (IRE)</v>
      </c>
      <c r="O54" t="str">
        <f t="shared" si="2"/>
        <v>Diplomatico (USA)</v>
      </c>
      <c r="P54" t="str">
        <f t="shared" si="3"/>
        <v>Presenting Berkley (IRE)</v>
      </c>
      <c r="Q54" t="str">
        <f t="shared" si="4"/>
        <v>Presenting Berkley (IRE)</v>
      </c>
      <c r="R54" t="str">
        <f t="shared" si="5"/>
        <v>Diplomatico (USA)</v>
      </c>
      <c r="S54" t="str">
        <f t="shared" si="6"/>
        <v>Presenting Berkley (IRE)</v>
      </c>
      <c r="V54">
        <f t="shared" si="7"/>
        <v>38</v>
      </c>
      <c r="W54">
        <f t="shared" si="8"/>
        <v>-47</v>
      </c>
      <c r="X54">
        <f t="shared" si="9"/>
        <v>-47</v>
      </c>
      <c r="Y54">
        <f t="shared" si="10"/>
        <v>4</v>
      </c>
      <c r="Z54">
        <f t="shared" si="10"/>
        <v>6</v>
      </c>
      <c r="AA54">
        <f t="shared" si="10"/>
        <v>1</v>
      </c>
      <c r="AB54">
        <f t="shared" si="11"/>
        <v>7</v>
      </c>
      <c r="AC54">
        <f t="shared" si="12"/>
        <v>5</v>
      </c>
      <c r="AD54">
        <f t="shared" si="13"/>
        <v>4</v>
      </c>
      <c r="AE54">
        <f t="shared" si="14"/>
        <v>4</v>
      </c>
      <c r="AF54">
        <f t="shared" si="14"/>
        <v>7</v>
      </c>
    </row>
    <row r="55" spans="1:33" hidden="1" outlineLevel="1">
      <c r="A55" t="s">
        <v>45</v>
      </c>
      <c r="B55" t="str">
        <f>A4</f>
        <v>Presenting Berkley (IRE)</v>
      </c>
      <c r="C55">
        <f>AE4</f>
        <v>194.88059999999999</v>
      </c>
      <c r="D55">
        <f>AG4</f>
        <v>85</v>
      </c>
      <c r="E55">
        <f t="shared" si="15"/>
        <v>109.88059999999999</v>
      </c>
      <c r="F55">
        <f ca="1">SUMIF(B53:B64, B55, G53:G61)</f>
        <v>0.33605543431187157</v>
      </c>
      <c r="H55">
        <f>AF4</f>
        <v>6</v>
      </c>
      <c r="J55">
        <v>4</v>
      </c>
      <c r="K55" t="str">
        <f t="shared" si="0"/>
        <v>Presenting Berkley (IRE)</v>
      </c>
      <c r="L55" t="str">
        <f t="shared" si="0"/>
        <v>Diplomatico (USA)</v>
      </c>
      <c r="M55" t="str">
        <f t="shared" si="0"/>
        <v>Megaboost (IRE)</v>
      </c>
      <c r="N55" t="str">
        <f t="shared" si="1"/>
        <v>Between The Waters (IRE)</v>
      </c>
      <c r="O55" t="str">
        <f t="shared" si="2"/>
        <v>Presenting Berkley (IRE)</v>
      </c>
      <c r="P55" t="str">
        <f t="shared" si="3"/>
        <v>Cintex (FR)</v>
      </c>
      <c r="Q55" t="str">
        <f t="shared" si="4"/>
        <v>Cintex (FR)</v>
      </c>
      <c r="R55" t="str">
        <f t="shared" si="5"/>
        <v>Intercooler Turbo (IRE)</v>
      </c>
      <c r="S55" t="str">
        <f t="shared" si="6"/>
        <v>Diplomatico (USA)</v>
      </c>
      <c r="V55">
        <f t="shared" si="7"/>
        <v>34</v>
      </c>
      <c r="W55">
        <f t="shared" si="8"/>
        <v>-43</v>
      </c>
      <c r="X55">
        <f t="shared" si="9"/>
        <v>-43</v>
      </c>
      <c r="Y55">
        <f t="shared" si="10"/>
        <v>3</v>
      </c>
      <c r="Z55">
        <f t="shared" si="10"/>
        <v>4</v>
      </c>
      <c r="AA55">
        <f t="shared" si="10"/>
        <v>5</v>
      </c>
      <c r="AB55">
        <f t="shared" si="11"/>
        <v>5</v>
      </c>
      <c r="AC55">
        <f t="shared" si="12"/>
        <v>6</v>
      </c>
      <c r="AD55">
        <f t="shared" si="13"/>
        <v>5</v>
      </c>
      <c r="AE55">
        <f t="shared" si="14"/>
        <v>1</v>
      </c>
      <c r="AF55">
        <f t="shared" si="14"/>
        <v>5</v>
      </c>
    </row>
    <row r="56" spans="1:33" hidden="1" outlineLevel="1">
      <c r="A56" t="s">
        <v>46</v>
      </c>
      <c r="B56" t="str">
        <f>INDEX(A$2:A$20,MATCH(C56,M$2:M$20,0))</f>
        <v>Between The Waters (IRE)</v>
      </c>
      <c r="C56">
        <f>LARGE(M$2:M$20, D56)</f>
        <v>75.06</v>
      </c>
      <c r="D56">
        <v>1</v>
      </c>
      <c r="E56">
        <f>LARGE(M$2:M$20, F56)</f>
        <v>60.870399999999997</v>
      </c>
      <c r="F56">
        <v>2</v>
      </c>
      <c r="G56">
        <f t="shared" ref="G56:G61" si="16">IF(C56&gt;0, (1/C56)*(C56-E56), 0.1)</f>
        <v>0.18904343192112982</v>
      </c>
      <c r="H56">
        <f t="shared" ref="H56:H61" si="17">INDEX(AF$2:AF$20,MATCH(B56,A$2:A$20,0))</f>
        <v>1.75</v>
      </c>
      <c r="J56">
        <v>5</v>
      </c>
      <c r="K56" t="str">
        <f t="shared" si="0"/>
        <v>Diplomatico (USA)</v>
      </c>
      <c r="L56" t="str">
        <f t="shared" si="0"/>
        <v>Megaboost (IRE)</v>
      </c>
      <c r="M56" t="str">
        <f t="shared" si="0"/>
        <v>Cintex (FR)</v>
      </c>
      <c r="N56" t="str">
        <f t="shared" si="1"/>
        <v>Between The Waters (IRE)</v>
      </c>
      <c r="O56" t="str">
        <f t="shared" si="2"/>
        <v>Megaboost (IRE)</v>
      </c>
      <c r="P56" t="str">
        <f t="shared" si="3"/>
        <v>Megaboost (IRE)</v>
      </c>
      <c r="Q56" t="str">
        <f t="shared" si="4"/>
        <v>Megaboost (IRE)</v>
      </c>
      <c r="R56" t="str">
        <f t="shared" si="5"/>
        <v>Sweet Destination (IRE)</v>
      </c>
      <c r="S56" t="str">
        <f t="shared" si="6"/>
        <v>Cintex (FR)</v>
      </c>
      <c r="V56">
        <f t="shared" si="7"/>
        <v>31</v>
      </c>
      <c r="W56">
        <f t="shared" si="8"/>
        <v>-76</v>
      </c>
      <c r="X56">
        <f t="shared" si="9"/>
        <v>-76</v>
      </c>
      <c r="Y56">
        <f t="shared" si="10"/>
        <v>6</v>
      </c>
      <c r="Z56">
        <f t="shared" si="10"/>
        <v>1</v>
      </c>
      <c r="AA56">
        <f t="shared" si="10"/>
        <v>3</v>
      </c>
      <c r="AB56">
        <f t="shared" si="11"/>
        <v>5</v>
      </c>
      <c r="AC56">
        <f t="shared" si="12"/>
        <v>4</v>
      </c>
      <c r="AD56">
        <f t="shared" si="13"/>
        <v>6</v>
      </c>
      <c r="AE56">
        <f t="shared" si="14"/>
        <v>5</v>
      </c>
      <c r="AF56">
        <f t="shared" si="14"/>
        <v>1</v>
      </c>
    </row>
    <row r="57" spans="1:33" hidden="1" outlineLevel="1">
      <c r="A57" t="s">
        <v>25</v>
      </c>
      <c r="B57" t="str">
        <f>INDEX(A$2:A$20,MATCH(C57,W$2:W$20,0))</f>
        <v>Presenting Berkley (IRE)</v>
      </c>
      <c r="C57">
        <f>LARGE(W$2:W$20, D57)</f>
        <v>18.387899999999998</v>
      </c>
      <c r="D57">
        <v>1</v>
      </c>
      <c r="E57">
        <f>LARGE(W$2:W$20, F57)</f>
        <v>15.4343</v>
      </c>
      <c r="F57">
        <v>2</v>
      </c>
      <c r="G57">
        <f t="shared" si="16"/>
        <v>0.1606273690851048</v>
      </c>
      <c r="H57">
        <f t="shared" si="17"/>
        <v>6</v>
      </c>
      <c r="J57">
        <v>6</v>
      </c>
      <c r="K57" t="str">
        <f t="shared" si="0"/>
        <v>Megaboost (IRE)</v>
      </c>
      <c r="L57" t="str">
        <f t="shared" si="0"/>
        <v>Intercooler Turbo (IRE)</v>
      </c>
      <c r="M57" t="str">
        <f t="shared" si="0"/>
        <v>Intercooler Turbo (IRE)</v>
      </c>
      <c r="N57" t="str">
        <f t="shared" si="1"/>
        <v>Megaboost (IRE)</v>
      </c>
      <c r="O57" t="str">
        <f t="shared" si="2"/>
        <v>Sweet Destination (IRE)</v>
      </c>
      <c r="P57" t="str">
        <f t="shared" si="3"/>
        <v>Sweet Destination (IRE)</v>
      </c>
      <c r="Q57" t="str">
        <f t="shared" si="4"/>
        <v>Sweet Destination (IRE)</v>
      </c>
      <c r="R57" t="str">
        <f t="shared" si="5"/>
        <v>Megaboost (IRE)</v>
      </c>
      <c r="S57" t="str">
        <f t="shared" si="6"/>
        <v>Megaboost (IRE)</v>
      </c>
      <c r="V57">
        <f t="shared" si="7"/>
        <v>25</v>
      </c>
      <c r="W57">
        <f t="shared" si="8"/>
        <v>-77</v>
      </c>
      <c r="X57">
        <f t="shared" si="9"/>
        <v>-77</v>
      </c>
      <c r="Y57">
        <f t="shared" si="10"/>
        <v>2</v>
      </c>
      <c r="Z57">
        <f t="shared" si="10"/>
        <v>3</v>
      </c>
      <c r="AA57">
        <f t="shared" si="10"/>
        <v>4</v>
      </c>
      <c r="AB57">
        <f t="shared" si="11"/>
        <v>2</v>
      </c>
      <c r="AC57">
        <f t="shared" si="12"/>
        <v>3</v>
      </c>
      <c r="AD57">
        <f t="shared" si="13"/>
        <v>3</v>
      </c>
      <c r="AE57">
        <f t="shared" si="14"/>
        <v>6</v>
      </c>
      <c r="AF57">
        <f t="shared" si="14"/>
        <v>2</v>
      </c>
    </row>
    <row r="58" spans="1:33" hidden="1" outlineLevel="1">
      <c r="A58" t="s">
        <v>28</v>
      </c>
      <c r="B58" t="str">
        <f>INDEX(A$2:A$20,MATCH(C58,AA$2:AA$20,0))</f>
        <v>Between The Waters (IRE)</v>
      </c>
      <c r="C58">
        <f>LARGE(AA$2:AA$20, D58)</f>
        <v>2.0459000000000001</v>
      </c>
      <c r="D58">
        <v>1</v>
      </c>
      <c r="E58">
        <f>LARGE(AA$2:AA$20, F58)</f>
        <v>1.77</v>
      </c>
      <c r="F58">
        <v>2</v>
      </c>
      <c r="G58">
        <f t="shared" si="16"/>
        <v>0.1348550760056699</v>
      </c>
      <c r="H58">
        <f t="shared" si="17"/>
        <v>1.75</v>
      </c>
      <c r="J58">
        <v>7</v>
      </c>
      <c r="K58" t="str">
        <f t="shared" si="0"/>
        <v>Intercooler Turbo (IRE)</v>
      </c>
      <c r="L58" t="str">
        <f t="shared" si="0"/>
        <v>Cintex (FR)</v>
      </c>
      <c r="M58" t="str">
        <f t="shared" si="0"/>
        <v>Presenting Berkley (IRE)</v>
      </c>
      <c r="N58" t="str">
        <f t="shared" si="1"/>
        <v>Megaboost (IRE)</v>
      </c>
      <c r="O58" t="str">
        <f t="shared" si="2"/>
        <v>Intercooler Turbo (IRE)</v>
      </c>
      <c r="P58" t="str">
        <f t="shared" si="3"/>
        <v>Intercooler Turbo (IRE)</v>
      </c>
      <c r="Q58" t="str">
        <f t="shared" si="4"/>
        <v>Intercooler Turbo (IRE)</v>
      </c>
      <c r="R58" t="str">
        <f t="shared" si="5"/>
        <v>Cintex (FR)</v>
      </c>
      <c r="S58" t="str">
        <f t="shared" si="6"/>
        <v>Intercooler Turbo (IRE)</v>
      </c>
      <c r="V58">
        <f t="shared" si="7"/>
        <v>15</v>
      </c>
      <c r="W58">
        <f t="shared" si="8"/>
        <v>-62</v>
      </c>
      <c r="X58">
        <f t="shared" si="9"/>
        <v>-62</v>
      </c>
      <c r="Y58">
        <f t="shared" si="10"/>
        <v>1</v>
      </c>
      <c r="Z58">
        <f t="shared" si="10"/>
        <v>2</v>
      </c>
      <c r="AA58">
        <f t="shared" si="10"/>
        <v>2</v>
      </c>
      <c r="AB58">
        <f t="shared" si="11"/>
        <v>2</v>
      </c>
      <c r="AC58">
        <f t="shared" si="12"/>
        <v>1</v>
      </c>
      <c r="AD58">
        <f t="shared" si="13"/>
        <v>1</v>
      </c>
      <c r="AE58">
        <f t="shared" si="14"/>
        <v>2</v>
      </c>
      <c r="AF58">
        <f t="shared" si="14"/>
        <v>4</v>
      </c>
    </row>
    <row r="59" spans="1:33" hidden="1" outlineLevel="1">
      <c r="A59" t="s">
        <v>30</v>
      </c>
      <c r="B59" t="str">
        <f>INDEX(A$2:A$20,MATCH(C59,AC$2:AC$20,0))</f>
        <v>Between The Waters (IRE)</v>
      </c>
      <c r="C59">
        <f>LARGE(AC$2:AC$20, D59)</f>
        <v>2.2564000000000002</v>
      </c>
      <c r="D59">
        <v>1</v>
      </c>
      <c r="E59">
        <f>LARGE(AC$2:AC$20, F59)</f>
        <v>1.7887999999999999</v>
      </c>
      <c r="F59">
        <v>2</v>
      </c>
      <c r="G59">
        <f t="shared" si="16"/>
        <v>0.20723276014890984</v>
      </c>
      <c r="H59">
        <f t="shared" si="17"/>
        <v>1.75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>
        <f t="shared" si="11"/>
        <v>2</v>
      </c>
      <c r="AC59">
        <f t="shared" si="12"/>
        <v>1</v>
      </c>
      <c r="AD59" t="e">
        <f t="shared" si="13"/>
        <v>#N/A</v>
      </c>
      <c r="AE59">
        <f t="shared" si="14"/>
        <v>1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Between The Waters (IRE)</v>
      </c>
      <c r="C60">
        <f>LARGE(Y$2:Y$20, D60)</f>
        <v>3.2254999999999998</v>
      </c>
      <c r="D60">
        <v>1</v>
      </c>
      <c r="E60">
        <f>LARGE(Y$2:Y$20, F60)</f>
        <v>3.2035</v>
      </c>
      <c r="F60">
        <v>2</v>
      </c>
      <c r="G60">
        <f t="shared" si="16"/>
        <v>6.8206479615562851E-3</v>
      </c>
      <c r="H60">
        <f t="shared" si="17"/>
        <v>1.75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>
        <f t="shared" si="11"/>
        <v>2</v>
      </c>
      <c r="AC60">
        <f t="shared" si="12"/>
        <v>1</v>
      </c>
      <c r="AD60" t="e">
        <f t="shared" si="13"/>
        <v>#N/A</v>
      </c>
      <c r="AE60">
        <f t="shared" si="14"/>
        <v>1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Presenting Berkley (IRE)</v>
      </c>
      <c r="C61">
        <f>LARGE(AD$2:AD$20, D61)</f>
        <v>17.1586</v>
      </c>
      <c r="D61">
        <v>1</v>
      </c>
      <c r="E61">
        <f>LARGE(AD$2:AD$20, F61)</f>
        <v>14.1485</v>
      </c>
      <c r="F61">
        <v>2</v>
      </c>
      <c r="G61">
        <f t="shared" si="16"/>
        <v>0.17542806522676674</v>
      </c>
      <c r="H61">
        <f t="shared" si="17"/>
        <v>6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>
        <f t="shared" si="11"/>
        <v>2</v>
      </c>
      <c r="AC61">
        <f t="shared" si="12"/>
        <v>1</v>
      </c>
      <c r="AD61" t="e">
        <f t="shared" si="13"/>
        <v>#N/A</v>
      </c>
      <c r="AE61">
        <f t="shared" si="14"/>
        <v>1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Between The Waters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>
        <f t="shared" si="11"/>
        <v>2</v>
      </c>
      <c r="AC62">
        <f t="shared" si="12"/>
        <v>1</v>
      </c>
      <c r="AD62" t="e">
        <f t="shared" si="13"/>
        <v>#N/A</v>
      </c>
      <c r="AE62">
        <f t="shared" si="14"/>
        <v>1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Presenting Berkley (IRE)</v>
      </c>
      <c r="C63" t="str">
        <f>IF(G68="Handicap", INDEX(B53:B55,(MATCH(LARGE(D53:D55,3),D53:D55,0))))</f>
        <v>Presenting Berkley (IRE)</v>
      </c>
      <c r="D63" t="str">
        <f>IF(G68="Handicap", INDEX(B53:B55,(MATCH(LARGE(E53:E55,1),E53:E55,0))))</f>
        <v>Between The Waters (IRE)</v>
      </c>
      <c r="G63" t="s">
        <v>68</v>
      </c>
      <c r="H63">
        <f>COUNTIF(A2:A30, "*")</f>
        <v>7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>
        <f t="shared" si="11"/>
        <v>2</v>
      </c>
      <c r="AC63">
        <f t="shared" si="12"/>
        <v>1</v>
      </c>
      <c r="AD63" t="e">
        <f t="shared" si="13"/>
        <v>#N/A</v>
      </c>
      <c r="AE63">
        <f t="shared" si="14"/>
        <v>1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Between The Waters (IRE)</v>
      </c>
      <c r="C64">
        <f>INDEX(AF$2:AF$20,MATCH(B64,A$2:A$20,0))</f>
        <v>1.75</v>
      </c>
      <c r="D64">
        <v>1</v>
      </c>
      <c r="E64">
        <f>SUMIF(B53:B61, B64, G53:G61)</f>
        <v>0.6969845547708029</v>
      </c>
      <c r="F64">
        <v>0</v>
      </c>
      <c r="G64" t="str">
        <f>K2</f>
        <v>Download The Free At The Races App Novices Handicap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2</v>
      </c>
      <c r="AC64">
        <f t="shared" si="12"/>
        <v>1</v>
      </c>
      <c r="AD64" t="e">
        <f t="shared" si="13"/>
        <v>#N/A</v>
      </c>
      <c r="AE64">
        <f t="shared" si="14"/>
        <v>1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Between The Waters (IRE)</v>
      </c>
      <c r="C65">
        <f>INDEX(AF$2:AF$20,MATCH(B65,A$2:A$20,0))</f>
        <v>1.75</v>
      </c>
      <c r="D65">
        <v>1</v>
      </c>
      <c r="F65">
        <f>IF(G68="Non Handicap", F64+1, F64)</f>
        <v>0</v>
      </c>
      <c r="G65" t="str">
        <f>D2</f>
        <v xml:space="preserve">3m2½f </v>
      </c>
      <c r="H65">
        <f>LARGE(G58:G60, 1)</f>
        <v>0.20723276014890984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2</v>
      </c>
      <c r="AC65">
        <f t="shared" si="12"/>
        <v>1</v>
      </c>
      <c r="AD65" t="e">
        <f t="shared" si="13"/>
        <v>#N/A</v>
      </c>
      <c r="AE65">
        <f t="shared" si="14"/>
        <v>1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4614</v>
      </c>
      <c r="H66">
        <f ca="1">LARGE(F53:F55, 1)</f>
        <v>0.6969845547708029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2</v>
      </c>
      <c r="AC66">
        <f t="shared" si="12"/>
        <v>1</v>
      </c>
      <c r="AD66" t="e">
        <f t="shared" si="13"/>
        <v>#N/A</v>
      </c>
      <c r="AE66">
        <f t="shared" si="14"/>
        <v>1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Between The Waters (IRE)</v>
      </c>
      <c r="F67">
        <f>IF(H63&lt;11, F66+1, F66)</f>
        <v>1</v>
      </c>
      <c r="G67" t="str">
        <f>G2</f>
        <v>Good</v>
      </c>
      <c r="H67" t="str">
        <f ca="1">INDEX(B53:B55,MATCH(H66,F53:F55,0))</f>
        <v>Between The Waters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2</v>
      </c>
      <c r="AC67">
        <f t="shared" si="12"/>
        <v>1</v>
      </c>
      <c r="AD67" t="e">
        <f t="shared" si="13"/>
        <v>#N/A</v>
      </c>
      <c r="AE67">
        <f t="shared" si="14"/>
        <v>1</v>
      </c>
      <c r="AF67" t="e">
        <f t="shared" si="14"/>
        <v>#N/A</v>
      </c>
    </row>
    <row r="68" spans="1:32" hidden="1" outlineLevel="1">
      <c r="A68" t="str">
        <f ca="1">INDEX(B62:B67,MODE(MATCH(B62:B67,B62:B67,0)))</f>
        <v>Between The Waters (IRE)</v>
      </c>
      <c r="B68" t="str">
        <f ca="1">IF(ISNA(A68), B56, A68)</f>
        <v>Between The Waters (IRE)</v>
      </c>
      <c r="C68">
        <f ca="1">INDEX(AF$2:AF$20,MATCH(B68,A$2:A$20,0))</f>
        <v>1.75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2</v>
      </c>
      <c r="AC68">
        <f t="shared" si="12"/>
        <v>1</v>
      </c>
      <c r="AD68" t="e">
        <f t="shared" si="13"/>
        <v>#N/A</v>
      </c>
      <c r="AE68">
        <f t="shared" si="14"/>
        <v>1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Between The Waters (IRE)</v>
      </c>
      <c r="C69">
        <f ca="1">INDEX(AF$2:AF$20,MATCH(B69,A$2:A$20,0))</f>
        <v>1.75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2</v>
      </c>
      <c r="AC69">
        <f t="shared" si="12"/>
        <v>1</v>
      </c>
      <c r="AD69" t="e">
        <f t="shared" si="13"/>
        <v>#N/A</v>
      </c>
      <c r="AE69">
        <f t="shared" si="14"/>
        <v>1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Between The Waters (IRE)</v>
      </c>
      <c r="C70">
        <f ca="1">INDEX(AF$2:AF$20,MATCH(B70,A$2:A$20,0))</f>
        <v>1.75</v>
      </c>
      <c r="D70">
        <v>1</v>
      </c>
      <c r="E70">
        <f ca="1">SUMIF(B53:B61, B70, G53:G61)</f>
        <v>0.6969845547708029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2</v>
      </c>
      <c r="AC70">
        <f t="shared" si="12"/>
        <v>1</v>
      </c>
      <c r="AD70" t="e">
        <f t="shared" si="13"/>
        <v>#N/A</v>
      </c>
      <c r="AE70">
        <f t="shared" si="14"/>
        <v>1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2</v>
      </c>
      <c r="AC71">
        <f t="shared" si="12"/>
        <v>1</v>
      </c>
      <c r="AD71" t="e">
        <f t="shared" si="13"/>
        <v>#N/A</v>
      </c>
      <c r="AE71">
        <f t="shared" si="14"/>
        <v>1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Between The Waters (IRE)</v>
      </c>
      <c r="C72">
        <f>C53</f>
        <v>240.49340000000001</v>
      </c>
      <c r="D72">
        <f>(1/C72)*(C72-C73)</f>
        <v>0.15903263873353704</v>
      </c>
      <c r="E72">
        <f>H53</f>
        <v>1.75</v>
      </c>
      <c r="F72">
        <f>(E72*10)-10</f>
        <v>7.5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2</v>
      </c>
      <c r="AC72">
        <f t="shared" si="12"/>
        <v>1</v>
      </c>
      <c r="AD72" t="e">
        <f t="shared" si="13"/>
        <v>#N/A</v>
      </c>
      <c r="AE72">
        <f t="shared" si="14"/>
        <v>1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Sweet Destination (IRE)</v>
      </c>
      <c r="C73">
        <f t="shared" si="19"/>
        <v>202.24709999999999</v>
      </c>
      <c r="D73">
        <f>(1/C73)*(C73-C74)</f>
        <v>3.6423266390469888E-2</v>
      </c>
      <c r="E73">
        <f t="shared" ref="E73:E74" si="20">H54</f>
        <v>3</v>
      </c>
      <c r="F73">
        <f>(E73*10)-10</f>
        <v>20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2</v>
      </c>
      <c r="AC73">
        <f t="shared" si="12"/>
        <v>1</v>
      </c>
      <c r="AD73" t="e">
        <f t="shared" si="13"/>
        <v>#N/A</v>
      </c>
      <c r="AE73">
        <f t="shared" si="14"/>
        <v>1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Presenting Berkley (IRE)</v>
      </c>
      <c r="C74">
        <f t="shared" si="19"/>
        <v>194.88059999999999</v>
      </c>
      <c r="E74">
        <f t="shared" si="20"/>
        <v>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2</v>
      </c>
      <c r="AC74">
        <f t="shared" si="12"/>
        <v>1</v>
      </c>
      <c r="AD74" t="e">
        <f t="shared" si="13"/>
        <v>#N/A</v>
      </c>
      <c r="AE74">
        <f t="shared" si="14"/>
        <v>1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2</v>
      </c>
      <c r="AC75">
        <f t="shared" si="12"/>
        <v>1</v>
      </c>
      <c r="AD75" t="e">
        <f t="shared" si="13"/>
        <v>#N/A</v>
      </c>
      <c r="AE75">
        <f t="shared" si="14"/>
        <v>1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2</v>
      </c>
      <c r="AC76">
        <f t="shared" si="12"/>
        <v>1</v>
      </c>
      <c r="AD76" t="e">
        <f t="shared" si="13"/>
        <v>#N/A</v>
      </c>
      <c r="AE76">
        <f t="shared" si="14"/>
        <v>1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1.75</v>
      </c>
      <c r="C77">
        <f>SMALL(AF2:AF50, 1)</f>
        <v>1.75</v>
      </c>
      <c r="D77" t="str">
        <f>IF(G77&lt;=3, "YES", "NO")</f>
        <v>YES</v>
      </c>
      <c r="E77">
        <f>IF(C77=0,SMALL(AF2:AF49,2), C77)</f>
        <v>1.75</v>
      </c>
      <c r="F77">
        <f>IF(E77=0, SMALL(AF2:AF49, 3), E77)</f>
        <v>1.75</v>
      </c>
      <c r="G77">
        <f>IF(F77=0, SMALL(AF2:AF49, 4), F77)</f>
        <v>1.75</v>
      </c>
      <c r="H77" t="str">
        <f>INDEX(A2:A50, MATCH(G77, AF2:AF50, 0))</f>
        <v>Between The Waters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2</v>
      </c>
      <c r="AC77">
        <f t="shared" si="12"/>
        <v>1</v>
      </c>
      <c r="AD77" t="e">
        <f t="shared" si="13"/>
        <v>#N/A</v>
      </c>
      <c r="AE77">
        <f t="shared" si="14"/>
        <v>1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240.49340000000001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2</v>
      </c>
      <c r="AC78">
        <f t="shared" si="12"/>
        <v>1</v>
      </c>
      <c r="AD78" t="e">
        <f t="shared" si="13"/>
        <v>#N/A</v>
      </c>
      <c r="AE78">
        <f t="shared" si="14"/>
        <v>1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240.49340000000001</v>
      </c>
      <c r="C79">
        <f>C78/B79</f>
        <v>4.158118268526288E-5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Between The Waters (IRE) is highly rated.</v>
      </c>
      <c r="H79" t="str">
        <f>INDEX(A2:A50, MATCH(B79, AE2:AE50, 0))</f>
        <v>Between The Waters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2</v>
      </c>
      <c r="AC79">
        <f t="shared" si="12"/>
        <v>1</v>
      </c>
      <c r="AD79" t="e">
        <f t="shared" si="13"/>
        <v>#N/A</v>
      </c>
      <c r="AE79">
        <f t="shared" si="14"/>
        <v>1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7.1429</v>
      </c>
      <c r="C80">
        <f>(B81-B80)+0.01</f>
        <v>11.254999999999997</v>
      </c>
      <c r="D80" t="str">
        <f>D2</f>
        <v xml:space="preserve">3m2½f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2</v>
      </c>
      <c r="AC80">
        <f t="shared" si="12"/>
        <v>1</v>
      </c>
      <c r="AD80" t="e">
        <f t="shared" si="13"/>
        <v>#N/A</v>
      </c>
      <c r="AE80">
        <f t="shared" si="14"/>
        <v>1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18.387899999999998</v>
      </c>
      <c r="C81">
        <f>C80/B81</f>
        <v>0.6120872965373968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Intercooler Turbo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Plumpton</v>
      </c>
    </row>
    <row r="82" spans="1:19" hidden="1" outlineLevel="1">
      <c r="A82" t="s">
        <v>110</v>
      </c>
      <c r="B82">
        <f>INDEX(M2:M49, MATCH(H77, A2:A49, 0))</f>
        <v>75.06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75.06</v>
      </c>
      <c r="C83">
        <f>C82/B83</f>
        <v>1.332267519317879E-4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Between The Waters (IRE)is the form horse.</v>
      </c>
      <c r="H83" t="str">
        <f>INDEX(A2:A50,MATCH(B83,INDEX(M2:M50,0)))</f>
        <v>Intercooler Turbo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2.2564000000000002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2.2564000000000002</v>
      </c>
      <c r="C85">
        <f>C84/B85</f>
        <v>4.4318383265378476E-3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Between The Waters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14.1485</v>
      </c>
      <c r="C86">
        <f>(B87-B86)+0.01</f>
        <v>3.0200999999999993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17.1586</v>
      </c>
      <c r="C87">
        <f>C86/B87</f>
        <v>0.17601086335715033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Presenting Berkley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3.2254999999999998</v>
      </c>
      <c r="C88">
        <f>B89-B88</f>
        <v>0</v>
      </c>
      <c r="H88" t="str">
        <f>INDEX(X2:X50, MATCH(B88, Y2:Y50, 0))</f>
        <v>Sheehan, Gavin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3.2254999999999998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Sheehan, Gavin. </v>
      </c>
      <c r="H89" t="str">
        <f>INDEX(X2:X50, MATCH(B89, Y2:Y50, 0))</f>
        <v>Sheehan, Gavin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78.239999999999995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78.239999999999995</v>
      </c>
      <c r="C91">
        <f>(C90+0.01)/(B91+0.01)</f>
        <v>2.5559105431309905E-4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Between The Waters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0.2903</v>
      </c>
    </row>
    <row r="96" spans="1:19" hidden="1" outlineLevel="1">
      <c r="A96" t="s">
        <v>70</v>
      </c>
      <c r="B96">
        <f>INDEX(Sheet1!H:H, MATCH($A$51, Sheet1!$A:$A,0))</f>
        <v>0.2581</v>
      </c>
      <c r="C96" t="str">
        <f>IF(AND($B$94&gt;15,B96&gt;0.25),B55)</f>
        <v>Presenting Berkley (IRE)</v>
      </c>
      <c r="D96">
        <f t="shared" ref="D96:D101" si="22">RANK(B96, B$96:B$101, 2)</f>
        <v>4</v>
      </c>
      <c r="E96">
        <f t="shared" ref="E96:E101" si="23">7-D96</f>
        <v>3</v>
      </c>
      <c r="F96" t="str">
        <f t="shared" ref="F96:F101" si="24">IF(AND(OR(E96=1, E96=2), C96&lt;&gt;FALSE), C96, "")</f>
        <v/>
      </c>
      <c r="G96" t="str">
        <f>INDEX(F96:F101,MATCH(1,E96:E101,0))</f>
        <v>Between The Waters (IRE)</v>
      </c>
    </row>
    <row r="97" spans="1:6" hidden="1" outlineLevel="1">
      <c r="A97" t="s">
        <v>25</v>
      </c>
      <c r="B97">
        <f>INDEX(Sheet1!J:J, MATCH($A$51, Sheet1!$A:$A,0))</f>
        <v>0.19350000000000001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0.2903</v>
      </c>
      <c r="C98" t="str">
        <f>IF(AND($B$94&gt;15,B98&gt;0.25),B57)</f>
        <v>Presenting Berkley (IRE)</v>
      </c>
      <c r="D98">
        <f t="shared" si="22"/>
        <v>5</v>
      </c>
      <c r="E98">
        <f t="shared" si="23"/>
        <v>2</v>
      </c>
      <c r="F98" t="str">
        <f t="shared" si="24"/>
        <v>Presenting Berkley (IRE)</v>
      </c>
    </row>
    <row r="99" spans="1:6" hidden="1" outlineLevel="1">
      <c r="A99" t="s">
        <v>26</v>
      </c>
      <c r="B99">
        <f>INDEX(Sheet1!P:P, MATCH($A$51, Sheet1!$A:$A,0))</f>
        <v>0.3226</v>
      </c>
      <c r="C99" t="str">
        <f>IF(AND($B$94&gt;15,B99&gt;0.25),B59)</f>
        <v>Between The Waters (IRE)</v>
      </c>
      <c r="D99">
        <f t="shared" si="22"/>
        <v>6</v>
      </c>
      <c r="E99">
        <f t="shared" si="23"/>
        <v>1</v>
      </c>
      <c r="F99" t="str">
        <f t="shared" si="24"/>
        <v>Between The Waters (IRE)</v>
      </c>
    </row>
    <row r="100" spans="1:6" hidden="1" outlineLevel="1">
      <c r="A100" t="s">
        <v>30</v>
      </c>
      <c r="B100">
        <f>INDEX(Sheet1!N:N, MATCH($A$51, Sheet1!$A:$A,0))</f>
        <v>0.129</v>
      </c>
      <c r="C100" t="b">
        <f>IF(AND($B$94&gt;15,B100&gt;0.25),B58)</f>
        <v>0</v>
      </c>
      <c r="D100">
        <f t="shared" si="22"/>
        <v>2</v>
      </c>
      <c r="E100">
        <f t="shared" si="23"/>
        <v>5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9.6799999999999997E-2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9.140625" bestFit="1" customWidth="1"/>
    <col min="3" max="3" width="12" bestFit="1" customWidth="1"/>
    <col min="4" max="4" width="19.140625" bestFit="1" customWidth="1"/>
    <col min="5" max="5" width="11" bestFit="1" customWidth="1"/>
    <col min="6" max="6" width="13.28515625" bestFit="1" customWidth="1"/>
    <col min="7" max="7" width="89" bestFit="1" customWidth="1"/>
    <col min="8" max="8" width="19.140625" bestFit="1" customWidth="1"/>
    <col min="9" max="9" width="10.140625" bestFit="1" customWidth="1"/>
    <col min="10" max="10" width="16.28515625" bestFit="1" customWidth="1"/>
    <col min="11" max="11" width="43.42578125" bestFit="1" customWidth="1"/>
    <col min="12" max="19" width="19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7109375" bestFit="1" customWidth="1"/>
    <col min="25" max="26" width="14.42578125" bestFit="1" customWidth="1"/>
    <col min="27" max="27" width="15" bestFit="1" customWidth="1"/>
    <col min="28" max="28" width="22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9.140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400</v>
      </c>
      <c r="B2" s="1">
        <v>0.61458333333333337</v>
      </c>
      <c r="C2" t="s">
        <v>277</v>
      </c>
      <c r="D2" t="s">
        <v>398</v>
      </c>
      <c r="E2" t="s">
        <v>230</v>
      </c>
      <c r="F2">
        <v>6758</v>
      </c>
      <c r="G2" t="s">
        <v>280</v>
      </c>
      <c r="H2" t="s">
        <v>232</v>
      </c>
      <c r="I2" t="s">
        <v>5</v>
      </c>
      <c r="J2" t="s">
        <v>234</v>
      </c>
      <c r="K2" t="s">
        <v>399</v>
      </c>
      <c r="L2">
        <v>9</v>
      </c>
      <c r="M2">
        <v>74.17</v>
      </c>
      <c r="N2">
        <v>87.419200000000004</v>
      </c>
      <c r="O2">
        <v>41.712000000000003</v>
      </c>
      <c r="P2">
        <v>9.4709000000000003</v>
      </c>
      <c r="Q2">
        <v>7.5321999999999996</v>
      </c>
      <c r="R2">
        <v>3.2509999999999999</v>
      </c>
      <c r="S2">
        <v>2.5228999999999999</v>
      </c>
      <c r="T2">
        <v>2.1534</v>
      </c>
      <c r="U2">
        <v>1.3842000000000001</v>
      </c>
      <c r="V2">
        <v>1.5718000000000001</v>
      </c>
      <c r="W2">
        <v>19.828600000000002</v>
      </c>
      <c r="X2" t="s">
        <v>401</v>
      </c>
      <c r="Y2">
        <v>4.2187999999999999</v>
      </c>
      <c r="Z2" t="s">
        <v>402</v>
      </c>
      <c r="AA2">
        <v>3.1440999999999999</v>
      </c>
      <c r="AB2" t="s">
        <v>403</v>
      </c>
      <c r="AC2">
        <v>0.70960000000000001</v>
      </c>
      <c r="AD2">
        <v>16.868600000000001</v>
      </c>
      <c r="AE2" s="23">
        <v>275.95729999999998</v>
      </c>
      <c r="AF2">
        <v>4</v>
      </c>
      <c r="AG2">
        <v>117</v>
      </c>
    </row>
    <row r="3" spans="1:33">
      <c r="A3" t="s">
        <v>404</v>
      </c>
      <c r="B3" s="1">
        <v>0.61458333333333337</v>
      </c>
      <c r="C3" t="s">
        <v>277</v>
      </c>
      <c r="D3" t="s">
        <v>398</v>
      </c>
      <c r="E3" t="s">
        <v>230</v>
      </c>
      <c r="F3">
        <v>6758</v>
      </c>
      <c r="G3" t="s">
        <v>280</v>
      </c>
      <c r="H3" t="s">
        <v>232</v>
      </c>
      <c r="I3" t="s">
        <v>5</v>
      </c>
      <c r="J3" t="s">
        <v>234</v>
      </c>
      <c r="K3" t="s">
        <v>399</v>
      </c>
      <c r="L3">
        <v>9</v>
      </c>
      <c r="M3">
        <v>96.396000000000001</v>
      </c>
      <c r="N3">
        <v>35.108499999999999</v>
      </c>
      <c r="O3">
        <v>18.258600000000001</v>
      </c>
      <c r="P3">
        <v>12.036099999999999</v>
      </c>
      <c r="Q3">
        <v>6.3548999999999998</v>
      </c>
      <c r="R3">
        <v>7.2347999999999999</v>
      </c>
      <c r="S3">
        <v>3.6402999999999999</v>
      </c>
      <c r="T3">
        <v>1.4127000000000001</v>
      </c>
      <c r="U3">
        <v>1.0513999999999999</v>
      </c>
      <c r="V3">
        <v>1.5531999999999999</v>
      </c>
      <c r="W3">
        <v>19.890699999999999</v>
      </c>
      <c r="X3" t="s">
        <v>405</v>
      </c>
      <c r="Y3">
        <v>2.1920999999999999</v>
      </c>
      <c r="Z3" t="s">
        <v>316</v>
      </c>
      <c r="AA3">
        <v>2.0722</v>
      </c>
      <c r="AB3" t="s">
        <v>406</v>
      </c>
      <c r="AC3">
        <v>1.0084</v>
      </c>
      <c r="AD3">
        <v>15.661099999999999</v>
      </c>
      <c r="AE3">
        <v>223.87110000000001</v>
      </c>
      <c r="AF3">
        <v>5</v>
      </c>
      <c r="AG3">
        <v>111</v>
      </c>
    </row>
    <row r="4" spans="1:33">
      <c r="A4" t="s">
        <v>407</v>
      </c>
      <c r="B4" s="1">
        <v>0.61458333333333337</v>
      </c>
      <c r="C4" t="s">
        <v>277</v>
      </c>
      <c r="D4" t="s">
        <v>398</v>
      </c>
      <c r="E4" t="s">
        <v>230</v>
      </c>
      <c r="F4">
        <v>6758</v>
      </c>
      <c r="G4" t="s">
        <v>280</v>
      </c>
      <c r="H4" t="s">
        <v>232</v>
      </c>
      <c r="I4" t="s">
        <v>5</v>
      </c>
      <c r="J4" t="s">
        <v>234</v>
      </c>
      <c r="K4" t="s">
        <v>399</v>
      </c>
      <c r="L4">
        <v>7</v>
      </c>
      <c r="M4">
        <v>64.108000000000004</v>
      </c>
      <c r="N4">
        <v>41.540900000000001</v>
      </c>
      <c r="O4">
        <v>32.948500000000003</v>
      </c>
      <c r="P4">
        <v>8.5957000000000008</v>
      </c>
      <c r="Q4">
        <v>5.0868000000000002</v>
      </c>
      <c r="R4">
        <v>3.6082999999999998</v>
      </c>
      <c r="S4">
        <v>2.8092999999999999</v>
      </c>
      <c r="T4">
        <v>2.1215999999999999</v>
      </c>
      <c r="U4">
        <v>1.5129999999999999</v>
      </c>
      <c r="V4">
        <v>2.1017000000000001</v>
      </c>
      <c r="W4">
        <v>11.084300000000001</v>
      </c>
      <c r="X4" t="s">
        <v>408</v>
      </c>
      <c r="Y4">
        <v>0.68520000000000003</v>
      </c>
      <c r="Z4" t="s">
        <v>409</v>
      </c>
      <c r="AA4">
        <v>1.3352999999999999</v>
      </c>
      <c r="AB4" t="s">
        <v>410</v>
      </c>
      <c r="AC4">
        <v>0.91390000000000005</v>
      </c>
      <c r="AD4">
        <v>25.055499999999999</v>
      </c>
      <c r="AE4">
        <v>203.50800000000001</v>
      </c>
      <c r="AF4">
        <v>10</v>
      </c>
      <c r="AG4">
        <v>102</v>
      </c>
    </row>
    <row r="5" spans="1:33">
      <c r="A5" t="s">
        <v>411</v>
      </c>
      <c r="B5" s="1">
        <v>0.61458333333333337</v>
      </c>
      <c r="C5" t="s">
        <v>277</v>
      </c>
      <c r="D5" t="s">
        <v>398</v>
      </c>
      <c r="E5" t="s">
        <v>230</v>
      </c>
      <c r="F5">
        <v>6758</v>
      </c>
      <c r="G5" t="s">
        <v>280</v>
      </c>
      <c r="H5" t="s">
        <v>232</v>
      </c>
      <c r="I5" t="s">
        <v>5</v>
      </c>
      <c r="J5" t="s">
        <v>234</v>
      </c>
      <c r="K5" t="s">
        <v>399</v>
      </c>
      <c r="L5">
        <v>5</v>
      </c>
      <c r="M5">
        <v>61.213500000000003</v>
      </c>
      <c r="N5">
        <v>52.269599999999997</v>
      </c>
      <c r="O5">
        <v>25.209399999999999</v>
      </c>
      <c r="P5">
        <v>8.1464999999999996</v>
      </c>
      <c r="Q5">
        <v>7.6546000000000003</v>
      </c>
      <c r="R5">
        <v>4.4524999999999997</v>
      </c>
      <c r="S5">
        <v>3.2321</v>
      </c>
      <c r="T5">
        <v>2.7785000000000002</v>
      </c>
      <c r="U5">
        <v>2.0731999999999999</v>
      </c>
      <c r="V5">
        <v>1.0734999999999999</v>
      </c>
      <c r="W5">
        <v>20.165700000000001</v>
      </c>
      <c r="X5" t="s">
        <v>412</v>
      </c>
      <c r="Y5">
        <v>1.8026</v>
      </c>
      <c r="Z5" t="s">
        <v>413</v>
      </c>
      <c r="AA5">
        <v>1.2041999999999999</v>
      </c>
      <c r="AB5" t="s">
        <v>414</v>
      </c>
      <c r="AC5">
        <v>1.0858000000000001</v>
      </c>
      <c r="AD5">
        <v>9.8234999999999992</v>
      </c>
      <c r="AE5">
        <v>202.18530000000001</v>
      </c>
      <c r="AF5">
        <v>8</v>
      </c>
      <c r="AG5">
        <v>122</v>
      </c>
    </row>
    <row r="6" spans="1:33">
      <c r="A6" t="s">
        <v>415</v>
      </c>
      <c r="B6" s="1">
        <v>0.61458333333333337</v>
      </c>
      <c r="C6" t="s">
        <v>277</v>
      </c>
      <c r="D6" t="s">
        <v>398</v>
      </c>
      <c r="E6" t="s">
        <v>230</v>
      </c>
      <c r="F6">
        <v>6758</v>
      </c>
      <c r="G6" t="s">
        <v>280</v>
      </c>
      <c r="H6" t="s">
        <v>232</v>
      </c>
      <c r="I6" t="s">
        <v>5</v>
      </c>
      <c r="J6" t="s">
        <v>234</v>
      </c>
      <c r="K6" t="s">
        <v>399</v>
      </c>
      <c r="L6">
        <v>6</v>
      </c>
      <c r="M6">
        <v>54.737099999999998</v>
      </c>
      <c r="N6">
        <v>35.953600000000002</v>
      </c>
      <c r="O6">
        <v>40.178100000000001</v>
      </c>
      <c r="P6">
        <v>10.5549</v>
      </c>
      <c r="Q6">
        <v>6.0707000000000004</v>
      </c>
      <c r="R6">
        <v>3.1057999999999999</v>
      </c>
      <c r="S6">
        <v>3.4792999999999998</v>
      </c>
      <c r="T6">
        <v>2.5268000000000002</v>
      </c>
      <c r="U6">
        <v>1.1305000000000001</v>
      </c>
      <c r="V6">
        <v>0.70809999999999995</v>
      </c>
      <c r="W6">
        <v>21.627099999999999</v>
      </c>
      <c r="X6" t="s">
        <v>416</v>
      </c>
      <c r="Y6">
        <v>0.24360000000000001</v>
      </c>
      <c r="Z6" t="s">
        <v>417</v>
      </c>
      <c r="AA6">
        <v>1.1015999999999999</v>
      </c>
      <c r="AB6" t="s">
        <v>355</v>
      </c>
      <c r="AC6">
        <v>1.4145000000000001</v>
      </c>
      <c r="AD6">
        <v>7.9859</v>
      </c>
      <c r="AE6">
        <v>190.81780000000001</v>
      </c>
      <c r="AF6">
        <v>6</v>
      </c>
      <c r="AG6">
        <v>109</v>
      </c>
    </row>
    <row r="7" spans="1:33">
      <c r="A7" t="s">
        <v>418</v>
      </c>
      <c r="B7" s="1">
        <v>0.61458333333333337</v>
      </c>
      <c r="C7" t="s">
        <v>277</v>
      </c>
      <c r="D7" t="s">
        <v>398</v>
      </c>
      <c r="E7" t="s">
        <v>230</v>
      </c>
      <c r="F7">
        <v>6758</v>
      </c>
      <c r="G7" t="s">
        <v>280</v>
      </c>
      <c r="H7" t="s">
        <v>232</v>
      </c>
      <c r="I7" t="s">
        <v>5</v>
      </c>
      <c r="J7" t="s">
        <v>234</v>
      </c>
      <c r="K7" t="s">
        <v>399</v>
      </c>
      <c r="L7">
        <v>6</v>
      </c>
      <c r="M7">
        <v>58.424100000000003</v>
      </c>
      <c r="N7">
        <v>42.337499999999999</v>
      </c>
      <c r="O7">
        <v>29.607099999999999</v>
      </c>
      <c r="P7">
        <v>8.3846000000000007</v>
      </c>
      <c r="Q7">
        <v>7.5171000000000001</v>
      </c>
      <c r="R7">
        <v>4.8672000000000004</v>
      </c>
      <c r="S7">
        <v>3.0011999999999999</v>
      </c>
      <c r="T7">
        <v>1.2914000000000001</v>
      </c>
      <c r="U7">
        <v>1.1731</v>
      </c>
      <c r="V7">
        <v>1.0288999999999999</v>
      </c>
      <c r="W7">
        <v>18.822900000000001</v>
      </c>
      <c r="X7" t="s">
        <v>366</v>
      </c>
      <c r="Y7">
        <v>1.0753999999999999</v>
      </c>
      <c r="Z7" t="s">
        <v>367</v>
      </c>
      <c r="AA7">
        <v>1.2843</v>
      </c>
      <c r="AB7" t="s">
        <v>419</v>
      </c>
      <c r="AC7">
        <v>0.33860000000000001</v>
      </c>
      <c r="AD7">
        <v>10.906000000000001</v>
      </c>
      <c r="AE7">
        <v>190.05950000000001</v>
      </c>
      <c r="AF7">
        <v>7</v>
      </c>
      <c r="AG7">
        <v>112</v>
      </c>
    </row>
    <row r="8" spans="1:33">
      <c r="A8" t="s">
        <v>420</v>
      </c>
      <c r="B8" s="1">
        <v>0.61458333333333337</v>
      </c>
      <c r="C8" t="s">
        <v>277</v>
      </c>
      <c r="D8" t="s">
        <v>398</v>
      </c>
      <c r="E8" t="s">
        <v>230</v>
      </c>
      <c r="F8">
        <v>6758</v>
      </c>
      <c r="G8" t="s">
        <v>280</v>
      </c>
      <c r="H8" t="s">
        <v>232</v>
      </c>
      <c r="I8" t="s">
        <v>5</v>
      </c>
      <c r="J8" t="s">
        <v>234</v>
      </c>
      <c r="K8" t="s">
        <v>399</v>
      </c>
      <c r="L8">
        <v>6</v>
      </c>
      <c r="M8">
        <v>59.908000000000001</v>
      </c>
      <c r="N8">
        <v>46.8384</v>
      </c>
      <c r="O8">
        <v>19.191600000000001</v>
      </c>
      <c r="P8">
        <v>5.2842000000000002</v>
      </c>
      <c r="Q8">
        <v>5.4356999999999998</v>
      </c>
      <c r="R8">
        <v>3.7132999999999998</v>
      </c>
      <c r="S8">
        <v>3.484</v>
      </c>
      <c r="T8">
        <v>1.7082999999999999</v>
      </c>
      <c r="U8">
        <v>0</v>
      </c>
      <c r="V8">
        <v>0</v>
      </c>
      <c r="W8">
        <v>16.6736</v>
      </c>
      <c r="X8" t="s">
        <v>421</v>
      </c>
      <c r="Y8">
        <v>1.5072000000000001</v>
      </c>
      <c r="Z8" t="s">
        <v>422</v>
      </c>
      <c r="AA8">
        <v>1.7926</v>
      </c>
      <c r="AB8" t="s">
        <v>423</v>
      </c>
      <c r="AC8">
        <v>2.0762999999999998</v>
      </c>
      <c r="AD8">
        <v>14.0838</v>
      </c>
      <c r="AE8">
        <v>184.4187</v>
      </c>
      <c r="AF8">
        <v>5.5</v>
      </c>
      <c r="AG8">
        <v>121</v>
      </c>
    </row>
    <row r="9" spans="1:33">
      <c r="A9" t="s">
        <v>424</v>
      </c>
      <c r="B9" s="1">
        <v>0.61458333333333337</v>
      </c>
      <c r="C9" t="s">
        <v>277</v>
      </c>
      <c r="D9" t="s">
        <v>398</v>
      </c>
      <c r="E9" t="s">
        <v>230</v>
      </c>
      <c r="F9">
        <v>6758</v>
      </c>
      <c r="G9" t="s">
        <v>280</v>
      </c>
      <c r="H9" t="s">
        <v>232</v>
      </c>
      <c r="I9" t="s">
        <v>5</v>
      </c>
      <c r="J9" t="s">
        <v>234</v>
      </c>
      <c r="K9" t="s">
        <v>399</v>
      </c>
      <c r="L9">
        <v>5</v>
      </c>
      <c r="M9">
        <v>55.896700000000003</v>
      </c>
      <c r="N9">
        <v>44.144599999999997</v>
      </c>
      <c r="O9">
        <v>20.97</v>
      </c>
      <c r="P9">
        <v>9.3706999999999994</v>
      </c>
      <c r="Q9">
        <v>5.2405999999999997</v>
      </c>
      <c r="R9">
        <v>2.2835000000000001</v>
      </c>
      <c r="S9">
        <v>0</v>
      </c>
      <c r="T9">
        <v>0</v>
      </c>
      <c r="U9">
        <v>0</v>
      </c>
      <c r="V9">
        <v>0</v>
      </c>
      <c r="W9">
        <v>19.428599999999999</v>
      </c>
      <c r="X9" t="s">
        <v>425</v>
      </c>
      <c r="Y9">
        <v>2.9765000000000001</v>
      </c>
      <c r="Z9" t="s">
        <v>340</v>
      </c>
      <c r="AA9">
        <v>2.0665</v>
      </c>
      <c r="AB9" t="s">
        <v>426</v>
      </c>
      <c r="AC9">
        <v>0.76659999999999995</v>
      </c>
      <c r="AD9">
        <v>9.9665999999999997</v>
      </c>
      <c r="AE9">
        <v>180.4769</v>
      </c>
      <c r="AF9">
        <v>12</v>
      </c>
      <c r="AG9">
        <v>118</v>
      </c>
    </row>
    <row r="10" spans="1:33">
      <c r="A10" t="s">
        <v>427</v>
      </c>
      <c r="B10" s="1">
        <v>0.61458333333333337</v>
      </c>
      <c r="C10" t="s">
        <v>277</v>
      </c>
      <c r="D10" t="s">
        <v>398</v>
      </c>
      <c r="E10" t="s">
        <v>230</v>
      </c>
      <c r="F10">
        <v>6758</v>
      </c>
      <c r="G10" t="s">
        <v>280</v>
      </c>
      <c r="H10" t="s">
        <v>232</v>
      </c>
      <c r="I10" t="s">
        <v>5</v>
      </c>
      <c r="J10" t="s">
        <v>234</v>
      </c>
      <c r="K10" t="s">
        <v>399</v>
      </c>
      <c r="L10">
        <v>5</v>
      </c>
      <c r="M10">
        <v>49.3536</v>
      </c>
      <c r="N10">
        <v>40.5105</v>
      </c>
      <c r="O10">
        <v>22.352900000000002</v>
      </c>
      <c r="P10">
        <v>5.9854000000000003</v>
      </c>
      <c r="Q10">
        <v>5.9778000000000002</v>
      </c>
      <c r="R10">
        <v>3.3795999999999999</v>
      </c>
      <c r="S10">
        <v>2.2755999999999998</v>
      </c>
      <c r="T10">
        <v>0</v>
      </c>
      <c r="U10">
        <v>0</v>
      </c>
      <c r="V10">
        <v>0</v>
      </c>
      <c r="W10">
        <v>16.235700000000001</v>
      </c>
      <c r="X10" t="s">
        <v>428</v>
      </c>
      <c r="Y10">
        <v>3.8877000000000002</v>
      </c>
      <c r="Z10" t="s">
        <v>429</v>
      </c>
      <c r="AA10">
        <v>3.3281999999999998</v>
      </c>
      <c r="AB10" t="s">
        <v>372</v>
      </c>
      <c r="AC10">
        <v>2.3921000000000001</v>
      </c>
      <c r="AD10">
        <v>3.5571999999999999</v>
      </c>
      <c r="AE10">
        <v>163.55279999999999</v>
      </c>
      <c r="AF10">
        <v>20</v>
      </c>
      <c r="AG10">
        <v>112</v>
      </c>
    </row>
    <row r="11" spans="1:33">
      <c r="A11" t="s">
        <v>430</v>
      </c>
      <c r="B11" s="1">
        <v>0.61458333333333337</v>
      </c>
      <c r="C11" t="s">
        <v>277</v>
      </c>
      <c r="D11" t="s">
        <v>398</v>
      </c>
      <c r="E11" t="s">
        <v>230</v>
      </c>
      <c r="F11">
        <v>6758</v>
      </c>
      <c r="G11" t="s">
        <v>280</v>
      </c>
      <c r="H11" t="s">
        <v>232</v>
      </c>
      <c r="I11" t="s">
        <v>5</v>
      </c>
      <c r="J11" t="s">
        <v>234</v>
      </c>
      <c r="K11" t="s">
        <v>399</v>
      </c>
      <c r="L11">
        <v>7</v>
      </c>
      <c r="M11">
        <v>42.309100000000001</v>
      </c>
      <c r="N11">
        <v>33.1</v>
      </c>
      <c r="O11">
        <v>19.536000000000001</v>
      </c>
      <c r="P11">
        <v>5.8308</v>
      </c>
      <c r="Q11">
        <v>4.0940000000000003</v>
      </c>
      <c r="R11">
        <v>4.8925000000000001</v>
      </c>
      <c r="S11">
        <v>2.4832000000000001</v>
      </c>
      <c r="T11">
        <v>1.2112000000000001</v>
      </c>
      <c r="U11">
        <v>1.5389999999999999</v>
      </c>
      <c r="V11">
        <v>1.2835000000000001</v>
      </c>
      <c r="W11">
        <v>17.742899999999999</v>
      </c>
      <c r="X11" t="s">
        <v>312</v>
      </c>
      <c r="Y11">
        <v>1.236</v>
      </c>
      <c r="Z11" t="s">
        <v>431</v>
      </c>
      <c r="AA11">
        <v>0.51619999999999999</v>
      </c>
      <c r="AB11" t="s">
        <v>385</v>
      </c>
      <c r="AC11">
        <v>2.3883000000000001</v>
      </c>
      <c r="AD11">
        <v>8.0905000000000005</v>
      </c>
      <c r="AE11">
        <v>146.2533</v>
      </c>
      <c r="AF11">
        <v>10</v>
      </c>
      <c r="AG11">
        <v>107</v>
      </c>
    </row>
    <row r="51" spans="1:33" hidden="1" outlineLevel="1">
      <c r="A51" t="str">
        <f>C2</f>
        <v>Hereford</v>
      </c>
      <c r="B51">
        <f>B2</f>
        <v>0.61458333333333337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Gone Platinum (IRE)</v>
      </c>
      <c r="L52" t="str">
        <f t="shared" si="0"/>
        <v>Roll The Dough (IRE)</v>
      </c>
      <c r="M52" t="str">
        <f t="shared" si="0"/>
        <v>Roll The Dough (IRE)</v>
      </c>
      <c r="N52" t="str">
        <f t="shared" ref="N52:N91" si="1">INDEX($A$2:$A$20,(MATCH(LARGE(W$2:W$20,$J52),W$2:W$20,0)))</f>
        <v>Court Duty (IRE)</v>
      </c>
      <c r="O52" t="str">
        <f t="shared" ref="O52:O91" si="2">INDEX($A$2:$A$20,(MATCH(LARGE(AA$2:AA$20,$J52),AA$2:AA$20,0)))</f>
        <v>Seaston Spirit</v>
      </c>
      <c r="P52" t="str">
        <f t="shared" ref="P52:P91" si="3">INDEX($A$2:$A$20,(MATCH(LARGE(Y$2:Y$20,$J52),Y$2:Y$20,0)))</f>
        <v>Roll The Dough (IRE)</v>
      </c>
      <c r="Q52" t="str">
        <f t="shared" ref="Q52:Q91" si="4">INDEX($A$2:$A$20,(MATCH(LARGE(Y$2:Y$20,$J52),Y$2:Y$20,0)))</f>
        <v>Roll The Dough (IRE)</v>
      </c>
      <c r="R52" t="str">
        <f t="shared" ref="R52:R91" si="5">INDEX($A$2:$A$20,(MATCH(LARGE(AD$2:AD$20,$J52),AD$2:AD$20,0)))</f>
        <v>Samson</v>
      </c>
      <c r="S52" t="str">
        <f t="shared" ref="S52:S80" si="6">A2</f>
        <v>Roll The Dough (IRE)</v>
      </c>
      <c r="V52">
        <f t="shared" ref="V52:V80" si="7">SUM(Y52:AF52)</f>
        <v>66</v>
      </c>
      <c r="W52">
        <f t="shared" ref="W52:W80" si="8">V52-AG2</f>
        <v>-51</v>
      </c>
      <c r="X52">
        <f t="shared" ref="X52:X60" si="9">IF(ISNA(W52),"",W52)</f>
        <v>-51</v>
      </c>
      <c r="Y52">
        <f t="shared" ref="Y52:AA80" si="10">(($H$63+1)-(RANK(M2,M$2:M$30)))</f>
        <v>9</v>
      </c>
      <c r="Z52">
        <f t="shared" si="10"/>
        <v>10</v>
      </c>
      <c r="AA52">
        <f t="shared" si="10"/>
        <v>10</v>
      </c>
      <c r="AB52">
        <f t="shared" ref="AB52:AB80" si="11">(($H$63+1)-(RANK(W2,W$2:W$30)))</f>
        <v>7</v>
      </c>
      <c r="AC52">
        <f t="shared" ref="AC52:AC80" si="12">(($H$63+1)-(RANK(Y2,Y$2:Y$30)))</f>
        <v>10</v>
      </c>
      <c r="AD52">
        <f t="shared" ref="AD52:AD80" si="13">(($H$63+1)-(RANK(AA2,AA$2:AA$30)))</f>
        <v>9</v>
      </c>
      <c r="AE52">
        <f t="shared" ref="AE52:AF80" si="14">(($H$63+1)-(RANK(AC2,AC$2:AC$30)))</f>
        <v>2</v>
      </c>
      <c r="AF52">
        <f t="shared" si="14"/>
        <v>9</v>
      </c>
      <c r="AG52" t="str">
        <f>INDEX(S52:S92, MATCH(LARGE(X52:X92, 1),X52:X92, 0))</f>
        <v>Roll The Dough (IRE)</v>
      </c>
    </row>
    <row r="53" spans="1:33" hidden="1" outlineLevel="1">
      <c r="A53" t="s">
        <v>43</v>
      </c>
      <c r="B53" t="str">
        <f>A2</f>
        <v>Roll The Dough (IRE)</v>
      </c>
      <c r="C53">
        <f>AE2</f>
        <v>275.95729999999998</v>
      </c>
      <c r="D53">
        <f>AG2</f>
        <v>117</v>
      </c>
      <c r="E53">
        <f>C53-D53</f>
        <v>158.95729999999998</v>
      </c>
      <c r="F53">
        <f>SUMIF(B53:B61, B53, G53:G61)</f>
        <v>0.26722934987234404</v>
      </c>
      <c r="G53">
        <f>(1/C53)*(C53-C54)</f>
        <v>0.18874731706680695</v>
      </c>
      <c r="H53">
        <f>AF2</f>
        <v>4</v>
      </c>
      <c r="J53">
        <v>2</v>
      </c>
      <c r="K53" t="str">
        <f t="shared" si="0"/>
        <v>Roll The Dough (IRE)</v>
      </c>
      <c r="L53" t="str">
        <f t="shared" si="0"/>
        <v>Night Of Sin (FR)</v>
      </c>
      <c r="M53" t="str">
        <f t="shared" si="0"/>
        <v>Court Duty (IRE)</v>
      </c>
      <c r="N53" t="str">
        <f t="shared" si="1"/>
        <v>Night Of Sin (FR)</v>
      </c>
      <c r="O53" t="str">
        <f t="shared" si="2"/>
        <v>Roll The Dough (IRE)</v>
      </c>
      <c r="P53" t="str">
        <f t="shared" si="3"/>
        <v>Seaston Spirit</v>
      </c>
      <c r="Q53" t="str">
        <f t="shared" si="4"/>
        <v>Seaston Spirit</v>
      </c>
      <c r="R53" t="str">
        <f t="shared" si="5"/>
        <v>Roll The Dough (IRE)</v>
      </c>
      <c r="S53" t="str">
        <f t="shared" si="6"/>
        <v>Gone Platinum (IRE)</v>
      </c>
      <c r="V53">
        <f t="shared" si="7"/>
        <v>49</v>
      </c>
      <c r="W53">
        <f t="shared" si="8"/>
        <v>-62</v>
      </c>
      <c r="X53">
        <f t="shared" si="9"/>
        <v>-62</v>
      </c>
      <c r="Y53">
        <f t="shared" si="10"/>
        <v>10</v>
      </c>
      <c r="Z53">
        <f t="shared" si="10"/>
        <v>2</v>
      </c>
      <c r="AA53">
        <f t="shared" si="10"/>
        <v>1</v>
      </c>
      <c r="AB53">
        <f t="shared" si="11"/>
        <v>8</v>
      </c>
      <c r="AC53">
        <f t="shared" si="12"/>
        <v>7</v>
      </c>
      <c r="AD53">
        <f t="shared" si="13"/>
        <v>8</v>
      </c>
      <c r="AE53">
        <f t="shared" si="14"/>
        <v>5</v>
      </c>
      <c r="AF53">
        <f t="shared" si="14"/>
        <v>8</v>
      </c>
    </row>
    <row r="54" spans="1:33" hidden="1" outlineLevel="1">
      <c r="A54" t="s">
        <v>44</v>
      </c>
      <c r="B54" t="str">
        <f>A3</f>
        <v>Gone Platinum (IRE)</v>
      </c>
      <c r="C54">
        <f>AE3</f>
        <v>223.87110000000001</v>
      </c>
      <c r="D54">
        <f>AG3</f>
        <v>111</v>
      </c>
      <c r="E54">
        <f t="shared" ref="E54:E55" si="15">C54-D54</f>
        <v>112.87110000000001</v>
      </c>
      <c r="F54">
        <f ca="1">SUMIF(B53:B64, B54, G53:G61)</f>
        <v>0.23056973318394955</v>
      </c>
      <c r="H54">
        <f>AF3</f>
        <v>5</v>
      </c>
      <c r="J54">
        <v>3</v>
      </c>
      <c r="K54" t="str">
        <f t="shared" si="0"/>
        <v>Samson</v>
      </c>
      <c r="L54" t="str">
        <f t="shared" si="0"/>
        <v>Boagrius (IRE)</v>
      </c>
      <c r="M54" t="str">
        <f t="shared" si="0"/>
        <v>Samson</v>
      </c>
      <c r="N54" t="str">
        <f t="shared" si="1"/>
        <v>Gone Platinum (IRE)</v>
      </c>
      <c r="O54" t="str">
        <f t="shared" si="2"/>
        <v>Gone Platinum (IRE)</v>
      </c>
      <c r="P54" t="str">
        <f t="shared" si="3"/>
        <v>Stage Summit (IRE)</v>
      </c>
      <c r="Q54" t="str">
        <f t="shared" si="4"/>
        <v>Stage Summit (IRE)</v>
      </c>
      <c r="R54" t="str">
        <f t="shared" si="5"/>
        <v>Gone Platinum (IRE)</v>
      </c>
      <c r="S54" t="str">
        <f t="shared" si="6"/>
        <v>Samson</v>
      </c>
      <c r="V54">
        <f t="shared" si="7"/>
        <v>43</v>
      </c>
      <c r="W54">
        <f t="shared" si="8"/>
        <v>-59</v>
      </c>
      <c r="X54">
        <f t="shared" si="9"/>
        <v>-59</v>
      </c>
      <c r="Y54">
        <f t="shared" si="10"/>
        <v>8</v>
      </c>
      <c r="Z54">
        <f t="shared" si="10"/>
        <v>5</v>
      </c>
      <c r="AA54">
        <f t="shared" si="10"/>
        <v>8</v>
      </c>
      <c r="AB54">
        <f t="shared" si="11"/>
        <v>1</v>
      </c>
      <c r="AC54">
        <f t="shared" si="12"/>
        <v>2</v>
      </c>
      <c r="AD54">
        <f t="shared" si="13"/>
        <v>5</v>
      </c>
      <c r="AE54">
        <f t="shared" si="14"/>
        <v>4</v>
      </c>
      <c r="AF54">
        <f t="shared" si="14"/>
        <v>10</v>
      </c>
    </row>
    <row r="55" spans="1:33" hidden="1" outlineLevel="1">
      <c r="A55" t="s">
        <v>45</v>
      </c>
      <c r="B55" t="str">
        <f>A4</f>
        <v>Samson</v>
      </c>
      <c r="C55">
        <f>AE4</f>
        <v>203.50800000000001</v>
      </c>
      <c r="D55">
        <f>AG4</f>
        <v>102</v>
      </c>
      <c r="E55">
        <f t="shared" si="15"/>
        <v>101.50800000000001</v>
      </c>
      <c r="F55">
        <f ca="1">SUMIF(B53:B64, B55, G53:G61)</f>
        <v>0.32675061363772417</v>
      </c>
      <c r="H55">
        <f>AF4</f>
        <v>10</v>
      </c>
      <c r="J55">
        <v>4</v>
      </c>
      <c r="K55" t="str">
        <f t="shared" si="0"/>
        <v>Night Of Sin (FR)</v>
      </c>
      <c r="L55" t="str">
        <f t="shared" si="0"/>
        <v>Stage Summit (IRE)</v>
      </c>
      <c r="M55" t="str">
        <f t="shared" si="0"/>
        <v>Generous Day (IRE)</v>
      </c>
      <c r="N55" t="str">
        <f t="shared" si="1"/>
        <v>Roll The Dough (IRE)</v>
      </c>
      <c r="O55" t="str">
        <f t="shared" si="2"/>
        <v>Stage Summit (IRE)</v>
      </c>
      <c r="P55" t="str">
        <f t="shared" si="3"/>
        <v>Gone Platinum (IRE)</v>
      </c>
      <c r="Q55" t="str">
        <f t="shared" si="4"/>
        <v>Gone Platinum (IRE)</v>
      </c>
      <c r="R55" t="str">
        <f t="shared" si="5"/>
        <v>Boagrius (IRE)</v>
      </c>
      <c r="S55" t="str">
        <f t="shared" si="6"/>
        <v>Night Of Sin (FR)</v>
      </c>
      <c r="V55">
        <f t="shared" si="7"/>
        <v>50</v>
      </c>
      <c r="W55">
        <f t="shared" si="8"/>
        <v>-72</v>
      </c>
      <c r="X55">
        <f t="shared" si="9"/>
        <v>-72</v>
      </c>
      <c r="Y55">
        <f t="shared" si="10"/>
        <v>7</v>
      </c>
      <c r="Z55">
        <f t="shared" si="10"/>
        <v>9</v>
      </c>
      <c r="AA55">
        <f t="shared" si="10"/>
        <v>6</v>
      </c>
      <c r="AB55">
        <f t="shared" si="11"/>
        <v>9</v>
      </c>
      <c r="AC55">
        <f t="shared" si="12"/>
        <v>6</v>
      </c>
      <c r="AD55">
        <f t="shared" si="13"/>
        <v>3</v>
      </c>
      <c r="AE55">
        <f t="shared" si="14"/>
        <v>6</v>
      </c>
      <c r="AF55">
        <f t="shared" si="14"/>
        <v>4</v>
      </c>
    </row>
    <row r="56" spans="1:33" hidden="1" outlineLevel="1">
      <c r="A56" t="s">
        <v>46</v>
      </c>
      <c r="B56" t="str">
        <f>INDEX(A$2:A$20,MATCH(C56,M$2:M$20,0))</f>
        <v>Gone Platinum (IRE)</v>
      </c>
      <c r="C56">
        <f>LARGE(M$2:M$20, D56)</f>
        <v>96.396000000000001</v>
      </c>
      <c r="D56">
        <v>1</v>
      </c>
      <c r="E56">
        <f>LARGE(M$2:M$20, F56)</f>
        <v>74.17</v>
      </c>
      <c r="F56">
        <v>2</v>
      </c>
      <c r="G56">
        <f t="shared" ref="G56:G61" si="16">IF(C56&gt;0, (1/C56)*(C56-E56), 0.1)</f>
        <v>0.23056973318394955</v>
      </c>
      <c r="H56">
        <f t="shared" ref="H56:H61" si="17">INDEX(AF$2:AF$20,MATCH(B56,A$2:A$20,0))</f>
        <v>5</v>
      </c>
      <c r="J56">
        <v>5</v>
      </c>
      <c r="K56" t="str">
        <f t="shared" si="0"/>
        <v>Boagrius (IRE)</v>
      </c>
      <c r="L56" t="str">
        <f t="shared" si="0"/>
        <v>Generous Day (IRE)</v>
      </c>
      <c r="M56" t="str">
        <f t="shared" si="0"/>
        <v>Night Of Sin (FR)</v>
      </c>
      <c r="N56" t="str">
        <f t="shared" si="1"/>
        <v>Stage Summit (IRE)</v>
      </c>
      <c r="O56" t="str">
        <f t="shared" si="2"/>
        <v>Boagrius (IRE)</v>
      </c>
      <c r="P56" t="str">
        <f t="shared" si="3"/>
        <v>Night Of Sin (FR)</v>
      </c>
      <c r="Q56" t="str">
        <f t="shared" si="4"/>
        <v>Night Of Sin (FR)</v>
      </c>
      <c r="R56" t="str">
        <f t="shared" si="5"/>
        <v>Generous Day (IRE)</v>
      </c>
      <c r="S56" t="str">
        <f t="shared" si="6"/>
        <v>Court Duty (IRE)</v>
      </c>
      <c r="V56">
        <f t="shared" si="7"/>
        <v>37</v>
      </c>
      <c r="W56">
        <f t="shared" si="8"/>
        <v>-72</v>
      </c>
      <c r="X56">
        <f t="shared" si="9"/>
        <v>-72</v>
      </c>
      <c r="Y56">
        <f t="shared" si="10"/>
        <v>3</v>
      </c>
      <c r="Z56">
        <f t="shared" si="10"/>
        <v>3</v>
      </c>
      <c r="AA56">
        <f t="shared" si="10"/>
        <v>9</v>
      </c>
      <c r="AB56">
        <f t="shared" si="11"/>
        <v>10</v>
      </c>
      <c r="AC56">
        <f t="shared" si="12"/>
        <v>1</v>
      </c>
      <c r="AD56">
        <f t="shared" si="13"/>
        <v>2</v>
      </c>
      <c r="AE56">
        <f t="shared" si="14"/>
        <v>7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Court Duty (IRE)</v>
      </c>
      <c r="C57">
        <f>LARGE(W$2:W$20, D57)</f>
        <v>21.627099999999999</v>
      </c>
      <c r="D57">
        <v>1</v>
      </c>
      <c r="E57">
        <f>LARGE(W$2:W$20, F57)</f>
        <v>20.165700000000001</v>
      </c>
      <c r="F57">
        <v>2</v>
      </c>
      <c r="G57">
        <f t="shared" si="16"/>
        <v>6.7572628785181443E-2</v>
      </c>
      <c r="H57">
        <f t="shared" si="17"/>
        <v>6</v>
      </c>
      <c r="J57">
        <v>6</v>
      </c>
      <c r="K57" t="str">
        <f t="shared" si="0"/>
        <v>Generous Day (IRE)</v>
      </c>
      <c r="L57" t="str">
        <f t="shared" si="0"/>
        <v>Samson</v>
      </c>
      <c r="M57" t="str">
        <f t="shared" si="0"/>
        <v>Seaston Spirit</v>
      </c>
      <c r="N57" t="str">
        <f t="shared" si="1"/>
        <v>Generous Day (IRE)</v>
      </c>
      <c r="O57" t="str">
        <f t="shared" si="2"/>
        <v>Samson</v>
      </c>
      <c r="P57" t="str">
        <f t="shared" si="3"/>
        <v>Boagrius (IRE)</v>
      </c>
      <c r="Q57" t="str">
        <f t="shared" si="4"/>
        <v>Boagrius (IRE)</v>
      </c>
      <c r="R57" t="str">
        <f t="shared" si="5"/>
        <v>Stage Summit (IRE)</v>
      </c>
      <c r="S57" t="str">
        <f t="shared" si="6"/>
        <v>Generous Day (IRE)</v>
      </c>
      <c r="V57">
        <f t="shared" si="7"/>
        <v>37</v>
      </c>
      <c r="W57">
        <f t="shared" si="8"/>
        <v>-75</v>
      </c>
      <c r="X57">
        <f t="shared" si="9"/>
        <v>-75</v>
      </c>
      <c r="Y57">
        <f t="shared" si="10"/>
        <v>5</v>
      </c>
      <c r="Z57">
        <f t="shared" si="10"/>
        <v>6</v>
      </c>
      <c r="AA57">
        <f t="shared" si="10"/>
        <v>7</v>
      </c>
      <c r="AB57">
        <f t="shared" si="11"/>
        <v>5</v>
      </c>
      <c r="AC57">
        <f t="shared" si="12"/>
        <v>3</v>
      </c>
      <c r="AD57">
        <f t="shared" si="13"/>
        <v>4</v>
      </c>
      <c r="AE57">
        <f t="shared" si="14"/>
        <v>1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Seaston Spirit</v>
      </c>
      <c r="C58">
        <f>LARGE(AA$2:AA$20, D58)</f>
        <v>3.3281999999999998</v>
      </c>
      <c r="D58">
        <v>1</v>
      </c>
      <c r="E58">
        <f>LARGE(AA$2:AA$20, F58)</f>
        <v>3.1440999999999999</v>
      </c>
      <c r="F58">
        <v>2</v>
      </c>
      <c r="G58">
        <f t="shared" si="16"/>
        <v>5.5315185385493647E-2</v>
      </c>
      <c r="H58">
        <f t="shared" si="17"/>
        <v>20</v>
      </c>
      <c r="J58">
        <v>7</v>
      </c>
      <c r="K58" t="str">
        <f t="shared" si="0"/>
        <v>Stage Summit (IRE)</v>
      </c>
      <c r="L58" t="str">
        <f t="shared" si="0"/>
        <v>Seaston Spirit</v>
      </c>
      <c r="M58" t="str">
        <f t="shared" si="0"/>
        <v>Stage Summit (IRE)</v>
      </c>
      <c r="N58" t="str">
        <f t="shared" si="1"/>
        <v>Everyday Everyhour</v>
      </c>
      <c r="O58" t="str">
        <f t="shared" si="2"/>
        <v>Generous Day (IRE)</v>
      </c>
      <c r="P58" t="str">
        <f t="shared" si="3"/>
        <v>Everyday Everyhour</v>
      </c>
      <c r="Q58" t="str">
        <f t="shared" si="4"/>
        <v>Everyday Everyhour</v>
      </c>
      <c r="R58" t="str">
        <f t="shared" si="5"/>
        <v>Night Of Sin (FR)</v>
      </c>
      <c r="S58" t="str">
        <f t="shared" si="6"/>
        <v>Boagrius (IRE)</v>
      </c>
      <c r="V58">
        <f t="shared" si="7"/>
        <v>45</v>
      </c>
      <c r="W58">
        <f t="shared" si="8"/>
        <v>-76</v>
      </c>
      <c r="X58">
        <f t="shared" si="9"/>
        <v>-76</v>
      </c>
      <c r="Y58">
        <f t="shared" si="10"/>
        <v>6</v>
      </c>
      <c r="Z58">
        <f t="shared" si="10"/>
        <v>8</v>
      </c>
      <c r="AA58">
        <f t="shared" si="10"/>
        <v>2</v>
      </c>
      <c r="AB58">
        <f t="shared" si="11"/>
        <v>3</v>
      </c>
      <c r="AC58">
        <f t="shared" si="12"/>
        <v>5</v>
      </c>
      <c r="AD58">
        <f t="shared" si="13"/>
        <v>6</v>
      </c>
      <c r="AE58">
        <f t="shared" si="14"/>
        <v>8</v>
      </c>
      <c r="AF58">
        <f t="shared" si="14"/>
        <v>7</v>
      </c>
    </row>
    <row r="59" spans="1:33" hidden="1" outlineLevel="1">
      <c r="A59" t="s">
        <v>30</v>
      </c>
      <c r="B59" t="str">
        <f>INDEX(A$2:A$20,MATCH(C59,AC$2:AC$20,0))</f>
        <v>Seaston Spirit</v>
      </c>
      <c r="C59">
        <f>LARGE(AC$2:AC$20, D59)</f>
        <v>2.3921000000000001</v>
      </c>
      <c r="D59">
        <v>1</v>
      </c>
      <c r="E59">
        <f>LARGE(AC$2:AC$20, F59)</f>
        <v>2.3883000000000001</v>
      </c>
      <c r="F59">
        <v>2</v>
      </c>
      <c r="G59">
        <f t="shared" si="16"/>
        <v>1.5885623510722903E-3</v>
      </c>
      <c r="H59">
        <f t="shared" si="17"/>
        <v>20</v>
      </c>
      <c r="J59">
        <v>8</v>
      </c>
      <c r="K59" t="str">
        <f t="shared" si="0"/>
        <v>Court Duty (IRE)</v>
      </c>
      <c r="L59" t="str">
        <f t="shared" si="0"/>
        <v>Court Duty (IRE)</v>
      </c>
      <c r="M59" t="str">
        <f t="shared" si="0"/>
        <v>Everyday Everyhour</v>
      </c>
      <c r="N59" t="str">
        <f t="shared" si="1"/>
        <v>Boagrius (IRE)</v>
      </c>
      <c r="O59" t="str">
        <f t="shared" si="2"/>
        <v>Night Of Sin (FR)</v>
      </c>
      <c r="P59" t="str">
        <f t="shared" si="3"/>
        <v>Generous Day (IRE)</v>
      </c>
      <c r="Q59" t="str">
        <f t="shared" si="4"/>
        <v>Generous Day (IRE)</v>
      </c>
      <c r="R59" t="str">
        <f t="shared" si="5"/>
        <v>Everyday Everyhour</v>
      </c>
      <c r="S59" t="str">
        <f t="shared" si="6"/>
        <v>Stage Summit (IRE)</v>
      </c>
      <c r="V59">
        <f t="shared" si="7"/>
        <v>44</v>
      </c>
      <c r="W59">
        <f t="shared" si="8"/>
        <v>-74</v>
      </c>
      <c r="X59">
        <f t="shared" si="9"/>
        <v>-74</v>
      </c>
      <c r="Y59">
        <f t="shared" si="10"/>
        <v>4</v>
      </c>
      <c r="Z59">
        <f t="shared" si="10"/>
        <v>7</v>
      </c>
      <c r="AA59">
        <f t="shared" si="10"/>
        <v>4</v>
      </c>
      <c r="AB59">
        <f t="shared" si="11"/>
        <v>6</v>
      </c>
      <c r="AC59">
        <f t="shared" si="12"/>
        <v>8</v>
      </c>
      <c r="AD59">
        <f t="shared" si="13"/>
        <v>7</v>
      </c>
      <c r="AE59">
        <f t="shared" si="14"/>
        <v>3</v>
      </c>
      <c r="AF59">
        <f t="shared" si="14"/>
        <v>5</v>
      </c>
    </row>
    <row r="60" spans="1:33" hidden="1" outlineLevel="1">
      <c r="A60" t="s">
        <v>26</v>
      </c>
      <c r="B60" t="str">
        <f>INDEX(A$2:A$20,MATCH(C60,Y$2:Y$20,0))</f>
        <v>Roll The Dough (IRE)</v>
      </c>
      <c r="C60">
        <f>LARGE(Y$2:Y$20, D60)</f>
        <v>4.2187999999999999</v>
      </c>
      <c r="D60">
        <v>1</v>
      </c>
      <c r="E60">
        <f>LARGE(Y$2:Y$20, F60)</f>
        <v>3.8877000000000002</v>
      </c>
      <c r="F60">
        <v>2</v>
      </c>
      <c r="G60">
        <f t="shared" si="16"/>
        <v>7.8482032805537061E-2</v>
      </c>
      <c r="H60">
        <f t="shared" si="17"/>
        <v>4</v>
      </c>
      <c r="J60">
        <v>9</v>
      </c>
      <c r="K60" t="str">
        <f t="shared" si="0"/>
        <v>Seaston Spirit</v>
      </c>
      <c r="L60" t="str">
        <f t="shared" si="0"/>
        <v>Gone Platinum (IRE)</v>
      </c>
      <c r="M60" t="str">
        <f t="shared" si="0"/>
        <v>Boagrius (IRE)</v>
      </c>
      <c r="N60" t="str">
        <f t="shared" si="1"/>
        <v>Seaston Spirit</v>
      </c>
      <c r="O60" t="str">
        <f t="shared" si="2"/>
        <v>Court Duty (IRE)</v>
      </c>
      <c r="P60" t="str">
        <f t="shared" si="3"/>
        <v>Samson</v>
      </c>
      <c r="Q60" t="str">
        <f t="shared" si="4"/>
        <v>Samson</v>
      </c>
      <c r="R60" t="str">
        <f t="shared" si="5"/>
        <v>Court Duty (IRE)</v>
      </c>
      <c r="S60" t="str">
        <f t="shared" si="6"/>
        <v>Seaston Spirit</v>
      </c>
      <c r="V60">
        <f t="shared" si="7"/>
        <v>43</v>
      </c>
      <c r="W60">
        <f t="shared" si="8"/>
        <v>-69</v>
      </c>
      <c r="X60">
        <f t="shared" si="9"/>
        <v>-69</v>
      </c>
      <c r="Y60">
        <f t="shared" si="10"/>
        <v>2</v>
      </c>
      <c r="Z60">
        <f t="shared" si="10"/>
        <v>4</v>
      </c>
      <c r="AA60">
        <f t="shared" si="10"/>
        <v>5</v>
      </c>
      <c r="AB60">
        <f t="shared" si="11"/>
        <v>2</v>
      </c>
      <c r="AC60">
        <f t="shared" si="12"/>
        <v>9</v>
      </c>
      <c r="AD60">
        <f t="shared" si="13"/>
        <v>10</v>
      </c>
      <c r="AE60">
        <f t="shared" si="14"/>
        <v>10</v>
      </c>
      <c r="AF60">
        <f t="shared" si="14"/>
        <v>1</v>
      </c>
    </row>
    <row r="61" spans="1:33" hidden="1" outlineLevel="1">
      <c r="A61" t="s">
        <v>47</v>
      </c>
      <c r="B61" t="str">
        <f>INDEX(A$2:A$20,MATCH(C61,AD$2:AD$20,0))</f>
        <v>Samson</v>
      </c>
      <c r="C61">
        <f>LARGE(AD$2:AD$20, D61)</f>
        <v>25.055499999999999</v>
      </c>
      <c r="D61">
        <v>1</v>
      </c>
      <c r="E61">
        <f>LARGE(AD$2:AD$20, F61)</f>
        <v>16.868600000000001</v>
      </c>
      <c r="F61">
        <v>2</v>
      </c>
      <c r="G61">
        <f t="shared" si="16"/>
        <v>0.32675061363772417</v>
      </c>
      <c r="H61">
        <f t="shared" si="17"/>
        <v>10</v>
      </c>
      <c r="J61">
        <v>10</v>
      </c>
      <c r="K61" t="str">
        <f t="shared" si="0"/>
        <v>Everyday Everyhour</v>
      </c>
      <c r="L61" t="str">
        <f t="shared" si="0"/>
        <v>Everyday Everyhour</v>
      </c>
      <c r="M61" t="str">
        <f t="shared" si="0"/>
        <v>Gone Platinum (IRE)</v>
      </c>
      <c r="N61" t="str">
        <f t="shared" si="1"/>
        <v>Samson</v>
      </c>
      <c r="O61" t="str">
        <f t="shared" si="2"/>
        <v>Everyday Everyhour</v>
      </c>
      <c r="P61" t="str">
        <f t="shared" si="3"/>
        <v>Court Duty (IRE)</v>
      </c>
      <c r="Q61" t="str">
        <f t="shared" si="4"/>
        <v>Court Duty (IRE)</v>
      </c>
      <c r="R61" t="str">
        <f t="shared" si="5"/>
        <v>Seaston Spirit</v>
      </c>
      <c r="S61" t="str">
        <f t="shared" si="6"/>
        <v>Everyday Everyhour</v>
      </c>
      <c r="V61">
        <f t="shared" si="7"/>
        <v>26</v>
      </c>
      <c r="W61">
        <f t="shared" si="8"/>
        <v>-81</v>
      </c>
      <c r="X61">
        <f>IF(ISNA(W61),"",W61)</f>
        <v>-81</v>
      </c>
      <c r="Y61">
        <f t="shared" si="10"/>
        <v>1</v>
      </c>
      <c r="Z61">
        <f t="shared" si="10"/>
        <v>1</v>
      </c>
      <c r="AA61">
        <f t="shared" si="10"/>
        <v>3</v>
      </c>
      <c r="AB61">
        <f t="shared" si="11"/>
        <v>4</v>
      </c>
      <c r="AC61">
        <f t="shared" si="12"/>
        <v>4</v>
      </c>
      <c r="AD61">
        <f t="shared" si="13"/>
        <v>1</v>
      </c>
      <c r="AE61">
        <f t="shared" si="14"/>
        <v>9</v>
      </c>
      <c r="AF61">
        <f t="shared" si="14"/>
        <v>3</v>
      </c>
    </row>
    <row r="62" spans="1:33" hidden="1" outlineLevel="1">
      <c r="A62" t="s">
        <v>116</v>
      </c>
      <c r="B62" t="str">
        <f>IF(OR(D2="5f ", D2="6f ", D2="7f ", D2="1m "), B57, IF(J2="2yo", B59, B53))</f>
        <v>Roll The Dough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Seaston Spirit</v>
      </c>
      <c r="C63" t="str">
        <f>IF(G68="Handicap", INDEX(B53:B55,(MATCH(LARGE(D53:D55,3),D53:D55,0))))</f>
        <v>Samson</v>
      </c>
      <c r="D63" t="str">
        <f>IF(G68="Handicap", INDEX(B53:B55,(MATCH(LARGE(E53:E55,1),E53:E55,0))))</f>
        <v>Roll The Dough (IRE)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Roll The Dough (IRE)</v>
      </c>
      <c r="C64">
        <f>INDEX(AF$2:AF$20,MATCH(B64,A$2:A$20,0))</f>
        <v>4</v>
      </c>
      <c r="D64">
        <v>1</v>
      </c>
      <c r="E64">
        <f>SUMIF(B53:B61, B64, G53:G61)</f>
        <v>0.26722934987234404</v>
      </c>
      <c r="F64">
        <v>0</v>
      </c>
      <c r="G64" t="str">
        <f>K2</f>
        <v>HFT Forklifts Chase (Novices Limited Handicap)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2m5f </v>
      </c>
      <c r="H65">
        <f>LARGE(G58:G60, 1)</f>
        <v>7.8482032805537061E-2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6758</v>
      </c>
      <c r="H66">
        <f ca="1">LARGE(F53:F55, 1)</f>
        <v>0.32675061363772417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Samson</v>
      </c>
      <c r="F67">
        <f>IF(H63&lt;11, F66+1, F66)</f>
        <v>2</v>
      </c>
      <c r="G67" t="str">
        <f>G2</f>
        <v>Good To Firm</v>
      </c>
      <c r="H67" t="str">
        <f ca="1">INDEX(B53:B55,MATCH(H66,F53:F55,0))</f>
        <v>Samson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Roll The Dough (IRE)</v>
      </c>
      <c r="B68" t="str">
        <f ca="1">IF(ISNA(A68), B56, A68)</f>
        <v>Roll The Dough (IRE)</v>
      </c>
      <c r="C68">
        <f ca="1">INDEX(AF$2:AF$20,MATCH(B68,A$2:A$20,0))</f>
        <v>4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Roll The Dough (IRE)</v>
      </c>
      <c r="C69">
        <f ca="1">INDEX(AF$2:AF$20,MATCH(B69,A$2:A$20,0))</f>
        <v>4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Roll The Dough (IRE)</v>
      </c>
      <c r="C70">
        <f ca="1">INDEX(AF$2:AF$20,MATCH(B70,A$2:A$20,0))</f>
        <v>4</v>
      </c>
      <c r="D70">
        <v>1</v>
      </c>
      <c r="E70">
        <f ca="1">SUMIF(B53:B61, B70, G53:G61)</f>
        <v>0.26722934987234404</v>
      </c>
      <c r="F70">
        <f ca="1">IF(E70&gt;1.5, F69+1, F69)</f>
        <v>2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Roll The Dough (IRE)</v>
      </c>
      <c r="C72">
        <f>C53</f>
        <v>275.95729999999998</v>
      </c>
      <c r="D72">
        <f>(1/C72)*(C72-C73)</f>
        <v>0.18874731706680695</v>
      </c>
      <c r="E72">
        <f>H53</f>
        <v>4</v>
      </c>
      <c r="F72">
        <f>(E72*10)-10</f>
        <v>30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Gone Platinum (IRE)</v>
      </c>
      <c r="C73">
        <f t="shared" si="19"/>
        <v>223.87110000000001</v>
      </c>
      <c r="D73">
        <f>(1/C73)*(C73-C74)</f>
        <v>9.0959038482412422E-2</v>
      </c>
      <c r="E73">
        <f t="shared" ref="E73:E74" si="20">H54</f>
        <v>5</v>
      </c>
      <c r="F73">
        <f>(E73*10)-10</f>
        <v>40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Samson</v>
      </c>
      <c r="C74">
        <f t="shared" si="19"/>
        <v>203.50800000000001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</v>
      </c>
      <c r="C77">
        <f>SMALL(AF2:AF50, 1)</f>
        <v>4</v>
      </c>
      <c r="D77" t="str">
        <f>IF(G77&lt;=3, "YES", "NO")</f>
        <v>NO</v>
      </c>
      <c r="E77">
        <f>IF(C77=0,SMALL(AF2:AF49,2), C77)</f>
        <v>4</v>
      </c>
      <c r="F77">
        <f>IF(E77=0, SMALL(AF2:AF49, 3), E77)</f>
        <v>4</v>
      </c>
      <c r="G77">
        <f>IF(F77=0, SMALL(AF2:AF49, 4), F77)</f>
        <v>4</v>
      </c>
      <c r="H77" t="str">
        <f>INDEX(A2:A50, MATCH(G77, AF2:AF50, 0))</f>
        <v>Roll The Dough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275.95729999999998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275.95729999999998</v>
      </c>
      <c r="C79">
        <f>C78/B79</f>
        <v>3.6237490365357253E-5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Roll The Dough (IRE) is highly rated.</v>
      </c>
      <c r="H79" t="str">
        <f>INDEX(A2:A50, MATCH(B79, AE2:AE50, 0))</f>
        <v>Roll The Dough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19.828600000000002</v>
      </c>
      <c r="C80">
        <f>(B81-B80)+0.01</f>
        <v>1.8084999999999971</v>
      </c>
      <c r="D80" t="str">
        <f>D2</f>
        <v xml:space="preserve">2m5f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21.627099999999999</v>
      </c>
      <c r="C81">
        <f>C80/B81</f>
        <v>8.3621937291638609E-2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Everyday Everyhour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Hereford</v>
      </c>
    </row>
    <row r="82" spans="1:19" hidden="1" outlineLevel="1">
      <c r="A82" t="s">
        <v>110</v>
      </c>
      <c r="B82">
        <f>INDEX(M2:M49, MATCH(H77, A2:A49, 0))</f>
        <v>74.17</v>
      </c>
      <c r="C82">
        <f>(B83-B82)+0.01</f>
        <v>22.236000000000001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96.396000000000001</v>
      </c>
      <c r="C83">
        <f>C82/B83</f>
        <v>0.23067347192829579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Everyday Everyhour is 23.07% ahead of the lay selection Roll The Dough (IRE). </v>
      </c>
      <c r="H83" t="str">
        <f>INDEX(A2:A50,MATCH(B83,INDEX(M2:M50,0)))</f>
        <v>Everyday Everyhour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0.70960000000000001</v>
      </c>
      <c r="C84">
        <f>(B85-B84)+0.01</f>
        <v>1.6925000000000001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2.3921000000000001</v>
      </c>
      <c r="C85">
        <f>C84/B85</f>
        <v>0.70753731031311407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Seaston Spirit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16.868600000000001</v>
      </c>
      <c r="C86">
        <f>(B87-B86)+0.01</f>
        <v>8.1968999999999976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25.055499999999999</v>
      </c>
      <c r="C87">
        <f>C86/B87</f>
        <v>0.32714972760471744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Samson is 32.71% ahead of Roll The Dough (IRE). </v>
      </c>
      <c r="H87" t="str">
        <f>INDEX(A2:A50, MATCH(B87, AD2:AD50, 0))</f>
        <v>Samson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4.2187999999999999</v>
      </c>
      <c r="C88">
        <f>B89-B88</f>
        <v>0</v>
      </c>
      <c r="H88" t="str">
        <f>INDEX(X2:X50, MATCH(B88, Y2:Y50, 0))</f>
        <v>Johnson, Richard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4.2187999999999999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Johnson, Richard. </v>
      </c>
      <c r="H89" t="str">
        <f>INDEX(X2:X50, MATCH(B89, Y2:Y50, 0))</f>
        <v>Johnson,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87.419200000000004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87.419200000000004</v>
      </c>
      <c r="C91">
        <f>(C90+0.01)/(B91+0.01)</f>
        <v>2.287565252798836E-4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Roll The Dough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 t="e">
        <f>INDEX(Sheet1!B:B, MATCH($A$51, Sheet1!$A:$A,0))</f>
        <v>#N/A</v>
      </c>
      <c r="E94" t="s">
        <v>123</v>
      </c>
    </row>
    <row r="95" spans="1:19" hidden="1" outlineLevel="1">
      <c r="A95" t="s">
        <v>124</v>
      </c>
      <c r="B95" t="e">
        <f>INDEX(Sheet1!D:D, MATCH($A$51, Sheet1!$A:$A,0))</f>
        <v>#N/A</v>
      </c>
    </row>
    <row r="96" spans="1:19" hidden="1" outlineLevel="1">
      <c r="A96" t="s">
        <v>70</v>
      </c>
      <c r="B96" t="e">
        <f>INDEX(Sheet1!H:H, MATCH($A$51, Sheet1!$A:$A,0))</f>
        <v>#N/A</v>
      </c>
      <c r="C96" t="e">
        <f>IF(AND($B$94&gt;15,B96&gt;0.25),B55)</f>
        <v>#N/A</v>
      </c>
      <c r="D96" t="e">
        <f t="shared" ref="D96:D101" si="22">RANK(B96, B$96:B$101, 2)</f>
        <v>#N/A</v>
      </c>
      <c r="E96" t="e">
        <f t="shared" ref="E96:E101" si="23">7-D96</f>
        <v>#N/A</v>
      </c>
      <c r="F96" t="e">
        <f t="shared" ref="F96:F101" si="24">IF(AND(OR(E96=1, E96=2), C96&lt;&gt;FALSE), C96, "")</f>
        <v>#N/A</v>
      </c>
      <c r="G96" t="e">
        <f>INDEX(F96:F101,MATCH(1,E96:E101,0))</f>
        <v>#N/A</v>
      </c>
    </row>
    <row r="97" spans="1:6" hidden="1" outlineLevel="1">
      <c r="A97" t="s">
        <v>25</v>
      </c>
      <c r="B97" t="e">
        <f>INDEX(Sheet1!J:J, MATCH($A$51, Sheet1!$A:$A,0))</f>
        <v>#N/A</v>
      </c>
      <c r="C97" t="e">
        <f>IF(AND($B$94&gt;15,B97&gt;0.25),B56)</f>
        <v>#N/A</v>
      </c>
      <c r="D97" t="e">
        <f t="shared" si="22"/>
        <v>#N/A</v>
      </c>
      <c r="E97" t="e">
        <f t="shared" si="23"/>
        <v>#N/A</v>
      </c>
      <c r="F97" t="e">
        <f t="shared" si="24"/>
        <v>#N/A</v>
      </c>
    </row>
    <row r="98" spans="1:6" hidden="1" outlineLevel="1">
      <c r="A98" t="s">
        <v>28</v>
      </c>
      <c r="B98" t="e">
        <f>INDEX(Sheet1!L:L, MATCH($A$51, Sheet1!$A:$A,0))</f>
        <v>#N/A</v>
      </c>
      <c r="C98" t="e">
        <f>IF(AND($B$94&gt;15,B98&gt;0.25),B57)</f>
        <v>#N/A</v>
      </c>
      <c r="D98" t="e">
        <f t="shared" si="22"/>
        <v>#N/A</v>
      </c>
      <c r="E98" t="e">
        <f t="shared" si="23"/>
        <v>#N/A</v>
      </c>
      <c r="F98" t="e">
        <f t="shared" si="24"/>
        <v>#N/A</v>
      </c>
    </row>
    <row r="99" spans="1:6" hidden="1" outlineLevel="1">
      <c r="A99" t="s">
        <v>26</v>
      </c>
      <c r="B99" t="e">
        <f>INDEX(Sheet1!P:P, MATCH($A$51, Sheet1!$A:$A,0))</f>
        <v>#N/A</v>
      </c>
      <c r="C99" t="e">
        <f>IF(AND($B$94&gt;15,B99&gt;0.25),B59)</f>
        <v>#N/A</v>
      </c>
      <c r="D99" t="e">
        <f t="shared" si="22"/>
        <v>#N/A</v>
      </c>
      <c r="E99" t="e">
        <f t="shared" si="23"/>
        <v>#N/A</v>
      </c>
      <c r="F99" t="e">
        <f t="shared" si="24"/>
        <v>#N/A</v>
      </c>
    </row>
    <row r="100" spans="1:6" hidden="1" outlineLevel="1">
      <c r="A100" t="s">
        <v>30</v>
      </c>
      <c r="B100" t="e">
        <f>INDEX(Sheet1!N:N, MATCH($A$51, Sheet1!$A:$A,0))</f>
        <v>#N/A</v>
      </c>
      <c r="C100" t="e">
        <f>IF(AND($B$94&gt;15,B100&gt;0.25),B58)</f>
        <v>#N/A</v>
      </c>
      <c r="D100" t="e">
        <f t="shared" si="22"/>
        <v>#N/A</v>
      </c>
      <c r="E100" t="e">
        <f t="shared" si="23"/>
        <v>#N/A</v>
      </c>
      <c r="F100" t="e">
        <f t="shared" si="24"/>
        <v>#N/A</v>
      </c>
    </row>
    <row r="101" spans="1:6" hidden="1" outlineLevel="1">
      <c r="A101" t="s">
        <v>32</v>
      </c>
      <c r="B101" t="e">
        <f>INDEX(Sheet1!R:R, MATCH($A$51, Sheet1!$A:$A,0))</f>
        <v>#N/A</v>
      </c>
      <c r="C101" t="e">
        <f>IF(AND($B$94&gt;15,B101&gt;0.25),B60)</f>
        <v>#N/A</v>
      </c>
      <c r="D101" t="e">
        <f t="shared" si="22"/>
        <v>#N/A</v>
      </c>
      <c r="E101" t="e">
        <f t="shared" si="23"/>
        <v>#N/A</v>
      </c>
      <c r="F101" t="e">
        <f t="shared" si="24"/>
        <v>#N/A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6.5703125" bestFit="1" customWidth="1"/>
    <col min="4" max="4" width="13.85546875" bestFit="1" customWidth="1"/>
    <col min="5" max="5" width="12" bestFit="1" customWidth="1"/>
    <col min="6" max="6" width="13.85546875" bestFit="1" customWidth="1"/>
    <col min="7" max="7" width="97" bestFit="1" customWidth="1"/>
    <col min="8" max="8" width="19.7109375" bestFit="1" customWidth="1"/>
    <col min="9" max="9" width="10.140625" bestFit="1" customWidth="1"/>
    <col min="10" max="10" width="16.28515625" bestFit="1" customWidth="1"/>
    <col min="11" max="11" width="47.140625" bestFit="1" customWidth="1"/>
    <col min="12" max="19" width="16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9.7109375" bestFit="1" customWidth="1"/>
    <col min="25" max="25" width="14.42578125" bestFit="1" customWidth="1"/>
    <col min="26" max="26" width="17.85546875" bestFit="1" customWidth="1"/>
    <col min="27" max="27" width="15" bestFit="1" customWidth="1"/>
    <col min="28" max="28" width="14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6.5703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435</v>
      </c>
      <c r="B2" s="1">
        <v>0.625</v>
      </c>
      <c r="C2" t="s">
        <v>194</v>
      </c>
      <c r="D2" t="s">
        <v>326</v>
      </c>
      <c r="E2" t="s">
        <v>432</v>
      </c>
      <c r="F2">
        <v>6238</v>
      </c>
      <c r="G2" t="s">
        <v>231</v>
      </c>
      <c r="H2" t="s">
        <v>232</v>
      </c>
      <c r="I2" t="s">
        <v>5</v>
      </c>
      <c r="J2" t="s">
        <v>433</v>
      </c>
      <c r="K2" t="s">
        <v>434</v>
      </c>
      <c r="L2">
        <v>6</v>
      </c>
      <c r="M2">
        <v>118.947</v>
      </c>
      <c r="N2">
        <v>44.636800000000001</v>
      </c>
      <c r="O2">
        <v>43.439500000000002</v>
      </c>
      <c r="P2">
        <v>9.0551999999999992</v>
      </c>
      <c r="Q2">
        <v>3.6562999999999999</v>
      </c>
      <c r="R2">
        <v>7.3103999999999996</v>
      </c>
      <c r="S2">
        <v>4.6874000000000002</v>
      </c>
      <c r="T2">
        <v>0.65269999999999995</v>
      </c>
      <c r="U2">
        <v>0.80169999999999997</v>
      </c>
      <c r="V2">
        <v>0.9395</v>
      </c>
      <c r="W2">
        <v>0</v>
      </c>
      <c r="X2" t="s">
        <v>242</v>
      </c>
      <c r="Y2">
        <v>2.8969</v>
      </c>
      <c r="Z2" t="s">
        <v>243</v>
      </c>
      <c r="AA2">
        <v>1.9996</v>
      </c>
      <c r="AB2" t="s">
        <v>436</v>
      </c>
      <c r="AC2">
        <v>3.3431999999999999</v>
      </c>
      <c r="AD2">
        <v>39.4801</v>
      </c>
      <c r="AE2" s="23">
        <v>281.84629999999999</v>
      </c>
      <c r="AF2">
        <v>0.91</v>
      </c>
      <c r="AG2">
        <v>116</v>
      </c>
    </row>
    <row r="3" spans="1:33">
      <c r="A3" t="s">
        <v>437</v>
      </c>
      <c r="B3" s="1">
        <v>0.625</v>
      </c>
      <c r="C3" t="s">
        <v>194</v>
      </c>
      <c r="D3" t="s">
        <v>326</v>
      </c>
      <c r="E3" t="s">
        <v>432</v>
      </c>
      <c r="F3">
        <v>6238</v>
      </c>
      <c r="G3" t="s">
        <v>231</v>
      </c>
      <c r="H3" t="s">
        <v>232</v>
      </c>
      <c r="I3" t="s">
        <v>5</v>
      </c>
      <c r="J3" t="s">
        <v>433</v>
      </c>
      <c r="K3" t="s">
        <v>434</v>
      </c>
      <c r="L3">
        <v>6</v>
      </c>
      <c r="M3">
        <v>56.930799999999998</v>
      </c>
      <c r="N3">
        <v>90.842399999999998</v>
      </c>
      <c r="O3">
        <v>32.4133</v>
      </c>
      <c r="P3">
        <v>6.9611999999999998</v>
      </c>
      <c r="Q3">
        <v>6.9935999999999998</v>
      </c>
      <c r="R3">
        <v>5.6166999999999998</v>
      </c>
      <c r="S3">
        <v>2.9369999999999998</v>
      </c>
      <c r="T3">
        <v>1.5599000000000001</v>
      </c>
      <c r="U3">
        <v>0</v>
      </c>
      <c r="V3">
        <v>0</v>
      </c>
      <c r="W3">
        <v>5.7142999999999997</v>
      </c>
      <c r="X3" t="s">
        <v>438</v>
      </c>
      <c r="Y3">
        <v>3.6107</v>
      </c>
      <c r="Z3" t="s">
        <v>439</v>
      </c>
      <c r="AA3">
        <v>5.1630000000000003</v>
      </c>
      <c r="AB3" t="s">
        <v>440</v>
      </c>
      <c r="AC3">
        <v>2.5383</v>
      </c>
      <c r="AD3">
        <v>27.725000000000001</v>
      </c>
      <c r="AE3">
        <v>252.55680000000001</v>
      </c>
      <c r="AF3">
        <v>3.33</v>
      </c>
      <c r="AG3">
        <v>124</v>
      </c>
    </row>
    <row r="4" spans="1:33">
      <c r="A4" t="s">
        <v>441</v>
      </c>
      <c r="B4" s="1">
        <v>0.625</v>
      </c>
      <c r="C4" t="s">
        <v>194</v>
      </c>
      <c r="D4" t="s">
        <v>326</v>
      </c>
      <c r="E4" t="s">
        <v>432</v>
      </c>
      <c r="F4">
        <v>6238</v>
      </c>
      <c r="G4" t="s">
        <v>231</v>
      </c>
      <c r="H4" t="s">
        <v>232</v>
      </c>
      <c r="I4" t="s">
        <v>5</v>
      </c>
      <c r="J4" t="s">
        <v>433</v>
      </c>
      <c r="K4" t="s">
        <v>434</v>
      </c>
      <c r="L4">
        <v>7</v>
      </c>
      <c r="M4">
        <v>64.549400000000006</v>
      </c>
      <c r="N4">
        <v>67.879099999999994</v>
      </c>
      <c r="O4">
        <v>34.467799999999997</v>
      </c>
      <c r="P4">
        <v>8.1122999999999994</v>
      </c>
      <c r="Q4">
        <v>5.8407</v>
      </c>
      <c r="R4">
        <v>3.4478</v>
      </c>
      <c r="S4">
        <v>2.6714000000000002</v>
      </c>
      <c r="T4">
        <v>2.0589</v>
      </c>
      <c r="U4">
        <v>1.5271999999999999</v>
      </c>
      <c r="V4">
        <v>2.1743000000000001</v>
      </c>
      <c r="W4">
        <v>12.367900000000001</v>
      </c>
      <c r="X4" t="s">
        <v>266</v>
      </c>
      <c r="Y4">
        <v>2.6859999999999999</v>
      </c>
      <c r="Z4" t="s">
        <v>442</v>
      </c>
      <c r="AA4">
        <v>3.4738000000000002</v>
      </c>
      <c r="AB4" t="s">
        <v>426</v>
      </c>
      <c r="AC4">
        <v>1.5101</v>
      </c>
      <c r="AD4">
        <v>36.697200000000002</v>
      </c>
      <c r="AE4">
        <v>249.46379999999999</v>
      </c>
      <c r="AF4">
        <v>4.5</v>
      </c>
      <c r="AG4">
        <v>111</v>
      </c>
    </row>
    <row r="5" spans="1:33">
      <c r="A5" t="s">
        <v>443</v>
      </c>
      <c r="B5" s="1">
        <v>0.625</v>
      </c>
      <c r="C5" t="s">
        <v>194</v>
      </c>
      <c r="D5" t="s">
        <v>326</v>
      </c>
      <c r="E5" t="s">
        <v>432</v>
      </c>
      <c r="F5">
        <v>6238</v>
      </c>
      <c r="G5" t="s">
        <v>231</v>
      </c>
      <c r="H5" t="s">
        <v>232</v>
      </c>
      <c r="I5" t="s">
        <v>5</v>
      </c>
      <c r="J5" t="s">
        <v>433</v>
      </c>
      <c r="K5" t="s">
        <v>434</v>
      </c>
      <c r="L5">
        <v>7</v>
      </c>
      <c r="M5">
        <v>71.132900000000006</v>
      </c>
      <c r="N5">
        <v>37.339199999999998</v>
      </c>
      <c r="O5">
        <v>19.927900000000001</v>
      </c>
      <c r="P5">
        <v>10.2454</v>
      </c>
      <c r="Q5">
        <v>5.2024999999999997</v>
      </c>
      <c r="R5">
        <v>3.0539999999999998</v>
      </c>
      <c r="S5">
        <v>2.7223000000000002</v>
      </c>
      <c r="T5">
        <v>1.0745</v>
      </c>
      <c r="U5">
        <v>1.1634</v>
      </c>
      <c r="V5">
        <v>1.2437</v>
      </c>
      <c r="W5">
        <v>13.197100000000001</v>
      </c>
      <c r="X5" t="s">
        <v>444</v>
      </c>
      <c r="Y5">
        <v>2.2791000000000001</v>
      </c>
      <c r="Z5" t="s">
        <v>445</v>
      </c>
      <c r="AA5">
        <v>1.095</v>
      </c>
      <c r="AB5" t="s">
        <v>446</v>
      </c>
      <c r="AC5">
        <v>1.587</v>
      </c>
      <c r="AD5">
        <v>22.138200000000001</v>
      </c>
      <c r="AE5">
        <v>193.40219999999999</v>
      </c>
      <c r="AF5">
        <v>5</v>
      </c>
      <c r="AG5">
        <v>108</v>
      </c>
    </row>
    <row r="51" spans="1:33" hidden="1" outlineLevel="1">
      <c r="A51" t="str">
        <f>C2</f>
        <v>Plumpton</v>
      </c>
      <c r="B51">
        <f>B2</f>
        <v>0.625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Royal Hall (FR)</v>
      </c>
      <c r="L52" t="str">
        <f t="shared" si="0"/>
        <v>Lovato (GER)</v>
      </c>
      <c r="M52" t="str">
        <f t="shared" si="0"/>
        <v>Royal Hall (FR)</v>
      </c>
      <c r="N52" t="str">
        <f t="shared" ref="N52:N91" si="1">INDEX($A$2:$A$20,(MATCH(LARGE(W$2:W$20,$J52),W$2:W$20,0)))</f>
        <v>Ding Ding</v>
      </c>
      <c r="O52" t="str">
        <f t="shared" ref="O52:O91" si="2">INDEX($A$2:$A$20,(MATCH(LARGE(AA$2:AA$20,$J52),AA$2:AA$20,0)))</f>
        <v>Lovato (GER)</v>
      </c>
      <c r="P52" t="str">
        <f t="shared" ref="P52:P91" si="3">INDEX($A$2:$A$20,(MATCH(LARGE(Y$2:Y$20,$J52),Y$2:Y$20,0)))</f>
        <v>Lovato (GER)</v>
      </c>
      <c r="Q52" t="str">
        <f t="shared" ref="Q52:Q91" si="4">INDEX($A$2:$A$20,(MATCH(LARGE(Y$2:Y$20,$J52),Y$2:Y$20,0)))</f>
        <v>Lovato (GER)</v>
      </c>
      <c r="R52" t="str">
        <f t="shared" ref="R52:R91" si="5">INDEX($A$2:$A$20,(MATCH(LARGE(AD$2:AD$20,$J52),AD$2:AD$20,0)))</f>
        <v>Royal Hall (FR)</v>
      </c>
      <c r="S52" t="str">
        <f t="shared" ref="S52:S80" si="6">A2</f>
        <v>Royal Hall (FR)</v>
      </c>
      <c r="V52">
        <f t="shared" ref="V52:V80" si="7">SUM(Y52:AF52)</f>
        <v>24</v>
      </c>
      <c r="W52">
        <f t="shared" ref="W52:W80" si="8">V52-AG2</f>
        <v>-92</v>
      </c>
      <c r="X52">
        <f t="shared" ref="X52:X60" si="9">IF(ISNA(W52),"",W52)</f>
        <v>-92</v>
      </c>
      <c r="Y52">
        <f t="shared" ref="Y52:AA80" si="10">(($H$63+1)-(RANK(M2,M$2:M$30)))</f>
        <v>4</v>
      </c>
      <c r="Z52">
        <f t="shared" si="10"/>
        <v>2</v>
      </c>
      <c r="AA52">
        <f t="shared" si="10"/>
        <v>4</v>
      </c>
      <c r="AB52">
        <f t="shared" ref="AB52:AB80" si="11">(($H$63+1)-(RANK(W2,W$2:W$30)))</f>
        <v>1</v>
      </c>
      <c r="AC52">
        <f t="shared" ref="AC52:AC80" si="12">(($H$63+1)-(RANK(Y2,Y$2:Y$30)))</f>
        <v>3</v>
      </c>
      <c r="AD52">
        <f t="shared" ref="AD52:AD80" si="13">(($H$63+1)-(RANK(AA2,AA$2:AA$30)))</f>
        <v>2</v>
      </c>
      <c r="AE52">
        <f t="shared" ref="AE52:AF80" si="14">(($H$63+1)-(RANK(AC2,AC$2:AC$30)))</f>
        <v>4</v>
      </c>
      <c r="AF52">
        <f t="shared" si="14"/>
        <v>4</v>
      </c>
      <c r="AG52" t="str">
        <f>INDEX(S52:S92, MATCH(LARGE(X52:X92, 1),X52:X92, 0))</f>
        <v>Ramore Will (IRE)</v>
      </c>
    </row>
    <row r="53" spans="1:33" hidden="1" outlineLevel="1">
      <c r="A53" t="s">
        <v>43</v>
      </c>
      <c r="B53" t="str">
        <f>A2</f>
        <v>Royal Hall (FR)</v>
      </c>
      <c r="C53">
        <f>AE2</f>
        <v>281.84629999999999</v>
      </c>
      <c r="D53">
        <f>AG2</f>
        <v>116</v>
      </c>
      <c r="E53">
        <f>C53-D53</f>
        <v>165.84629999999999</v>
      </c>
      <c r="F53">
        <f>SUMIF(B53:B61, B53, G53:G61)</f>
        <v>0.81714434208655595</v>
      </c>
      <c r="G53">
        <f>(1/C53)*(C53-C54)</f>
        <v>0.10392011532526763</v>
      </c>
      <c r="H53">
        <f>AF2</f>
        <v>0.91</v>
      </c>
      <c r="J53">
        <v>2</v>
      </c>
      <c r="K53" t="str">
        <f t="shared" si="0"/>
        <v>Ding Ding</v>
      </c>
      <c r="L53" t="str">
        <f t="shared" si="0"/>
        <v>Ramore Will (IRE)</v>
      </c>
      <c r="M53" t="str">
        <f t="shared" si="0"/>
        <v>Ramore Will (IRE)</v>
      </c>
      <c r="N53" t="str">
        <f t="shared" si="1"/>
        <v>Ramore Will (IRE)</v>
      </c>
      <c r="O53" t="str">
        <f t="shared" si="2"/>
        <v>Ramore Will (IRE)</v>
      </c>
      <c r="P53" t="str">
        <f t="shared" si="3"/>
        <v>Royal Hall (FR)</v>
      </c>
      <c r="Q53" t="str">
        <f t="shared" si="4"/>
        <v>Royal Hall (FR)</v>
      </c>
      <c r="R53" t="str">
        <f t="shared" si="5"/>
        <v>Ramore Will (IRE)</v>
      </c>
      <c r="S53" t="str">
        <f t="shared" si="6"/>
        <v>Lovato (GER)</v>
      </c>
      <c r="V53">
        <f t="shared" si="7"/>
        <v>22</v>
      </c>
      <c r="W53">
        <f t="shared" si="8"/>
        <v>-102</v>
      </c>
      <c r="X53">
        <f t="shared" si="9"/>
        <v>-102</v>
      </c>
      <c r="Y53">
        <f t="shared" si="10"/>
        <v>1</v>
      </c>
      <c r="Z53">
        <f t="shared" si="10"/>
        <v>4</v>
      </c>
      <c r="AA53">
        <f t="shared" si="10"/>
        <v>2</v>
      </c>
      <c r="AB53">
        <f t="shared" si="11"/>
        <v>2</v>
      </c>
      <c r="AC53">
        <f t="shared" si="12"/>
        <v>4</v>
      </c>
      <c r="AD53">
        <f t="shared" si="13"/>
        <v>4</v>
      </c>
      <c r="AE53">
        <f t="shared" si="14"/>
        <v>3</v>
      </c>
      <c r="AF53">
        <f t="shared" si="14"/>
        <v>2</v>
      </c>
    </row>
    <row r="54" spans="1:33" hidden="1" outlineLevel="1">
      <c r="A54" t="s">
        <v>44</v>
      </c>
      <c r="B54" t="str">
        <f>A3</f>
        <v>Lovato (GER)</v>
      </c>
      <c r="C54">
        <f>AE3</f>
        <v>252.55680000000001</v>
      </c>
      <c r="D54">
        <f>AG3</f>
        <v>124</v>
      </c>
      <c r="E54">
        <f t="shared" ref="E54:E55" si="15">C54-D54</f>
        <v>128.55680000000001</v>
      </c>
      <c r="F54">
        <f ca="1">SUMIF(B53:B64, B54, G53:G61)</f>
        <v>0.52486432214802026</v>
      </c>
      <c r="H54">
        <f>AF3</f>
        <v>3.33</v>
      </c>
      <c r="J54">
        <v>3</v>
      </c>
      <c r="K54" t="str">
        <f t="shared" si="0"/>
        <v>Ramore Will (IRE)</v>
      </c>
      <c r="L54" t="str">
        <f t="shared" si="0"/>
        <v>Royal Hall (FR)</v>
      </c>
      <c r="M54" t="str">
        <f t="shared" si="0"/>
        <v>Lovato (GER)</v>
      </c>
      <c r="N54" t="str">
        <f t="shared" si="1"/>
        <v>Lovato (GER)</v>
      </c>
      <c r="O54" t="str">
        <f t="shared" si="2"/>
        <v>Royal Hall (FR)</v>
      </c>
      <c r="P54" t="str">
        <f t="shared" si="3"/>
        <v>Ramore Will (IRE)</v>
      </c>
      <c r="Q54" t="str">
        <f t="shared" si="4"/>
        <v>Ramore Will (IRE)</v>
      </c>
      <c r="R54" t="str">
        <f t="shared" si="5"/>
        <v>Lovato (GER)</v>
      </c>
      <c r="S54" t="str">
        <f t="shared" si="6"/>
        <v>Ramore Will (IRE)</v>
      </c>
      <c r="V54">
        <f t="shared" si="7"/>
        <v>20</v>
      </c>
      <c r="W54">
        <f t="shared" si="8"/>
        <v>-91</v>
      </c>
      <c r="X54">
        <f t="shared" si="9"/>
        <v>-91</v>
      </c>
      <c r="Y54">
        <f t="shared" si="10"/>
        <v>2</v>
      </c>
      <c r="Z54">
        <f t="shared" si="10"/>
        <v>3</v>
      </c>
      <c r="AA54">
        <f t="shared" si="10"/>
        <v>3</v>
      </c>
      <c r="AB54">
        <f t="shared" si="11"/>
        <v>3</v>
      </c>
      <c r="AC54">
        <f t="shared" si="12"/>
        <v>2</v>
      </c>
      <c r="AD54">
        <f t="shared" si="13"/>
        <v>3</v>
      </c>
      <c r="AE54">
        <f t="shared" si="14"/>
        <v>1</v>
      </c>
      <c r="AF54">
        <f t="shared" si="14"/>
        <v>3</v>
      </c>
    </row>
    <row r="55" spans="1:33" hidden="1" outlineLevel="1">
      <c r="A55" t="s">
        <v>45</v>
      </c>
      <c r="B55" t="str">
        <f>A4</f>
        <v>Ramore Will (IRE)</v>
      </c>
      <c r="C55">
        <f>AE4</f>
        <v>249.46379999999999</v>
      </c>
      <c r="D55">
        <f>AG4</f>
        <v>111</v>
      </c>
      <c r="E55">
        <f t="shared" si="15"/>
        <v>138.46379999999999</v>
      </c>
      <c r="F55">
        <f ca="1">SUMIF(B53:B64, B55, G53:G61)</f>
        <v>0</v>
      </c>
      <c r="H55">
        <f>AF4</f>
        <v>4.5</v>
      </c>
      <c r="J55">
        <v>4</v>
      </c>
      <c r="K55" t="str">
        <f t="shared" si="0"/>
        <v>Lovato (GER)</v>
      </c>
      <c r="L55" t="str">
        <f t="shared" si="0"/>
        <v>Ding Ding</v>
      </c>
      <c r="M55" t="str">
        <f t="shared" si="0"/>
        <v>Ding Ding</v>
      </c>
      <c r="N55" t="str">
        <f t="shared" si="1"/>
        <v>Royal Hall (FR)</v>
      </c>
      <c r="O55" t="str">
        <f t="shared" si="2"/>
        <v>Ding Ding</v>
      </c>
      <c r="P55" t="str">
        <f t="shared" si="3"/>
        <v>Ding Ding</v>
      </c>
      <c r="Q55" t="str">
        <f t="shared" si="4"/>
        <v>Ding Ding</v>
      </c>
      <c r="R55" t="str">
        <f t="shared" si="5"/>
        <v>Ding Ding</v>
      </c>
      <c r="S55" t="str">
        <f t="shared" si="6"/>
        <v>Ding Ding</v>
      </c>
      <c r="V55">
        <f t="shared" si="7"/>
        <v>14</v>
      </c>
      <c r="W55">
        <f t="shared" si="8"/>
        <v>-94</v>
      </c>
      <c r="X55">
        <f t="shared" si="9"/>
        <v>-94</v>
      </c>
      <c r="Y55">
        <f t="shared" si="10"/>
        <v>3</v>
      </c>
      <c r="Z55">
        <f t="shared" si="10"/>
        <v>1</v>
      </c>
      <c r="AA55">
        <f t="shared" si="10"/>
        <v>1</v>
      </c>
      <c r="AB55">
        <f t="shared" si="11"/>
        <v>4</v>
      </c>
      <c r="AC55">
        <f t="shared" si="12"/>
        <v>1</v>
      </c>
      <c r="AD55">
        <f t="shared" si="13"/>
        <v>1</v>
      </c>
      <c r="AE55">
        <f t="shared" si="14"/>
        <v>2</v>
      </c>
      <c r="AF55">
        <f t="shared" si="14"/>
        <v>1</v>
      </c>
    </row>
    <row r="56" spans="1:33" hidden="1" outlineLevel="1">
      <c r="A56" t="s">
        <v>46</v>
      </c>
      <c r="B56" t="str">
        <f>INDEX(A$2:A$20,MATCH(C56,M$2:M$20,0))</f>
        <v>Royal Hall (FR)</v>
      </c>
      <c r="C56">
        <f>LARGE(M$2:M$20, D56)</f>
        <v>118.947</v>
      </c>
      <c r="D56">
        <v>1</v>
      </c>
      <c r="E56">
        <f>LARGE(M$2:M$20, F56)</f>
        <v>71.132900000000006</v>
      </c>
      <c r="F56">
        <v>2</v>
      </c>
      <c r="G56">
        <f t="shared" ref="G56:G61" si="16">IF(C56&gt;0, (1/C56)*(C56-E56), 0.1)</f>
        <v>0.40197819196785117</v>
      </c>
      <c r="H56">
        <f t="shared" ref="H56:H61" si="17">INDEX(AF$2:AF$20,MATCH(B56,A$2:A$20,0))</f>
        <v>0.91</v>
      </c>
      <c r="J56">
        <v>5</v>
      </c>
      <c r="K56" t="e">
        <f t="shared" si="0"/>
        <v>#NUM!</v>
      </c>
      <c r="L56" t="e">
        <f t="shared" si="0"/>
        <v>#NUM!</v>
      </c>
      <c r="M56" t="e">
        <f t="shared" si="0"/>
        <v>#NUM!</v>
      </c>
      <c r="N56" t="e">
        <f t="shared" si="1"/>
        <v>#NUM!</v>
      </c>
      <c r="O56" t="e">
        <f t="shared" si="2"/>
        <v>#NUM!</v>
      </c>
      <c r="P56" t="e">
        <f t="shared" si="3"/>
        <v>#NUM!</v>
      </c>
      <c r="Q56" t="e">
        <f t="shared" si="4"/>
        <v>#NUM!</v>
      </c>
      <c r="R56" t="e">
        <f t="shared" si="5"/>
        <v>#NUM!</v>
      </c>
      <c r="S56">
        <f t="shared" si="6"/>
        <v>0</v>
      </c>
      <c r="V56" t="e">
        <f t="shared" si="7"/>
        <v>#N/A</v>
      </c>
      <c r="W56" t="e">
        <f t="shared" si="8"/>
        <v>#N/A</v>
      </c>
      <c r="X56" t="str">
        <f t="shared" si="9"/>
        <v/>
      </c>
      <c r="Y56" t="e">
        <f t="shared" si="10"/>
        <v>#N/A</v>
      </c>
      <c r="Z56" t="e">
        <f t="shared" si="10"/>
        <v>#N/A</v>
      </c>
      <c r="AA56" t="e">
        <f t="shared" si="10"/>
        <v>#N/A</v>
      </c>
      <c r="AB56">
        <f t="shared" si="11"/>
        <v>1</v>
      </c>
      <c r="AC56" t="e">
        <f t="shared" si="12"/>
        <v>#N/A</v>
      </c>
      <c r="AD56" t="e">
        <f t="shared" si="13"/>
        <v>#N/A</v>
      </c>
      <c r="AE56" t="e">
        <f t="shared" si="14"/>
        <v>#N/A</v>
      </c>
      <c r="AF56" t="e">
        <f t="shared" si="14"/>
        <v>#N/A</v>
      </c>
    </row>
    <row r="57" spans="1:33" hidden="1" outlineLevel="1">
      <c r="A57" t="s">
        <v>25</v>
      </c>
      <c r="B57" t="str">
        <f>INDEX(A$2:A$20,MATCH(C57,W$2:W$20,0))</f>
        <v>Ding Ding</v>
      </c>
      <c r="C57">
        <f>LARGE(W$2:W$20, D57)</f>
        <v>13.197100000000001</v>
      </c>
      <c r="D57">
        <v>1</v>
      </c>
      <c r="E57">
        <f>LARGE(W$2:W$20, F57)</f>
        <v>12.367900000000001</v>
      </c>
      <c r="F57">
        <v>2</v>
      </c>
      <c r="G57">
        <f t="shared" si="16"/>
        <v>6.2831985815065439E-2</v>
      </c>
      <c r="H57">
        <f t="shared" si="17"/>
        <v>5</v>
      </c>
      <c r="J57">
        <v>6</v>
      </c>
      <c r="K57" t="e">
        <f t="shared" si="0"/>
        <v>#NUM!</v>
      </c>
      <c r="L57" t="e">
        <f t="shared" si="0"/>
        <v>#NUM!</v>
      </c>
      <c r="M57" t="e">
        <f t="shared" si="0"/>
        <v>#NUM!</v>
      </c>
      <c r="N57" t="e">
        <f t="shared" si="1"/>
        <v>#NUM!</v>
      </c>
      <c r="O57" t="e">
        <f t="shared" si="2"/>
        <v>#NUM!</v>
      </c>
      <c r="P57" t="e">
        <f t="shared" si="3"/>
        <v>#NUM!</v>
      </c>
      <c r="Q57" t="e">
        <f t="shared" si="4"/>
        <v>#NUM!</v>
      </c>
      <c r="R57" t="e">
        <f t="shared" si="5"/>
        <v>#NUM!</v>
      </c>
      <c r="S57">
        <f t="shared" si="6"/>
        <v>0</v>
      </c>
      <c r="V57" t="e">
        <f t="shared" si="7"/>
        <v>#N/A</v>
      </c>
      <c r="W57" t="e">
        <f t="shared" si="8"/>
        <v>#N/A</v>
      </c>
      <c r="X57" t="str">
        <f t="shared" si="9"/>
        <v/>
      </c>
      <c r="Y57" t="e">
        <f t="shared" si="10"/>
        <v>#N/A</v>
      </c>
      <c r="Z57" t="e">
        <f t="shared" si="10"/>
        <v>#N/A</v>
      </c>
      <c r="AA57" t="e">
        <f t="shared" si="10"/>
        <v>#N/A</v>
      </c>
      <c r="AB57">
        <f t="shared" si="11"/>
        <v>1</v>
      </c>
      <c r="AC57" t="e">
        <f t="shared" si="12"/>
        <v>#N/A</v>
      </c>
      <c r="AD57" t="e">
        <f t="shared" si="13"/>
        <v>#N/A</v>
      </c>
      <c r="AE57" t="e">
        <f t="shared" si="14"/>
        <v>#N/A</v>
      </c>
      <c r="AF57" t="e">
        <f t="shared" si="14"/>
        <v>#N/A</v>
      </c>
    </row>
    <row r="58" spans="1:33" hidden="1" outlineLevel="1">
      <c r="A58" t="s">
        <v>28</v>
      </c>
      <c r="B58" t="str">
        <f>INDEX(A$2:A$20,MATCH(C58,AA$2:AA$20,0))</f>
        <v>Lovato (GER)</v>
      </c>
      <c r="C58">
        <f>LARGE(AA$2:AA$20, D58)</f>
        <v>5.1630000000000003</v>
      </c>
      <c r="D58">
        <v>1</v>
      </c>
      <c r="E58">
        <f>LARGE(AA$2:AA$20, F58)</f>
        <v>3.4738000000000002</v>
      </c>
      <c r="F58">
        <v>2</v>
      </c>
      <c r="G58">
        <f t="shared" si="16"/>
        <v>0.32717412357156689</v>
      </c>
      <c r="H58">
        <f t="shared" si="17"/>
        <v>3.33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 t="e">
        <f t="shared" si="10"/>
        <v>#N/A</v>
      </c>
      <c r="AB58">
        <f t="shared" si="11"/>
        <v>1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Royal Hall (FR)</v>
      </c>
      <c r="C59">
        <f>LARGE(AC$2:AC$20, D59)</f>
        <v>3.3431999999999999</v>
      </c>
      <c r="D59">
        <v>1</v>
      </c>
      <c r="E59">
        <f>LARGE(AC$2:AC$20, F59)</f>
        <v>2.5383</v>
      </c>
      <c r="F59">
        <v>2</v>
      </c>
      <c r="G59">
        <f t="shared" si="16"/>
        <v>0.24075735821966976</v>
      </c>
      <c r="H59">
        <f t="shared" si="17"/>
        <v>0.91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>
        <f t="shared" si="11"/>
        <v>1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Lovato (GER)</v>
      </c>
      <c r="C60">
        <f>LARGE(Y$2:Y$20, D60)</f>
        <v>3.6107</v>
      </c>
      <c r="D60">
        <v>1</v>
      </c>
      <c r="E60">
        <f>LARGE(Y$2:Y$20, F60)</f>
        <v>2.8969</v>
      </c>
      <c r="F60">
        <v>2</v>
      </c>
      <c r="G60">
        <f t="shared" si="16"/>
        <v>0.19769019857645331</v>
      </c>
      <c r="H60">
        <f t="shared" si="17"/>
        <v>3.33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>
        <f t="shared" si="11"/>
        <v>1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Royal Hall (FR)</v>
      </c>
      <c r="C61">
        <f>LARGE(AD$2:AD$20, D61)</f>
        <v>39.4801</v>
      </c>
      <c r="D61">
        <v>1</v>
      </c>
      <c r="E61">
        <f>LARGE(AD$2:AD$20, F61)</f>
        <v>36.697200000000002</v>
      </c>
      <c r="F61">
        <v>2</v>
      </c>
      <c r="G61">
        <f t="shared" si="16"/>
        <v>7.0488676573767492E-2</v>
      </c>
      <c r="H61">
        <f t="shared" si="17"/>
        <v>0.91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>
        <f t="shared" si="11"/>
        <v>1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Royal Hall (FR)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>
        <f t="shared" si="11"/>
        <v>1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Lovato (GER)</v>
      </c>
      <c r="C63" t="str">
        <f>IF(G68="Handicap", INDEX(B53:B55,(MATCH(LARGE(D53:D55,3),D53:D55,0))))</f>
        <v>Ramore Will (IRE)</v>
      </c>
      <c r="D63" t="str">
        <f>IF(G68="Handicap", INDEX(B53:B55,(MATCH(LARGE(E53:E55,1),E53:E55,0))))</f>
        <v>Royal Hall (FR)</v>
      </c>
      <c r="G63" t="s">
        <v>68</v>
      </c>
      <c r="H63">
        <f>COUNTIF(A2:A30, "*")</f>
        <v>4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>
        <f t="shared" si="11"/>
        <v>1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Royal Hall (FR)</v>
      </c>
      <c r="C64">
        <f>INDEX(AF$2:AF$20,MATCH(B64,A$2:A$20,0))</f>
        <v>0.91</v>
      </c>
      <c r="D64">
        <v>1</v>
      </c>
      <c r="E64">
        <f>SUMIF(B53:B61, B64, G53:G61)</f>
        <v>0.81714434208655595</v>
      </c>
      <c r="F64">
        <v>0</v>
      </c>
      <c r="G64" t="str">
        <f>K2</f>
        <v>Free Tips Daily On attheraces.com Handicap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1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Royal Hall (FR)</v>
      </c>
      <c r="C65">
        <f>INDEX(AF$2:AF$20,MATCH(B65,A$2:A$20,0))</f>
        <v>0.91</v>
      </c>
      <c r="D65">
        <v>1</v>
      </c>
      <c r="F65">
        <f>IF(G68="Non Handicap", F64+1, F64)</f>
        <v>0</v>
      </c>
      <c r="G65" t="str">
        <f>D2</f>
        <v xml:space="preserve">2m4½f </v>
      </c>
      <c r="H65">
        <f>LARGE(G58:G60, 1)</f>
        <v>0.32717412357156689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1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Royal Hall (FR)</v>
      </c>
      <c r="C66">
        <f>INDEX(AF$2:AF$20,MATCH(B66,A$2:A$20,0))</f>
        <v>0.91</v>
      </c>
      <c r="D66">
        <v>1</v>
      </c>
      <c r="F66">
        <f>IF(B65=B66, F65+1, F65)</f>
        <v>1</v>
      </c>
      <c r="G66">
        <f>F2</f>
        <v>6238</v>
      </c>
      <c r="H66">
        <f ca="1">LARGE(F53:F55, 1)</f>
        <v>0.81714434208655595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1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Royal Hall (FR)</v>
      </c>
      <c r="F67">
        <f>IF(H63&lt;11, F66+1, F66)</f>
        <v>2</v>
      </c>
      <c r="G67" t="str">
        <f>G2</f>
        <v>Good</v>
      </c>
      <c r="H67" t="str">
        <f ca="1">INDEX(B53:B55,MATCH(H66,F53:F55,0))</f>
        <v>Royal Hall (FR)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1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Royal Hall (FR)</v>
      </c>
      <c r="B68" t="str">
        <f ca="1">IF(ISNA(A68), B56, A68)</f>
        <v>Royal Hall (FR)</v>
      </c>
      <c r="C68">
        <f ca="1">INDEX(AF$2:AF$20,MATCH(B68,A$2:A$20,0))</f>
        <v>0.91</v>
      </c>
      <c r="D68">
        <v>1</v>
      </c>
      <c r="F68">
        <f ca="1">IF(E70&gt;0.5, F67+1, F67)</f>
        <v>3</v>
      </c>
      <c r="G68" t="str">
        <f>I2</f>
        <v>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1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Royal Hall (FR)</v>
      </c>
      <c r="C69">
        <f ca="1">INDEX(AF$2:AF$20,MATCH(B69,A$2:A$20,0))</f>
        <v>0.91</v>
      </c>
      <c r="D69">
        <v>1</v>
      </c>
      <c r="F69">
        <f ca="1">IF(E70&gt;1, F68+1, F68)</f>
        <v>3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1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Royal Hall (FR)</v>
      </c>
      <c r="C70">
        <f ca="1">INDEX(AF$2:AF$20,MATCH(B70,A$2:A$20,0))</f>
        <v>0.91</v>
      </c>
      <c r="D70">
        <v>1</v>
      </c>
      <c r="E70">
        <f ca="1">SUMIF(B53:B61, B70, G53:G61)</f>
        <v>0.81714434208655595</v>
      </c>
      <c r="F70">
        <f ca="1">IF(E70&gt;1.5, F69+1, F69)</f>
        <v>3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1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1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Royal Hall (FR)</v>
      </c>
      <c r="C72">
        <f>C53</f>
        <v>281.84629999999999</v>
      </c>
      <c r="D72">
        <f>(1/C72)*(C72-C73)</f>
        <v>0.10392011532526763</v>
      </c>
      <c r="E72">
        <f>H53</f>
        <v>0.91</v>
      </c>
      <c r="F72">
        <f>(E72*10)-10</f>
        <v>-0.90000000000000036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1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Lovato (GER)</v>
      </c>
      <c r="C73">
        <f t="shared" si="19"/>
        <v>252.55680000000001</v>
      </c>
      <c r="D73">
        <f>(1/C73)*(C73-C74)</f>
        <v>1.2246750038011322E-2</v>
      </c>
      <c r="E73">
        <f t="shared" ref="E73:E74" si="20">H54</f>
        <v>3.33</v>
      </c>
      <c r="F73">
        <f>(E73*10)-10</f>
        <v>23.299999999999997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1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Ramore Will (IRE)</v>
      </c>
      <c r="C74">
        <f t="shared" si="19"/>
        <v>249.46379999999999</v>
      </c>
      <c r="E74">
        <f t="shared" si="20"/>
        <v>4.5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1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1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1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0.91</v>
      </c>
      <c r="C77">
        <f>SMALL(AF2:AF50, 1)</f>
        <v>0.91</v>
      </c>
      <c r="D77" t="str">
        <f>IF(G77&lt;=3, "YES", "NO")</f>
        <v>YES</v>
      </c>
      <c r="E77">
        <f>IF(C77=0,SMALL(AF2:AF49,2), C77)</f>
        <v>0.91</v>
      </c>
      <c r="F77">
        <f>IF(E77=0, SMALL(AF2:AF49, 3), E77)</f>
        <v>0.91</v>
      </c>
      <c r="G77">
        <f>IF(F77=0, SMALL(AF2:AF49, 4), F77)</f>
        <v>0.91</v>
      </c>
      <c r="H77" t="str">
        <f>INDEX(A2:A50, MATCH(G77, AF2:AF50, 0))</f>
        <v>Royal Hall (FR)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1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281.84629999999999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1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281.84629999999999</v>
      </c>
      <c r="C79">
        <f>C78/B79</f>
        <v>3.5480330946334938E-5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Royal Hall (FR) is highly rated.</v>
      </c>
      <c r="H79" t="str">
        <f>INDEX(A2:A50, MATCH(B79, AE2:AE50, 0))</f>
        <v>Royal Hall (FR)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1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13.207100000000001</v>
      </c>
      <c r="D80" t="str">
        <f>D2</f>
        <v xml:space="preserve">2m4½f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1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13.197100000000001</v>
      </c>
      <c r="C81">
        <f>C80/B81</f>
        <v>1.0007577422312477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Ding Ding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Plumpton</v>
      </c>
    </row>
    <row r="82" spans="1:19" hidden="1" outlineLevel="1">
      <c r="A82" t="s">
        <v>110</v>
      </c>
      <c r="B82">
        <f>INDEX(M2:M49, MATCH(H77, A2:A49, 0))</f>
        <v>118.947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118.947</v>
      </c>
      <c r="C83">
        <f>C82/B83</f>
        <v>8.4071056857255749E-5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Royal Hall (FR)is the form horse.</v>
      </c>
      <c r="H83" t="str">
        <f>INDEX(A2:A50,MATCH(B83,INDEX(M2:M50,0)))</f>
        <v>Ding Ding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3.3431999999999999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3.3431999999999999</v>
      </c>
      <c r="C85">
        <f>C84/B85</f>
        <v>2.9911462072266092E-3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Royal Hall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39.4801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39.4801</v>
      </c>
      <c r="C87">
        <f>C86/B87</f>
        <v>2.5329216491346273E-4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Royal Hall (FR)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2.8969</v>
      </c>
      <c r="C88">
        <f>B89-B88</f>
        <v>0.71379999999999999</v>
      </c>
      <c r="H88" t="str">
        <f>INDEX(X2:X50, MATCH(B88, Y2:Y50, 0))</f>
        <v>Moore, Jamie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3.6107</v>
      </c>
      <c r="C89">
        <f>C88/B89</f>
        <v>0.19769019857645331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Twiston-Davies, Mr S. </v>
      </c>
      <c r="H89" t="str">
        <f>INDEX(X2:X50, MATCH(B89, Y2:Y50, 0))</f>
        <v>Twiston-Davies, Mr S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44.636800000000001</v>
      </c>
      <c r="C90">
        <f>(B91-B90)+0.01</f>
        <v>46.215599999999995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90.842399999999998</v>
      </c>
      <c r="C91">
        <f>(C90+0.01)/(B91+0.01)</f>
        <v>0.50879888698592435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Lovato (GER) outperformed Royal Hall (FR) significantly.</v>
      </c>
      <c r="H91" t="str">
        <f>INDEX(A2:A50, MATCH(B91, N2:N50, 0))</f>
        <v>Lovato (GER)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0.2903</v>
      </c>
    </row>
    <row r="96" spans="1:19" hidden="1" outlineLevel="1">
      <c r="A96" t="s">
        <v>70</v>
      </c>
      <c r="B96">
        <f>INDEX(Sheet1!H:H, MATCH($A$51, Sheet1!$A:$A,0))</f>
        <v>0.2581</v>
      </c>
      <c r="C96" t="str">
        <f>IF(AND($B$94&gt;15,B96&gt;0.25),B55)</f>
        <v>Ramore Will (IRE)</v>
      </c>
      <c r="D96">
        <f t="shared" ref="D96:D101" si="22">RANK(B96, B$96:B$101, 2)</f>
        <v>4</v>
      </c>
      <c r="E96">
        <f t="shared" ref="E96:E101" si="23">7-D96</f>
        <v>3</v>
      </c>
      <c r="F96" t="str">
        <f t="shared" ref="F96:F101" si="24">IF(AND(OR(E96=1, E96=2), C96&lt;&gt;FALSE), C96, "")</f>
        <v/>
      </c>
      <c r="G96" t="str">
        <f>INDEX(F96:F101,MATCH(1,E96:E101,0))</f>
        <v>Royal Hall (FR)</v>
      </c>
    </row>
    <row r="97" spans="1:6" hidden="1" outlineLevel="1">
      <c r="A97" t="s">
        <v>25</v>
      </c>
      <c r="B97">
        <f>INDEX(Sheet1!J:J, MATCH($A$51, Sheet1!$A:$A,0))</f>
        <v>0.19350000000000001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0.2903</v>
      </c>
      <c r="C98" t="str">
        <f>IF(AND($B$94&gt;15,B98&gt;0.25),B57)</f>
        <v>Ding Ding</v>
      </c>
      <c r="D98">
        <f t="shared" si="22"/>
        <v>5</v>
      </c>
      <c r="E98">
        <f t="shared" si="23"/>
        <v>2</v>
      </c>
      <c r="F98" t="str">
        <f t="shared" si="24"/>
        <v>Ding Ding</v>
      </c>
    </row>
    <row r="99" spans="1:6" hidden="1" outlineLevel="1">
      <c r="A99" t="s">
        <v>26</v>
      </c>
      <c r="B99">
        <f>INDEX(Sheet1!P:P, MATCH($A$51, Sheet1!$A:$A,0))</f>
        <v>0.3226</v>
      </c>
      <c r="C99" t="str">
        <f>IF(AND($B$94&gt;15,B99&gt;0.25),B59)</f>
        <v>Royal Hall (FR)</v>
      </c>
      <c r="D99">
        <f t="shared" si="22"/>
        <v>6</v>
      </c>
      <c r="E99">
        <f t="shared" si="23"/>
        <v>1</v>
      </c>
      <c r="F99" t="str">
        <f t="shared" si="24"/>
        <v>Royal Hall (FR)</v>
      </c>
    </row>
    <row r="100" spans="1:6" hidden="1" outlineLevel="1">
      <c r="A100" t="s">
        <v>30</v>
      </c>
      <c r="B100">
        <f>INDEX(Sheet1!N:N, MATCH($A$51, Sheet1!$A:$A,0))</f>
        <v>0.129</v>
      </c>
      <c r="C100" t="b">
        <f>IF(AND($B$94&gt;15,B100&gt;0.25),B58)</f>
        <v>0</v>
      </c>
      <c r="D100">
        <f t="shared" si="22"/>
        <v>2</v>
      </c>
      <c r="E100">
        <f t="shared" si="23"/>
        <v>5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9.6799999999999997E-2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2.140625" bestFit="1" customWidth="1"/>
    <col min="3" max="5" width="12" bestFit="1" customWidth="1"/>
    <col min="6" max="6" width="13.28515625" bestFit="1" customWidth="1"/>
    <col min="7" max="7" width="97" bestFit="1" customWidth="1"/>
    <col min="8" max="8" width="20.28515625" bestFit="1" customWidth="1"/>
    <col min="9" max="9" width="13.42578125" bestFit="1" customWidth="1"/>
    <col min="10" max="10" width="16.28515625" bestFit="1" customWidth="1"/>
    <col min="11" max="11" width="29.140625" bestFit="1" customWidth="1"/>
    <col min="12" max="19" width="22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7109375" bestFit="1" customWidth="1"/>
    <col min="25" max="25" width="14.42578125" bestFit="1" customWidth="1"/>
    <col min="26" max="26" width="14.7109375" bestFit="1" customWidth="1"/>
    <col min="27" max="27" width="15" bestFit="1" customWidth="1"/>
    <col min="28" max="28" width="20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8.28515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448</v>
      </c>
      <c r="B2" s="1">
        <v>0.63541666666666663</v>
      </c>
      <c r="C2" t="s">
        <v>277</v>
      </c>
      <c r="D2" t="s">
        <v>356</v>
      </c>
      <c r="E2" t="s">
        <v>230</v>
      </c>
      <c r="F2">
        <v>4809</v>
      </c>
      <c r="G2" t="s">
        <v>280</v>
      </c>
      <c r="H2" t="s">
        <v>232</v>
      </c>
      <c r="I2" t="s">
        <v>233</v>
      </c>
      <c r="J2" t="s">
        <v>234</v>
      </c>
      <c r="K2" t="s">
        <v>447</v>
      </c>
      <c r="L2">
        <v>5</v>
      </c>
      <c r="M2">
        <v>106.1824</v>
      </c>
      <c r="N2">
        <v>36.614100000000001</v>
      </c>
      <c r="O2">
        <v>20.2408</v>
      </c>
      <c r="P2">
        <v>6.6197999999999997</v>
      </c>
      <c r="Q2">
        <v>4.0749000000000004</v>
      </c>
      <c r="R2">
        <v>0</v>
      </c>
      <c r="S2">
        <v>0</v>
      </c>
      <c r="T2">
        <v>0</v>
      </c>
      <c r="U2">
        <v>0</v>
      </c>
      <c r="V2">
        <v>0</v>
      </c>
      <c r="W2">
        <v>9.9657999999999998</v>
      </c>
      <c r="X2" t="s">
        <v>428</v>
      </c>
      <c r="Y2">
        <v>3.6211000000000002</v>
      </c>
      <c r="Z2" t="s">
        <v>429</v>
      </c>
      <c r="AA2">
        <v>3.5566</v>
      </c>
      <c r="AB2" t="s">
        <v>449</v>
      </c>
      <c r="AC2">
        <v>2.2412000000000001</v>
      </c>
      <c r="AD2">
        <v>51.199800000000003</v>
      </c>
      <c r="AE2" s="23">
        <v>256.7337</v>
      </c>
      <c r="AF2">
        <v>1.25</v>
      </c>
      <c r="AG2">
        <v>122</v>
      </c>
    </row>
    <row r="3" spans="1:33">
      <c r="A3" t="s">
        <v>450</v>
      </c>
      <c r="B3" s="1">
        <v>0.63541666666666663</v>
      </c>
      <c r="C3" t="s">
        <v>277</v>
      </c>
      <c r="D3" t="s">
        <v>356</v>
      </c>
      <c r="E3" t="s">
        <v>230</v>
      </c>
      <c r="F3">
        <v>4809</v>
      </c>
      <c r="G3" t="s">
        <v>280</v>
      </c>
      <c r="H3" t="s">
        <v>232</v>
      </c>
      <c r="I3" t="s">
        <v>233</v>
      </c>
      <c r="J3" t="s">
        <v>234</v>
      </c>
      <c r="K3" t="s">
        <v>447</v>
      </c>
      <c r="L3">
        <v>8</v>
      </c>
      <c r="M3">
        <v>64.324299999999994</v>
      </c>
      <c r="N3">
        <v>62.090299999999999</v>
      </c>
      <c r="O3">
        <v>27.621400000000001</v>
      </c>
      <c r="P3">
        <v>10.7211</v>
      </c>
      <c r="Q3">
        <v>8.7914999999999992</v>
      </c>
      <c r="R3">
        <v>3.2174</v>
      </c>
      <c r="S3">
        <v>3.5914999999999999</v>
      </c>
      <c r="T3">
        <v>2.3681000000000001</v>
      </c>
      <c r="U3">
        <v>1.2930999999999999</v>
      </c>
      <c r="V3">
        <v>2.4020999999999999</v>
      </c>
      <c r="W3">
        <v>12.4093</v>
      </c>
      <c r="X3" t="s">
        <v>401</v>
      </c>
      <c r="Y3">
        <v>2.9024000000000001</v>
      </c>
      <c r="Z3" t="s">
        <v>451</v>
      </c>
      <c r="AA3">
        <v>0.82799999999999996</v>
      </c>
      <c r="AB3" t="s">
        <v>317</v>
      </c>
      <c r="AC3">
        <v>1.9709000000000001</v>
      </c>
      <c r="AD3">
        <v>13.3171</v>
      </c>
      <c r="AE3">
        <v>217.8485</v>
      </c>
      <c r="AF3">
        <v>2.75</v>
      </c>
      <c r="AG3">
        <v>117</v>
      </c>
    </row>
    <row r="4" spans="1:33">
      <c r="A4" t="s">
        <v>452</v>
      </c>
      <c r="B4" s="1">
        <v>0.63541666666666663</v>
      </c>
      <c r="C4" t="s">
        <v>277</v>
      </c>
      <c r="D4" t="s">
        <v>356</v>
      </c>
      <c r="E4" t="s">
        <v>230</v>
      </c>
      <c r="F4">
        <v>4809</v>
      </c>
      <c r="G4" t="s">
        <v>280</v>
      </c>
      <c r="H4" t="s">
        <v>232</v>
      </c>
      <c r="I4" t="s">
        <v>233</v>
      </c>
      <c r="J4" t="s">
        <v>234</v>
      </c>
      <c r="K4" t="s">
        <v>447</v>
      </c>
      <c r="L4">
        <v>9</v>
      </c>
      <c r="M4">
        <v>50.224299999999999</v>
      </c>
      <c r="N4">
        <v>56.607599999999998</v>
      </c>
      <c r="O4">
        <v>42.14</v>
      </c>
      <c r="P4">
        <v>6.0385999999999997</v>
      </c>
      <c r="Q4">
        <v>4.8945999999999996</v>
      </c>
      <c r="R4">
        <v>3.6265999999999998</v>
      </c>
      <c r="S4">
        <v>3.7183999999999999</v>
      </c>
      <c r="T4">
        <v>1.3482000000000001</v>
      </c>
      <c r="U4">
        <v>1.3601000000000001</v>
      </c>
      <c r="V4">
        <v>1.7078</v>
      </c>
      <c r="W4">
        <v>18.012899999999998</v>
      </c>
      <c r="X4" t="s">
        <v>421</v>
      </c>
      <c r="Y4">
        <v>1.5072000000000001</v>
      </c>
      <c r="Z4" t="s">
        <v>422</v>
      </c>
      <c r="AA4">
        <v>2.5198</v>
      </c>
      <c r="AB4" t="s">
        <v>453</v>
      </c>
      <c r="AC4">
        <v>1.2894000000000001</v>
      </c>
      <c r="AD4">
        <v>10.9072</v>
      </c>
      <c r="AE4">
        <v>205.90260000000001</v>
      </c>
      <c r="AF4">
        <v>4</v>
      </c>
      <c r="AG4">
        <v>123</v>
      </c>
    </row>
    <row r="5" spans="1:33">
      <c r="A5" t="s">
        <v>454</v>
      </c>
      <c r="B5" s="1">
        <v>0.63541666666666663</v>
      </c>
      <c r="C5" t="s">
        <v>277</v>
      </c>
      <c r="D5" t="s">
        <v>356</v>
      </c>
      <c r="E5" t="s">
        <v>230</v>
      </c>
      <c r="F5">
        <v>4809</v>
      </c>
      <c r="G5" t="s">
        <v>280</v>
      </c>
      <c r="H5" t="s">
        <v>232</v>
      </c>
      <c r="I5" t="s">
        <v>233</v>
      </c>
      <c r="J5" t="s">
        <v>234</v>
      </c>
      <c r="K5" t="s">
        <v>447</v>
      </c>
      <c r="L5">
        <v>6</v>
      </c>
      <c r="M5">
        <v>45.795499999999997</v>
      </c>
      <c r="N5">
        <v>33.225200000000001</v>
      </c>
      <c r="O5">
        <v>19.7851</v>
      </c>
      <c r="P5">
        <v>8.8069000000000006</v>
      </c>
      <c r="Q5">
        <v>6.2836999999999996</v>
      </c>
      <c r="R5">
        <v>3.6983000000000001</v>
      </c>
      <c r="S5">
        <v>3.2157</v>
      </c>
      <c r="T5">
        <v>1.7442</v>
      </c>
      <c r="U5">
        <v>1.3078000000000001</v>
      </c>
      <c r="V5">
        <v>1.5446</v>
      </c>
      <c r="W5">
        <v>15.345000000000001</v>
      </c>
      <c r="X5" t="s">
        <v>455</v>
      </c>
      <c r="Y5">
        <v>1.6719999999999999</v>
      </c>
      <c r="Z5" t="s">
        <v>456</v>
      </c>
      <c r="AA5">
        <v>2.1539000000000001</v>
      </c>
      <c r="AB5" t="s">
        <v>457</v>
      </c>
      <c r="AC5">
        <v>0.54769999999999996</v>
      </c>
      <c r="AD5">
        <v>13.911799999999999</v>
      </c>
      <c r="AE5">
        <v>159.03749999999999</v>
      </c>
      <c r="AF5">
        <v>14</v>
      </c>
      <c r="AG5">
        <v>0</v>
      </c>
    </row>
    <row r="6" spans="1:33">
      <c r="A6" t="s">
        <v>458</v>
      </c>
      <c r="B6" s="1">
        <v>0.63541666666666663</v>
      </c>
      <c r="C6" t="s">
        <v>277</v>
      </c>
      <c r="D6" t="s">
        <v>356</v>
      </c>
      <c r="E6" t="s">
        <v>230</v>
      </c>
      <c r="F6">
        <v>4809</v>
      </c>
      <c r="G6" t="s">
        <v>280</v>
      </c>
      <c r="H6" t="s">
        <v>232</v>
      </c>
      <c r="I6" t="s">
        <v>233</v>
      </c>
      <c r="J6" t="s">
        <v>234</v>
      </c>
      <c r="K6" t="s">
        <v>447</v>
      </c>
      <c r="L6">
        <v>7</v>
      </c>
      <c r="M6">
        <v>49.772199999999998</v>
      </c>
      <c r="N6">
        <v>50.6967</v>
      </c>
      <c r="O6">
        <v>17.807600000000001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11.7357</v>
      </c>
      <c r="X6" t="s">
        <v>459</v>
      </c>
      <c r="Y6">
        <v>1.6015999999999999</v>
      </c>
      <c r="Z6" t="s">
        <v>460</v>
      </c>
      <c r="AA6">
        <v>0.41020000000000001</v>
      </c>
      <c r="AB6" t="s">
        <v>461</v>
      </c>
      <c r="AC6">
        <v>1.4782999999999999</v>
      </c>
      <c r="AD6">
        <v>1.8</v>
      </c>
      <c r="AE6">
        <v>158.4787</v>
      </c>
      <c r="AF6">
        <v>10</v>
      </c>
      <c r="AG6">
        <v>0</v>
      </c>
    </row>
    <row r="7" spans="1:33">
      <c r="A7" t="s">
        <v>462</v>
      </c>
      <c r="B7" s="1">
        <v>0.63541666666666663</v>
      </c>
      <c r="C7" t="s">
        <v>277</v>
      </c>
      <c r="D7" t="s">
        <v>356</v>
      </c>
      <c r="E7" t="s">
        <v>230</v>
      </c>
      <c r="F7">
        <v>4809</v>
      </c>
      <c r="G7" t="s">
        <v>280</v>
      </c>
      <c r="H7" t="s">
        <v>232</v>
      </c>
      <c r="I7" t="s">
        <v>233</v>
      </c>
      <c r="J7" t="s">
        <v>234</v>
      </c>
      <c r="K7" t="s">
        <v>447</v>
      </c>
      <c r="L7">
        <v>7</v>
      </c>
      <c r="M7">
        <v>48.639499999999998</v>
      </c>
      <c r="N7">
        <v>22.522300000000001</v>
      </c>
      <c r="O7">
        <v>19.8825</v>
      </c>
      <c r="P7">
        <v>5.7805</v>
      </c>
      <c r="Q7">
        <v>4.4165999999999999</v>
      </c>
      <c r="R7">
        <v>2.4927000000000001</v>
      </c>
      <c r="S7">
        <v>1.6035999999999999</v>
      </c>
      <c r="T7">
        <v>1.121</v>
      </c>
      <c r="U7">
        <v>0.77710000000000001</v>
      </c>
      <c r="V7">
        <v>1.1831</v>
      </c>
      <c r="W7">
        <v>11.019299999999999</v>
      </c>
      <c r="X7" t="s">
        <v>463</v>
      </c>
      <c r="Y7">
        <v>1.6737</v>
      </c>
      <c r="Z7" t="s">
        <v>464</v>
      </c>
      <c r="AA7">
        <v>0.58169999999999999</v>
      </c>
      <c r="AB7" t="s">
        <v>465</v>
      </c>
      <c r="AC7">
        <v>0.63739999999999997</v>
      </c>
      <c r="AD7">
        <v>6.9218000000000002</v>
      </c>
      <c r="AE7">
        <v>129.25280000000001</v>
      </c>
      <c r="AF7">
        <v>50</v>
      </c>
      <c r="AG7">
        <v>0</v>
      </c>
    </row>
    <row r="8" spans="1:33">
      <c r="A8" t="s">
        <v>466</v>
      </c>
      <c r="B8" s="1">
        <v>0.63541666666666663</v>
      </c>
      <c r="C8" t="s">
        <v>277</v>
      </c>
      <c r="D8" t="s">
        <v>356</v>
      </c>
      <c r="E8" t="s">
        <v>230</v>
      </c>
      <c r="F8">
        <v>4809</v>
      </c>
      <c r="G8" t="s">
        <v>280</v>
      </c>
      <c r="H8" t="s">
        <v>232</v>
      </c>
      <c r="I8" t="s">
        <v>233</v>
      </c>
      <c r="J8" t="s">
        <v>234</v>
      </c>
      <c r="K8" t="s">
        <v>447</v>
      </c>
      <c r="L8">
        <v>9</v>
      </c>
      <c r="M8">
        <v>42.060099999999998</v>
      </c>
      <c r="N8">
        <v>37.880299999999998</v>
      </c>
      <c r="O8">
        <v>10.6151</v>
      </c>
      <c r="P8">
        <v>2.4026000000000001</v>
      </c>
      <c r="Q8">
        <v>1.3273999999999999</v>
      </c>
      <c r="R8">
        <v>0</v>
      </c>
      <c r="S8">
        <v>0</v>
      </c>
      <c r="T8">
        <v>0</v>
      </c>
      <c r="U8">
        <v>0</v>
      </c>
      <c r="V8">
        <v>0</v>
      </c>
      <c r="W8">
        <v>10.4314</v>
      </c>
      <c r="X8" t="s">
        <v>312</v>
      </c>
      <c r="Y8">
        <v>0.54920000000000002</v>
      </c>
      <c r="Z8" t="s">
        <v>467</v>
      </c>
      <c r="AA8">
        <v>0</v>
      </c>
      <c r="AB8" t="s">
        <v>423</v>
      </c>
      <c r="AC8">
        <v>1.9283999999999999</v>
      </c>
      <c r="AD8">
        <v>5.4</v>
      </c>
      <c r="AE8">
        <v>118.8689</v>
      </c>
      <c r="AF8">
        <v>50</v>
      </c>
      <c r="AG8">
        <v>0</v>
      </c>
    </row>
    <row r="9" spans="1:33">
      <c r="A9" t="s">
        <v>468</v>
      </c>
      <c r="B9" s="1">
        <v>0.63541666666666663</v>
      </c>
      <c r="C9" t="s">
        <v>277</v>
      </c>
      <c r="D9" t="s">
        <v>356</v>
      </c>
      <c r="E9" t="s">
        <v>230</v>
      </c>
      <c r="F9">
        <v>4809</v>
      </c>
      <c r="G9" t="s">
        <v>280</v>
      </c>
      <c r="H9" t="s">
        <v>232</v>
      </c>
      <c r="I9" t="s">
        <v>233</v>
      </c>
      <c r="J9" t="s">
        <v>234</v>
      </c>
      <c r="K9" t="s">
        <v>447</v>
      </c>
      <c r="L9">
        <v>5</v>
      </c>
      <c r="M9">
        <v>45.864400000000003</v>
      </c>
      <c r="N9">
        <v>15.358700000000001</v>
      </c>
      <c r="O9">
        <v>7.2843999999999998</v>
      </c>
      <c r="P9">
        <v>3.2637</v>
      </c>
      <c r="Q9">
        <v>3.5152999999999999</v>
      </c>
      <c r="R9">
        <v>1.901</v>
      </c>
      <c r="S9">
        <v>1.4077</v>
      </c>
      <c r="T9">
        <v>1.0786</v>
      </c>
      <c r="U9">
        <v>1.1166</v>
      </c>
      <c r="V9">
        <v>0</v>
      </c>
      <c r="W9">
        <v>11.617100000000001</v>
      </c>
      <c r="X9" t="s">
        <v>296</v>
      </c>
      <c r="Y9">
        <v>1.2787999999999999</v>
      </c>
      <c r="Z9" t="s">
        <v>469</v>
      </c>
      <c r="AA9">
        <v>0.24840000000000001</v>
      </c>
      <c r="AB9" t="s">
        <v>470</v>
      </c>
      <c r="AC9">
        <v>1.7746999999999999</v>
      </c>
      <c r="AD9">
        <v>5.3</v>
      </c>
      <c r="AE9">
        <v>101.76430000000001</v>
      </c>
      <c r="AF9">
        <v>20</v>
      </c>
      <c r="AG9">
        <v>0</v>
      </c>
    </row>
    <row r="10" spans="1:33">
      <c r="A10" t="s">
        <v>471</v>
      </c>
      <c r="B10" s="1">
        <v>0.63541666666666663</v>
      </c>
      <c r="C10" t="s">
        <v>277</v>
      </c>
      <c r="D10" t="s">
        <v>356</v>
      </c>
      <c r="E10" t="s">
        <v>230</v>
      </c>
      <c r="F10">
        <v>4809</v>
      </c>
      <c r="G10" t="s">
        <v>280</v>
      </c>
      <c r="H10" t="s">
        <v>232</v>
      </c>
      <c r="I10" t="s">
        <v>233</v>
      </c>
      <c r="J10" t="s">
        <v>234</v>
      </c>
      <c r="K10" t="s">
        <v>447</v>
      </c>
      <c r="L10">
        <v>4</v>
      </c>
      <c r="M10">
        <v>35.529699999999998</v>
      </c>
      <c r="N10">
        <v>17.924299999999999</v>
      </c>
      <c r="O10">
        <v>16.687999999999999</v>
      </c>
      <c r="P10">
        <v>3.4698000000000002</v>
      </c>
      <c r="Q10">
        <v>4.1311999999999998</v>
      </c>
      <c r="R10">
        <v>2.7738</v>
      </c>
      <c r="S10">
        <v>1.712</v>
      </c>
      <c r="T10">
        <v>1.3239000000000001</v>
      </c>
      <c r="U10">
        <v>1.3645</v>
      </c>
      <c r="V10">
        <v>0.88149999999999995</v>
      </c>
      <c r="W10">
        <v>5.7142999999999997</v>
      </c>
      <c r="X10" t="s">
        <v>472</v>
      </c>
      <c r="Y10">
        <v>0.53839999999999999</v>
      </c>
      <c r="Z10" t="s">
        <v>473</v>
      </c>
      <c r="AA10">
        <v>0</v>
      </c>
      <c r="AB10" t="s">
        <v>474</v>
      </c>
      <c r="AC10">
        <v>2.3513999999999999</v>
      </c>
      <c r="AD10">
        <v>1.9665999999999999</v>
      </c>
      <c r="AE10">
        <v>96.369299999999996</v>
      </c>
      <c r="AF10">
        <v>33</v>
      </c>
      <c r="AG10">
        <v>0</v>
      </c>
    </row>
    <row r="51" spans="1:33" hidden="1" outlineLevel="1">
      <c r="A51" t="str">
        <f>C2</f>
        <v>Hereford</v>
      </c>
      <c r="B51">
        <f>B2</f>
        <v>0.63541666666666663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Whats Occurring (IRE)</v>
      </c>
      <c r="L52" t="str">
        <f t="shared" si="0"/>
        <v>Super Scorpion (IRE)</v>
      </c>
      <c r="M52" t="str">
        <f t="shared" si="0"/>
        <v>Valseur Du Granval (FR)</v>
      </c>
      <c r="N52" t="str">
        <f t="shared" ref="N52:N91" si="1">INDEX($A$2:$A$20,(MATCH(LARGE(W$2:W$20,$J52),W$2:W$20,0)))</f>
        <v>Valseur Du Granval (FR)</v>
      </c>
      <c r="O52" t="str">
        <f t="shared" ref="O52:O91" si="2">INDEX($A$2:$A$20,(MATCH(LARGE(AA$2:AA$20,$J52),AA$2:AA$20,0)))</f>
        <v>Whats Occurring (IRE)</v>
      </c>
      <c r="P52" t="str">
        <f t="shared" ref="P52:P91" si="3">INDEX($A$2:$A$20,(MATCH(LARGE(Y$2:Y$20,$J52),Y$2:Y$20,0)))</f>
        <v>Whats Occurring (IRE)</v>
      </c>
      <c r="Q52" t="str">
        <f t="shared" ref="Q52:Q91" si="4">INDEX($A$2:$A$20,(MATCH(LARGE(Y$2:Y$20,$J52),Y$2:Y$20,0)))</f>
        <v>Whats Occurring (IRE)</v>
      </c>
      <c r="R52" t="str">
        <f t="shared" ref="R52:R91" si="5">INDEX($A$2:$A$20,(MATCH(LARGE(AD$2:AD$20,$J52),AD$2:AD$20,0)))</f>
        <v>Whats Occurring (IRE)</v>
      </c>
      <c r="S52" t="str">
        <f t="shared" ref="S52:S80" si="6">A2</f>
        <v>Whats Occurring (IRE)</v>
      </c>
      <c r="V52">
        <f t="shared" ref="V52:V80" si="7">SUM(Y52:AF52)</f>
        <v>58</v>
      </c>
      <c r="W52">
        <f t="shared" ref="W52:W80" si="8">V52-AG2</f>
        <v>-64</v>
      </c>
      <c r="X52">
        <f t="shared" ref="X52:X60" si="9">IF(ISNA(W52),"",W52)</f>
        <v>-64</v>
      </c>
      <c r="Y52">
        <f t="shared" ref="Y52:AA80" si="10">(($H$63+1)-(RANK(M2,M$2:M$30)))</f>
        <v>9</v>
      </c>
      <c r="Z52">
        <f t="shared" si="10"/>
        <v>5</v>
      </c>
      <c r="AA52">
        <f t="shared" si="10"/>
        <v>7</v>
      </c>
      <c r="AB52">
        <f t="shared" ref="AB52:AB80" si="11">(($H$63+1)-(RANK(W2,W$2:W$30)))</f>
        <v>2</v>
      </c>
      <c r="AC52">
        <f t="shared" ref="AC52:AC80" si="12">(($H$63+1)-(RANK(Y2,Y$2:Y$30)))</f>
        <v>9</v>
      </c>
      <c r="AD52">
        <f t="shared" ref="AD52:AD80" si="13">(($H$63+1)-(RANK(AA2,AA$2:AA$30)))</f>
        <v>9</v>
      </c>
      <c r="AE52">
        <f t="shared" ref="AE52:AF80" si="14">(($H$63+1)-(RANK(AC2,AC$2:AC$30)))</f>
        <v>8</v>
      </c>
      <c r="AF52">
        <f t="shared" si="14"/>
        <v>9</v>
      </c>
      <c r="AG52" t="str">
        <f>INDEX(S52:S92, MATCH(LARGE(X52:X92, 1),X52:X92, 0))</f>
        <v>Mustaaqeem (USA)</v>
      </c>
    </row>
    <row r="53" spans="1:33" hidden="1" outlineLevel="1">
      <c r="A53" t="s">
        <v>43</v>
      </c>
      <c r="B53" t="str">
        <f>A2</f>
        <v>Whats Occurring (IRE)</v>
      </c>
      <c r="C53">
        <f>AE2</f>
        <v>256.7337</v>
      </c>
      <c r="D53">
        <f>AG2</f>
        <v>122</v>
      </c>
      <c r="E53">
        <f>C53-D53</f>
        <v>134.7337</v>
      </c>
      <c r="F53">
        <f>SUMIF(B53:B61, B53, G53:G61)</f>
        <v>1.7639446842889304</v>
      </c>
      <c r="G53">
        <f>(1/C53)*(C53-C54)</f>
        <v>0.15146122227039147</v>
      </c>
      <c r="H53">
        <f>AF2</f>
        <v>1.25</v>
      </c>
      <c r="J53">
        <v>2</v>
      </c>
      <c r="K53" t="str">
        <f t="shared" si="0"/>
        <v>Super Scorpion (IRE)</v>
      </c>
      <c r="L53" t="str">
        <f t="shared" si="0"/>
        <v>Valseur Du Granval (FR)</v>
      </c>
      <c r="M53" t="str">
        <f t="shared" si="0"/>
        <v>Super Scorpion (IRE)</v>
      </c>
      <c r="N53" t="str">
        <f t="shared" si="1"/>
        <v>Mustaaqeem (USA)</v>
      </c>
      <c r="O53" t="str">
        <f t="shared" si="2"/>
        <v>Valseur Du Granval (FR)</v>
      </c>
      <c r="P53" t="str">
        <f t="shared" si="3"/>
        <v>Super Scorpion (IRE)</v>
      </c>
      <c r="Q53" t="str">
        <f t="shared" si="4"/>
        <v>Super Scorpion (IRE)</v>
      </c>
      <c r="R53" t="str">
        <f t="shared" si="5"/>
        <v>Mustaaqeem (USA)</v>
      </c>
      <c r="S53" t="str">
        <f t="shared" si="6"/>
        <v>Super Scorpion (IRE)</v>
      </c>
      <c r="V53">
        <f t="shared" si="7"/>
        <v>60</v>
      </c>
      <c r="W53">
        <f t="shared" si="8"/>
        <v>-57</v>
      </c>
      <c r="X53">
        <f t="shared" si="9"/>
        <v>-57</v>
      </c>
      <c r="Y53">
        <f t="shared" si="10"/>
        <v>8</v>
      </c>
      <c r="Z53">
        <f t="shared" si="10"/>
        <v>9</v>
      </c>
      <c r="AA53">
        <f t="shared" si="10"/>
        <v>8</v>
      </c>
      <c r="AB53">
        <f t="shared" si="11"/>
        <v>7</v>
      </c>
      <c r="AC53">
        <f t="shared" si="12"/>
        <v>8</v>
      </c>
      <c r="AD53">
        <f t="shared" si="13"/>
        <v>6</v>
      </c>
      <c r="AE53">
        <f t="shared" si="14"/>
        <v>7</v>
      </c>
      <c r="AF53">
        <f t="shared" si="14"/>
        <v>7</v>
      </c>
    </row>
    <row r="54" spans="1:33" hidden="1" outlineLevel="1">
      <c r="A54" t="s">
        <v>44</v>
      </c>
      <c r="B54" t="str">
        <f>A3</f>
        <v>Super Scorpion (IRE)</v>
      </c>
      <c r="C54">
        <f>AE3</f>
        <v>217.8485</v>
      </c>
      <c r="D54">
        <f>AG3</f>
        <v>117</v>
      </c>
      <c r="E54">
        <f t="shared" ref="E54:E55" si="15">C54-D54</f>
        <v>100.8485</v>
      </c>
      <c r="F54">
        <f ca="1">SUMIF(B53:B64, B54, G53:G61)</f>
        <v>0</v>
      </c>
      <c r="H54">
        <f>AF3</f>
        <v>2.75</v>
      </c>
      <c r="J54">
        <v>3</v>
      </c>
      <c r="K54" t="str">
        <f t="shared" si="0"/>
        <v>Valseur Du Granval (FR)</v>
      </c>
      <c r="L54" t="str">
        <f t="shared" si="0"/>
        <v>Nomination Game (IRE)</v>
      </c>
      <c r="M54" t="str">
        <f t="shared" si="0"/>
        <v>Whats Occurring (IRE)</v>
      </c>
      <c r="N54" t="str">
        <f t="shared" si="1"/>
        <v>Super Scorpion (IRE)</v>
      </c>
      <c r="O54" t="str">
        <f t="shared" si="2"/>
        <v>Mustaaqeem (USA)</v>
      </c>
      <c r="P54" t="str">
        <f t="shared" si="3"/>
        <v>Bonjour Steve</v>
      </c>
      <c r="Q54" t="str">
        <f t="shared" si="4"/>
        <v>Bonjour Steve</v>
      </c>
      <c r="R54" t="str">
        <f t="shared" si="5"/>
        <v>Super Scorpion (IRE)</v>
      </c>
      <c r="S54" t="str">
        <f t="shared" si="6"/>
        <v>Valseur Du Granval (FR)</v>
      </c>
      <c r="V54">
        <f t="shared" si="7"/>
        <v>54</v>
      </c>
      <c r="W54">
        <f t="shared" si="8"/>
        <v>-69</v>
      </c>
      <c r="X54">
        <f t="shared" si="9"/>
        <v>-69</v>
      </c>
      <c r="Y54">
        <f t="shared" si="10"/>
        <v>7</v>
      </c>
      <c r="Z54">
        <f t="shared" si="10"/>
        <v>8</v>
      </c>
      <c r="AA54">
        <f t="shared" si="10"/>
        <v>9</v>
      </c>
      <c r="AB54">
        <f t="shared" si="11"/>
        <v>9</v>
      </c>
      <c r="AC54">
        <f t="shared" si="12"/>
        <v>4</v>
      </c>
      <c r="AD54">
        <f t="shared" si="13"/>
        <v>8</v>
      </c>
      <c r="AE54">
        <f t="shared" si="14"/>
        <v>3</v>
      </c>
      <c r="AF54">
        <f t="shared" si="14"/>
        <v>6</v>
      </c>
    </row>
    <row r="55" spans="1:33" hidden="1" outlineLevel="1">
      <c r="A55" t="s">
        <v>45</v>
      </c>
      <c r="B55" t="str">
        <f>A4</f>
        <v>Valseur Du Granval (FR)</v>
      </c>
      <c r="C55">
        <f>AE4</f>
        <v>205.90260000000001</v>
      </c>
      <c r="D55">
        <f>AG4</f>
        <v>123</v>
      </c>
      <c r="E55">
        <f t="shared" si="15"/>
        <v>82.902600000000007</v>
      </c>
      <c r="F55">
        <f ca="1">SUMIF(B53:B64, B55, G53:G61)</f>
        <v>0.14811052079343126</v>
      </c>
      <c r="H55">
        <f>AF4</f>
        <v>4</v>
      </c>
      <c r="J55">
        <v>4</v>
      </c>
      <c r="K55" t="str">
        <f t="shared" si="0"/>
        <v>Nomination Game (IRE)</v>
      </c>
      <c r="L55" t="str">
        <f t="shared" si="0"/>
        <v>Right Royals Day</v>
      </c>
      <c r="M55" t="str">
        <f t="shared" si="0"/>
        <v>Bonjour Steve</v>
      </c>
      <c r="N55" t="str">
        <f t="shared" si="1"/>
        <v>Nomination Game (IRE)</v>
      </c>
      <c r="O55" t="str">
        <f t="shared" si="2"/>
        <v>Super Scorpion (IRE)</v>
      </c>
      <c r="P55" t="str">
        <f t="shared" si="3"/>
        <v>Mustaaqeem (USA)</v>
      </c>
      <c r="Q55" t="str">
        <f t="shared" si="4"/>
        <v>Mustaaqeem (USA)</v>
      </c>
      <c r="R55" t="str">
        <f t="shared" si="5"/>
        <v>Valseur Du Granval (FR)</v>
      </c>
      <c r="S55" t="str">
        <f t="shared" si="6"/>
        <v>Mustaaqeem (USA)</v>
      </c>
      <c r="V55">
        <f t="shared" si="7"/>
        <v>42</v>
      </c>
      <c r="W55">
        <f t="shared" si="8"/>
        <v>42</v>
      </c>
      <c r="X55">
        <f t="shared" si="9"/>
        <v>42</v>
      </c>
      <c r="Y55">
        <f t="shared" si="10"/>
        <v>3</v>
      </c>
      <c r="Z55">
        <f t="shared" si="10"/>
        <v>4</v>
      </c>
      <c r="AA55">
        <f t="shared" si="10"/>
        <v>5</v>
      </c>
      <c r="AB55">
        <f t="shared" si="11"/>
        <v>8</v>
      </c>
      <c r="AC55">
        <f t="shared" si="12"/>
        <v>6</v>
      </c>
      <c r="AD55">
        <f t="shared" si="13"/>
        <v>7</v>
      </c>
      <c r="AE55">
        <f t="shared" si="14"/>
        <v>1</v>
      </c>
      <c r="AF55">
        <f t="shared" si="14"/>
        <v>8</v>
      </c>
    </row>
    <row r="56" spans="1:33" hidden="1" outlineLevel="1">
      <c r="A56" t="s">
        <v>46</v>
      </c>
      <c r="B56" t="str">
        <f>INDEX(A$2:A$20,MATCH(C56,M$2:M$20,0))</f>
        <v>Whats Occurring (IRE)</v>
      </c>
      <c r="C56">
        <f>LARGE(M$2:M$20, D56)</f>
        <v>106.1824</v>
      </c>
      <c r="D56">
        <v>1</v>
      </c>
      <c r="E56">
        <f>LARGE(M$2:M$20, F56)</f>
        <v>64.324299999999994</v>
      </c>
      <c r="F56">
        <v>2</v>
      </c>
      <c r="G56">
        <f t="shared" ref="G56:G61" si="16">IF(C56&gt;0, (1/C56)*(C56-E56), 0.1)</f>
        <v>0.39420939816768136</v>
      </c>
      <c r="H56">
        <f t="shared" ref="H56:H61" si="17">INDEX(AF$2:AF$20,MATCH(B56,A$2:A$20,0))</f>
        <v>1.25</v>
      </c>
      <c r="J56">
        <v>5</v>
      </c>
      <c r="K56" t="str">
        <f t="shared" si="0"/>
        <v>Bonjour Steve</v>
      </c>
      <c r="L56" t="str">
        <f t="shared" si="0"/>
        <v>Whats Occurring (IRE)</v>
      </c>
      <c r="M56" t="str">
        <f t="shared" si="0"/>
        <v>Mustaaqeem (USA)</v>
      </c>
      <c r="N56" t="str">
        <f t="shared" si="1"/>
        <v>Zorlu (IRE)</v>
      </c>
      <c r="O56" t="str">
        <f t="shared" si="2"/>
        <v>Bonjour Steve</v>
      </c>
      <c r="P56" t="str">
        <f t="shared" si="3"/>
        <v>Nomination Game (IRE)</v>
      </c>
      <c r="Q56" t="str">
        <f t="shared" si="4"/>
        <v>Nomination Game (IRE)</v>
      </c>
      <c r="R56" t="str">
        <f t="shared" si="5"/>
        <v>Bonjour Steve</v>
      </c>
      <c r="S56" t="str">
        <f t="shared" si="6"/>
        <v>Nomination Game (IRE)</v>
      </c>
      <c r="V56">
        <f t="shared" si="7"/>
        <v>37</v>
      </c>
      <c r="W56">
        <f t="shared" si="8"/>
        <v>37</v>
      </c>
      <c r="X56">
        <f t="shared" si="9"/>
        <v>37</v>
      </c>
      <c r="Y56">
        <f t="shared" si="10"/>
        <v>6</v>
      </c>
      <c r="Z56">
        <f t="shared" si="10"/>
        <v>7</v>
      </c>
      <c r="AA56">
        <f t="shared" si="10"/>
        <v>4</v>
      </c>
      <c r="AB56">
        <f t="shared" si="11"/>
        <v>6</v>
      </c>
      <c r="AC56">
        <f t="shared" si="12"/>
        <v>5</v>
      </c>
      <c r="AD56">
        <f t="shared" si="13"/>
        <v>4</v>
      </c>
      <c r="AE56">
        <f t="shared" si="14"/>
        <v>4</v>
      </c>
      <c r="AF56">
        <f t="shared" si="14"/>
        <v>1</v>
      </c>
    </row>
    <row r="57" spans="1:33" hidden="1" outlineLevel="1">
      <c r="A57" t="s">
        <v>25</v>
      </c>
      <c r="B57" t="str">
        <f>INDEX(A$2:A$20,MATCH(C57,W$2:W$20,0))</f>
        <v>Valseur Du Granval (FR)</v>
      </c>
      <c r="C57">
        <f>LARGE(W$2:W$20, D57)</f>
        <v>18.012899999999998</v>
      </c>
      <c r="D57">
        <v>1</v>
      </c>
      <c r="E57">
        <f>LARGE(W$2:W$20, F57)</f>
        <v>15.345000000000001</v>
      </c>
      <c r="F57">
        <v>2</v>
      </c>
      <c r="G57">
        <f t="shared" si="16"/>
        <v>0.14811052079343126</v>
      </c>
      <c r="H57">
        <f t="shared" si="17"/>
        <v>4</v>
      </c>
      <c r="J57">
        <v>6</v>
      </c>
      <c r="K57" t="str">
        <f t="shared" si="0"/>
        <v>Zorlu (IRE)</v>
      </c>
      <c r="L57" t="str">
        <f t="shared" si="0"/>
        <v>Mustaaqeem (USA)</v>
      </c>
      <c r="M57" t="str">
        <f t="shared" si="0"/>
        <v>Nomination Game (IRE)</v>
      </c>
      <c r="N57" t="str">
        <f t="shared" si="1"/>
        <v>Bonjour Steve</v>
      </c>
      <c r="O57" t="str">
        <f t="shared" si="2"/>
        <v>Nomination Game (IRE)</v>
      </c>
      <c r="P57" t="str">
        <f t="shared" si="3"/>
        <v>Valseur Du Granval (FR)</v>
      </c>
      <c r="Q57" t="str">
        <f t="shared" si="4"/>
        <v>Valseur Du Granval (FR)</v>
      </c>
      <c r="R57" t="str">
        <f t="shared" si="5"/>
        <v>Right Royals Day</v>
      </c>
      <c r="S57" t="str">
        <f t="shared" si="6"/>
        <v>Bonjour Steve</v>
      </c>
      <c r="V57">
        <f t="shared" si="7"/>
        <v>37</v>
      </c>
      <c r="W57">
        <f t="shared" si="8"/>
        <v>37</v>
      </c>
      <c r="X57">
        <f t="shared" si="9"/>
        <v>37</v>
      </c>
      <c r="Y57">
        <f t="shared" si="10"/>
        <v>5</v>
      </c>
      <c r="Z57">
        <f t="shared" si="10"/>
        <v>3</v>
      </c>
      <c r="AA57">
        <f t="shared" si="10"/>
        <v>6</v>
      </c>
      <c r="AB57">
        <f t="shared" si="11"/>
        <v>4</v>
      </c>
      <c r="AC57">
        <f t="shared" si="12"/>
        <v>7</v>
      </c>
      <c r="AD57">
        <f t="shared" si="13"/>
        <v>5</v>
      </c>
      <c r="AE57">
        <f t="shared" si="14"/>
        <v>2</v>
      </c>
      <c r="AF57">
        <f t="shared" si="14"/>
        <v>5</v>
      </c>
    </row>
    <row r="58" spans="1:33" hidden="1" outlineLevel="1">
      <c r="A58" t="s">
        <v>28</v>
      </c>
      <c r="B58" t="str">
        <f>INDEX(A$2:A$20,MATCH(C58,AA$2:AA$20,0))</f>
        <v>Whats Occurring (IRE)</v>
      </c>
      <c r="C58">
        <f>LARGE(AA$2:AA$20, D58)</f>
        <v>3.5566</v>
      </c>
      <c r="D58">
        <v>1</v>
      </c>
      <c r="E58">
        <f>LARGE(AA$2:AA$20, F58)</f>
        <v>2.5198</v>
      </c>
      <c r="F58">
        <v>2</v>
      </c>
      <c r="G58">
        <f t="shared" si="16"/>
        <v>0.29151436765450151</v>
      </c>
      <c r="H58">
        <f t="shared" si="17"/>
        <v>1.25</v>
      </c>
      <c r="J58">
        <v>7</v>
      </c>
      <c r="K58" t="str">
        <f t="shared" si="0"/>
        <v>Mustaaqeem (USA)</v>
      </c>
      <c r="L58" t="str">
        <f t="shared" si="0"/>
        <v>Bonjour Steve</v>
      </c>
      <c r="M58" t="str">
        <f t="shared" si="0"/>
        <v>Tis Wonderful (IRE)</v>
      </c>
      <c r="N58" t="str">
        <f t="shared" si="1"/>
        <v>Right Royals Day</v>
      </c>
      <c r="O58" t="str">
        <f t="shared" si="2"/>
        <v>Zorlu (IRE)</v>
      </c>
      <c r="P58" t="str">
        <f t="shared" si="3"/>
        <v>Zorlu (IRE)</v>
      </c>
      <c r="Q58" t="str">
        <f t="shared" si="4"/>
        <v>Zorlu (IRE)</v>
      </c>
      <c r="R58" t="str">
        <f t="shared" si="5"/>
        <v>Zorlu (IRE)</v>
      </c>
      <c r="S58" t="str">
        <f t="shared" si="6"/>
        <v>Right Royals Day</v>
      </c>
      <c r="V58">
        <f t="shared" si="7"/>
        <v>27</v>
      </c>
      <c r="W58">
        <f t="shared" si="8"/>
        <v>27</v>
      </c>
      <c r="X58">
        <f t="shared" si="9"/>
        <v>27</v>
      </c>
      <c r="Y58">
        <f t="shared" si="10"/>
        <v>2</v>
      </c>
      <c r="Z58">
        <f t="shared" si="10"/>
        <v>6</v>
      </c>
      <c r="AA58">
        <f t="shared" si="10"/>
        <v>2</v>
      </c>
      <c r="AB58">
        <f t="shared" si="11"/>
        <v>3</v>
      </c>
      <c r="AC58">
        <f t="shared" si="12"/>
        <v>2</v>
      </c>
      <c r="AD58">
        <f t="shared" si="13"/>
        <v>2</v>
      </c>
      <c r="AE58">
        <f t="shared" si="14"/>
        <v>6</v>
      </c>
      <c r="AF58">
        <f t="shared" si="14"/>
        <v>4</v>
      </c>
    </row>
    <row r="59" spans="1:33" hidden="1" outlineLevel="1">
      <c r="A59" t="s">
        <v>30</v>
      </c>
      <c r="B59" t="str">
        <f>INDEX(A$2:A$20,MATCH(C59,AC$2:AC$20,0))</f>
        <v>Tis Wonderful (IRE)</v>
      </c>
      <c r="C59">
        <f>LARGE(AC$2:AC$20, D59)</f>
        <v>2.3513999999999999</v>
      </c>
      <c r="D59">
        <v>1</v>
      </c>
      <c r="E59">
        <f>LARGE(AC$2:AC$20, F59)</f>
        <v>2.2412000000000001</v>
      </c>
      <c r="F59">
        <v>2</v>
      </c>
      <c r="G59">
        <f t="shared" si="16"/>
        <v>4.6865697031555603E-2</v>
      </c>
      <c r="H59">
        <f t="shared" si="17"/>
        <v>33</v>
      </c>
      <c r="J59">
        <v>8</v>
      </c>
      <c r="K59" t="str">
        <f t="shared" si="0"/>
        <v>Right Royals Day</v>
      </c>
      <c r="L59" t="str">
        <f t="shared" si="0"/>
        <v>Tis Wonderful (IRE)</v>
      </c>
      <c r="M59" t="str">
        <f t="shared" si="0"/>
        <v>Right Royals Day</v>
      </c>
      <c r="N59" t="str">
        <f t="shared" si="1"/>
        <v>Whats Occurring (IRE)</v>
      </c>
      <c r="O59" t="str">
        <f t="shared" si="2"/>
        <v>Right Royals Day</v>
      </c>
      <c r="P59" t="str">
        <f t="shared" si="3"/>
        <v>Right Royals Day</v>
      </c>
      <c r="Q59" t="str">
        <f t="shared" si="4"/>
        <v>Right Royals Day</v>
      </c>
      <c r="R59" t="str">
        <f t="shared" si="5"/>
        <v>Tis Wonderful (IRE)</v>
      </c>
      <c r="S59" t="str">
        <f t="shared" si="6"/>
        <v>Zorlu (IRE)</v>
      </c>
      <c r="V59">
        <f t="shared" si="7"/>
        <v>25</v>
      </c>
      <c r="W59">
        <f t="shared" si="8"/>
        <v>25</v>
      </c>
      <c r="X59">
        <f t="shared" si="9"/>
        <v>25</v>
      </c>
      <c r="Y59">
        <f t="shared" si="10"/>
        <v>4</v>
      </c>
      <c r="Z59">
        <f t="shared" si="10"/>
        <v>1</v>
      </c>
      <c r="AA59">
        <f t="shared" si="10"/>
        <v>1</v>
      </c>
      <c r="AB59">
        <f t="shared" si="11"/>
        <v>5</v>
      </c>
      <c r="AC59">
        <f t="shared" si="12"/>
        <v>3</v>
      </c>
      <c r="AD59">
        <f t="shared" si="13"/>
        <v>3</v>
      </c>
      <c r="AE59">
        <f t="shared" si="14"/>
        <v>5</v>
      </c>
      <c r="AF59">
        <f t="shared" si="14"/>
        <v>3</v>
      </c>
    </row>
    <row r="60" spans="1:33" hidden="1" outlineLevel="1">
      <c r="A60" t="s">
        <v>26</v>
      </c>
      <c r="B60" t="str">
        <f>INDEX(A$2:A$20,MATCH(C60,Y$2:Y$20,0))</f>
        <v>Whats Occurring (IRE)</v>
      </c>
      <c r="C60">
        <f>LARGE(Y$2:Y$20, D60)</f>
        <v>3.6211000000000002</v>
      </c>
      <c r="D60">
        <v>1</v>
      </c>
      <c r="E60">
        <f>LARGE(Y$2:Y$20, F60)</f>
        <v>2.9024000000000001</v>
      </c>
      <c r="F60">
        <v>2</v>
      </c>
      <c r="G60">
        <f t="shared" si="16"/>
        <v>0.19847560133661044</v>
      </c>
      <c r="H60">
        <f t="shared" si="17"/>
        <v>1.25</v>
      </c>
      <c r="J60">
        <v>9</v>
      </c>
      <c r="K60" t="str">
        <f t="shared" si="0"/>
        <v>Tis Wonderful (IRE)</v>
      </c>
      <c r="L60" t="str">
        <f t="shared" si="0"/>
        <v>Zorlu (IRE)</v>
      </c>
      <c r="M60" t="str">
        <f t="shared" si="0"/>
        <v>Zorlu (IRE)</v>
      </c>
      <c r="N60" t="str">
        <f t="shared" si="1"/>
        <v>Tis Wonderful (IRE)</v>
      </c>
      <c r="O60" t="str">
        <f t="shared" si="2"/>
        <v>Right Royals Day</v>
      </c>
      <c r="P60" t="str">
        <f t="shared" si="3"/>
        <v>Tis Wonderful (IRE)</v>
      </c>
      <c r="Q60" t="str">
        <f t="shared" si="4"/>
        <v>Tis Wonderful (IRE)</v>
      </c>
      <c r="R60" t="str">
        <f t="shared" si="5"/>
        <v>Nomination Game (IRE)</v>
      </c>
      <c r="S60" t="str">
        <f t="shared" si="6"/>
        <v>Tis Wonderful (IRE)</v>
      </c>
      <c r="V60">
        <f t="shared" si="7"/>
        <v>21</v>
      </c>
      <c r="W60">
        <f t="shared" si="8"/>
        <v>21</v>
      </c>
      <c r="X60">
        <f t="shared" si="9"/>
        <v>21</v>
      </c>
      <c r="Y60">
        <f t="shared" si="10"/>
        <v>1</v>
      </c>
      <c r="Z60">
        <f t="shared" si="10"/>
        <v>2</v>
      </c>
      <c r="AA60">
        <f t="shared" si="10"/>
        <v>3</v>
      </c>
      <c r="AB60">
        <f t="shared" si="11"/>
        <v>1</v>
      </c>
      <c r="AC60">
        <f t="shared" si="12"/>
        <v>1</v>
      </c>
      <c r="AD60">
        <f t="shared" si="13"/>
        <v>2</v>
      </c>
      <c r="AE60">
        <f t="shared" si="14"/>
        <v>9</v>
      </c>
      <c r="AF60">
        <f t="shared" si="14"/>
        <v>2</v>
      </c>
    </row>
    <row r="61" spans="1:33" hidden="1" outlineLevel="1">
      <c r="A61" t="s">
        <v>47</v>
      </c>
      <c r="B61" t="str">
        <f>INDEX(A$2:A$20,MATCH(C61,AD$2:AD$20,0))</f>
        <v>Whats Occurring (IRE)</v>
      </c>
      <c r="C61">
        <f>LARGE(AD$2:AD$20, D61)</f>
        <v>51.199800000000003</v>
      </c>
      <c r="D61">
        <v>1</v>
      </c>
      <c r="E61">
        <f>LARGE(AD$2:AD$20, F61)</f>
        <v>13.911799999999999</v>
      </c>
      <c r="F61">
        <v>2</v>
      </c>
      <c r="G61">
        <f t="shared" si="16"/>
        <v>0.72828409485974555</v>
      </c>
      <c r="H61">
        <f t="shared" si="17"/>
        <v>1.25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>
        <f t="shared" si="13"/>
        <v>2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Whats Occurring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>
        <f t="shared" si="13"/>
        <v>2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Whats Occurring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9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>
        <f t="shared" si="13"/>
        <v>2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Whats Occurring (IRE)</v>
      </c>
      <c r="C64">
        <f>INDEX(AF$2:AF$20,MATCH(B64,A$2:A$20,0))</f>
        <v>1.25</v>
      </c>
      <c r="D64">
        <v>1</v>
      </c>
      <c r="E64">
        <f>SUMIF(B53:B61, B64, G53:G61)</f>
        <v>1.7639446842889304</v>
      </c>
      <c r="F64">
        <v>0</v>
      </c>
      <c r="G64" t="str">
        <f>K2</f>
        <v>Central Roofing Novices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>
        <f t="shared" si="13"/>
        <v>2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2m½f </v>
      </c>
      <c r="H65">
        <f>LARGE(G58:G60, 1)</f>
        <v>0.29151436765450151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>
        <f t="shared" si="13"/>
        <v>2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Whats Occurring (IRE)</v>
      </c>
      <c r="C66">
        <f>INDEX(AF$2:AF$20,MATCH(B66,A$2:A$20,0))</f>
        <v>1.25</v>
      </c>
      <c r="D66">
        <v>1</v>
      </c>
      <c r="F66">
        <f>IF(B65=B66, F65+1, F65)</f>
        <v>1</v>
      </c>
      <c r="G66">
        <f>F2</f>
        <v>4809</v>
      </c>
      <c r="H66">
        <f ca="1">LARGE(F53:F55, 1)</f>
        <v>1.7639446842889304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>
        <f t="shared" si="13"/>
        <v>2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Whats Occurring (IRE)</v>
      </c>
      <c r="F67">
        <f>IF(H63&lt;11, F66+1, F66)</f>
        <v>2</v>
      </c>
      <c r="G67" t="str">
        <f>G2</f>
        <v>Good To Firm</v>
      </c>
      <c r="H67" t="str">
        <f ca="1">INDEX(B53:B55,MATCH(H66,F53:F55,0))</f>
        <v>Whats Occurring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>
        <f t="shared" si="13"/>
        <v>2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Whats Occurring (IRE)</v>
      </c>
      <c r="B68" t="str">
        <f ca="1">IF(ISNA(A68), B56, A68)</f>
        <v>Whats Occurring (IRE)</v>
      </c>
      <c r="C68">
        <f ca="1">INDEX(AF$2:AF$20,MATCH(B68,A$2:A$20,0))</f>
        <v>1.25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4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>
        <f t="shared" si="13"/>
        <v>2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Whats Occurring (IRE)</v>
      </c>
      <c r="C69">
        <f ca="1">INDEX(AF$2:AF$20,MATCH(B69,A$2:A$20,0))</f>
        <v>1.25</v>
      </c>
      <c r="D69">
        <v>1</v>
      </c>
      <c r="F69">
        <f ca="1">IF(E70&gt;1, F68+1, F68)</f>
        <v>4</v>
      </c>
      <c r="G69">
        <f ca="1">IF(G66&lt;5000, F70-1, F70)</f>
        <v>4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>
        <f t="shared" si="13"/>
        <v>2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Whats Occurring (IRE)</v>
      </c>
      <c r="C70">
        <f ca="1">INDEX(AF$2:AF$20,MATCH(B70,A$2:A$20,0))</f>
        <v>1.25</v>
      </c>
      <c r="D70">
        <v>1</v>
      </c>
      <c r="E70">
        <f ca="1">SUMIF(B53:B61, B70, G53:G61)</f>
        <v>1.7639446842889304</v>
      </c>
      <c r="F70">
        <f ca="1">IF(E70&gt;1.5, F69+1, F69)</f>
        <v>5</v>
      </c>
      <c r="G70">
        <f ca="1">IF(H63&gt;15, G69-1, G69)</f>
        <v>4</v>
      </c>
      <c r="H70" t="str">
        <f ca="1">IF(H68=0,"*",IF(H68=1,"*",IF(H68=2,"**",IF(H68=3,"***",IF(H68=4,"****",IF(H68&gt;=5,"*****","*"))))))</f>
        <v>****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>
        <f t="shared" si="13"/>
        <v>2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>
        <f t="shared" si="13"/>
        <v>2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Whats Occurring (IRE)</v>
      </c>
      <c r="C72">
        <f>C53</f>
        <v>256.7337</v>
      </c>
      <c r="D72">
        <f>(1/C72)*(C72-C73)</f>
        <v>0.15146122227039147</v>
      </c>
      <c r="E72">
        <f>H53</f>
        <v>1.25</v>
      </c>
      <c r="F72">
        <f>(E72*10)-10</f>
        <v>2.5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>
        <f t="shared" si="13"/>
        <v>2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Super Scorpion (IRE)</v>
      </c>
      <c r="C73">
        <f t="shared" si="19"/>
        <v>217.8485</v>
      </c>
      <c r="D73">
        <f>(1/C73)*(C73-C74)</f>
        <v>5.4835814797898515E-2</v>
      </c>
      <c r="E73">
        <f t="shared" ref="E73:E74" si="20">H54</f>
        <v>2.75</v>
      </c>
      <c r="F73">
        <f>(E73*10)-10</f>
        <v>17.5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>
        <f t="shared" si="13"/>
        <v>2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Valseur Du Granval (FR)</v>
      </c>
      <c r="C74">
        <f t="shared" si="19"/>
        <v>205.90260000000001</v>
      </c>
      <c r="E74">
        <f t="shared" si="20"/>
        <v>4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>
        <f t="shared" si="13"/>
        <v>2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>
        <f t="shared" si="13"/>
        <v>2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>
        <f t="shared" si="13"/>
        <v>2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1.25</v>
      </c>
      <c r="C77">
        <f>SMALL(AF2:AF50, 1)</f>
        <v>1.25</v>
      </c>
      <c r="D77" t="str">
        <f>IF(G77&lt;=3, "YES", "NO")</f>
        <v>YES</v>
      </c>
      <c r="E77">
        <f>IF(C77=0,SMALL(AF2:AF49,2), C77)</f>
        <v>1.25</v>
      </c>
      <c r="F77">
        <f>IF(E77=0, SMALL(AF2:AF49, 3), E77)</f>
        <v>1.25</v>
      </c>
      <c r="G77">
        <f>IF(F77=0, SMALL(AF2:AF49, 4), F77)</f>
        <v>1.25</v>
      </c>
      <c r="H77" t="str">
        <f>INDEX(A2:A50, MATCH(G77, AF2:AF50, 0))</f>
        <v>Whats Occurring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>
        <f t="shared" si="13"/>
        <v>2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256.7337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>
        <f t="shared" si="13"/>
        <v>2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256.7337</v>
      </c>
      <c r="C79">
        <f>C78/B79</f>
        <v>3.8950866208838189E-5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Whats Occurring (IRE) is highly rated.</v>
      </c>
      <c r="H79" t="str">
        <f>INDEX(A2:A50, MATCH(B79, AE2:AE50, 0))</f>
        <v>Whats Occurring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>
        <f t="shared" si="13"/>
        <v>2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9.9657999999999998</v>
      </c>
      <c r="C80">
        <f>(B81-B80)+0.01</f>
        <v>8.0570999999999984</v>
      </c>
      <c r="D80" t="str">
        <f>D2</f>
        <v xml:space="preserve">2m½f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>
        <f t="shared" si="13"/>
        <v>2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18.012899999999998</v>
      </c>
      <c r="C81">
        <f>C80/B81</f>
        <v>0.4472961044584714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Tis Wonderful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Hereford</v>
      </c>
    </row>
    <row r="82" spans="1:19" hidden="1" outlineLevel="1">
      <c r="A82" t="s">
        <v>110</v>
      </c>
      <c r="B82">
        <f>INDEX(M2:M49, MATCH(H77, A2:A49, 0))</f>
        <v>106.1824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106.1824</v>
      </c>
      <c r="C83">
        <f>C82/B83</f>
        <v>9.4177566150322468E-5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Whats Occurring (IRE)is the form horse.</v>
      </c>
      <c r="H83" t="str">
        <f>INDEX(A2:A50,MATCH(B83,INDEX(M2:M50,0)))</f>
        <v>Tis Wonderful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2.2412000000000001</v>
      </c>
      <c r="C84">
        <f>(B85-B84)+0.01</f>
        <v>0.12019999999999985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2.3513999999999999</v>
      </c>
      <c r="C85">
        <f>C84/B85</f>
        <v>5.1118482606106935E-2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Tis Wonderful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51.199800000000003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51.199800000000003</v>
      </c>
      <c r="C87">
        <f>C86/B87</f>
        <v>1.9531326294243336E-4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Whats Occurring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3.6211000000000002</v>
      </c>
      <c r="C88">
        <f>B89-B88</f>
        <v>0</v>
      </c>
      <c r="H88" t="str">
        <f>INDEX(X2:X50, MATCH(B88, Y2:Y50, 0))</f>
        <v>Aspell, Leighton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3.6211000000000002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Aspell, Leighton. </v>
      </c>
      <c r="H89" t="str">
        <f>INDEX(X2:X50, MATCH(B89, Y2:Y50, 0))</f>
        <v>Aspell, Leighton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36.614100000000001</v>
      </c>
      <c r="C90">
        <f>(B91-B90)+0.01</f>
        <v>25.4862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62.090299999999999</v>
      </c>
      <c r="C91">
        <f>(C90+0.01)/(B91+0.01)</f>
        <v>0.41056484429221762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Super Scorpion (IRE) outperformed Whats Occurring (IRE) significantly.</v>
      </c>
      <c r="H91" t="str">
        <f>INDEX(A2:A50, MATCH(B91, N2:N50, 0))</f>
        <v>Super Scorpion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 t="e">
        <f>INDEX(Sheet1!B:B, MATCH($A$51, Sheet1!$A:$A,0))</f>
        <v>#N/A</v>
      </c>
      <c r="E94" t="s">
        <v>123</v>
      </c>
    </row>
    <row r="95" spans="1:19" hidden="1" outlineLevel="1">
      <c r="A95" t="s">
        <v>124</v>
      </c>
      <c r="B95" t="e">
        <f>INDEX(Sheet1!D:D, MATCH($A$51, Sheet1!$A:$A,0))</f>
        <v>#N/A</v>
      </c>
    </row>
    <row r="96" spans="1:19" hidden="1" outlineLevel="1">
      <c r="A96" t="s">
        <v>70</v>
      </c>
      <c r="B96" t="e">
        <f>INDEX(Sheet1!H:H, MATCH($A$51, Sheet1!$A:$A,0))</f>
        <v>#N/A</v>
      </c>
      <c r="C96" t="e">
        <f>IF(AND($B$94&gt;15,B96&gt;0.25),B55)</f>
        <v>#N/A</v>
      </c>
      <c r="D96" t="e">
        <f t="shared" ref="D96:D101" si="22">RANK(B96, B$96:B$101, 2)</f>
        <v>#N/A</v>
      </c>
      <c r="E96" t="e">
        <f t="shared" ref="E96:E101" si="23">7-D96</f>
        <v>#N/A</v>
      </c>
      <c r="F96" t="e">
        <f t="shared" ref="F96:F101" si="24">IF(AND(OR(E96=1, E96=2), C96&lt;&gt;FALSE), C96, "")</f>
        <v>#N/A</v>
      </c>
      <c r="G96" t="e">
        <f>INDEX(F96:F101,MATCH(1,E96:E101,0))</f>
        <v>#N/A</v>
      </c>
    </row>
    <row r="97" spans="1:6" hidden="1" outlineLevel="1">
      <c r="A97" t="s">
        <v>25</v>
      </c>
      <c r="B97" t="e">
        <f>INDEX(Sheet1!J:J, MATCH($A$51, Sheet1!$A:$A,0))</f>
        <v>#N/A</v>
      </c>
      <c r="C97" t="e">
        <f>IF(AND($B$94&gt;15,B97&gt;0.25),B56)</f>
        <v>#N/A</v>
      </c>
      <c r="D97" t="e">
        <f t="shared" si="22"/>
        <v>#N/A</v>
      </c>
      <c r="E97" t="e">
        <f t="shared" si="23"/>
        <v>#N/A</v>
      </c>
      <c r="F97" t="e">
        <f t="shared" si="24"/>
        <v>#N/A</v>
      </c>
    </row>
    <row r="98" spans="1:6" hidden="1" outlineLevel="1">
      <c r="A98" t="s">
        <v>28</v>
      </c>
      <c r="B98" t="e">
        <f>INDEX(Sheet1!L:L, MATCH($A$51, Sheet1!$A:$A,0))</f>
        <v>#N/A</v>
      </c>
      <c r="C98" t="e">
        <f>IF(AND($B$94&gt;15,B98&gt;0.25),B57)</f>
        <v>#N/A</v>
      </c>
      <c r="D98" t="e">
        <f t="shared" si="22"/>
        <v>#N/A</v>
      </c>
      <c r="E98" t="e">
        <f t="shared" si="23"/>
        <v>#N/A</v>
      </c>
      <c r="F98" t="e">
        <f t="shared" si="24"/>
        <v>#N/A</v>
      </c>
    </row>
    <row r="99" spans="1:6" hidden="1" outlineLevel="1">
      <c r="A99" t="s">
        <v>26</v>
      </c>
      <c r="B99" t="e">
        <f>INDEX(Sheet1!P:P, MATCH($A$51, Sheet1!$A:$A,0))</f>
        <v>#N/A</v>
      </c>
      <c r="C99" t="e">
        <f>IF(AND($B$94&gt;15,B99&gt;0.25),B59)</f>
        <v>#N/A</v>
      </c>
      <c r="D99" t="e">
        <f t="shared" si="22"/>
        <v>#N/A</v>
      </c>
      <c r="E99" t="e">
        <f t="shared" si="23"/>
        <v>#N/A</v>
      </c>
      <c r="F99" t="e">
        <f t="shared" si="24"/>
        <v>#N/A</v>
      </c>
    </row>
    <row r="100" spans="1:6" hidden="1" outlineLevel="1">
      <c r="A100" t="s">
        <v>30</v>
      </c>
      <c r="B100" t="e">
        <f>INDEX(Sheet1!N:N, MATCH($A$51, Sheet1!$A:$A,0))</f>
        <v>#N/A</v>
      </c>
      <c r="C100" t="e">
        <f>IF(AND($B$94&gt;15,B100&gt;0.25),B58)</f>
        <v>#N/A</v>
      </c>
      <c r="D100" t="e">
        <f t="shared" si="22"/>
        <v>#N/A</v>
      </c>
      <c r="E100" t="e">
        <f t="shared" si="23"/>
        <v>#N/A</v>
      </c>
      <c r="F100" t="e">
        <f t="shared" si="24"/>
        <v>#N/A</v>
      </c>
    </row>
    <row r="101" spans="1:6" hidden="1" outlineLevel="1">
      <c r="A101" t="s">
        <v>32</v>
      </c>
      <c r="B101" t="e">
        <f>INDEX(Sheet1!R:R, MATCH($A$51, Sheet1!$A:$A,0))</f>
        <v>#N/A</v>
      </c>
      <c r="C101" t="e">
        <f>IF(AND($B$94&gt;15,B101&gt;0.25),B60)</f>
        <v>#N/A</v>
      </c>
      <c r="D101" t="e">
        <f t="shared" si="22"/>
        <v>#N/A</v>
      </c>
      <c r="E101" t="e">
        <f t="shared" si="23"/>
        <v>#N/A</v>
      </c>
      <c r="F101" t="e">
        <f t="shared" si="24"/>
        <v>#N/A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3" width="22.7109375" bestFit="1" customWidth="1"/>
    <col min="4" max="4" width="12" bestFit="1" customWidth="1"/>
    <col min="5" max="5" width="11" bestFit="1" customWidth="1"/>
    <col min="6" max="6" width="18" bestFit="1" customWidth="1"/>
    <col min="7" max="7" width="255.7109375" bestFit="1" customWidth="1"/>
    <col min="8" max="8" width="18" bestFit="1" customWidth="1"/>
    <col min="9" max="9" width="10.140625" bestFit="1" customWidth="1"/>
    <col min="10" max="10" width="16.28515625" bestFit="1" customWidth="1"/>
    <col min="11" max="11" width="43.85546875" bestFit="1" customWidth="1"/>
    <col min="12" max="19" width="22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5" bestFit="1" customWidth="1"/>
    <col min="25" max="25" width="14.42578125" bestFit="1" customWidth="1"/>
    <col min="26" max="26" width="15.85546875" bestFit="1" customWidth="1"/>
    <col min="27" max="27" width="15" bestFit="1" customWidth="1"/>
    <col min="28" max="28" width="14.140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2.71093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477</v>
      </c>
      <c r="B2" s="1">
        <v>0.64583333333333337</v>
      </c>
      <c r="C2" t="s">
        <v>194</v>
      </c>
      <c r="D2" t="s">
        <v>475</v>
      </c>
      <c r="E2" t="s">
        <v>279</v>
      </c>
      <c r="F2">
        <v>3314</v>
      </c>
      <c r="G2" t="s">
        <v>231</v>
      </c>
      <c r="H2" t="s">
        <v>232</v>
      </c>
      <c r="I2" t="s">
        <v>5</v>
      </c>
      <c r="J2" t="s">
        <v>234</v>
      </c>
      <c r="K2" t="s">
        <v>476</v>
      </c>
      <c r="L2">
        <v>11</v>
      </c>
      <c r="M2">
        <v>55.435600000000001</v>
      </c>
      <c r="N2">
        <v>53.926099999999998</v>
      </c>
      <c r="O2">
        <v>38.916400000000003</v>
      </c>
      <c r="P2">
        <v>6.8189000000000002</v>
      </c>
      <c r="Q2">
        <v>5.8418999999999999</v>
      </c>
      <c r="R2">
        <v>5.5244999999999997</v>
      </c>
      <c r="S2">
        <v>3.4169999999999998</v>
      </c>
      <c r="T2">
        <v>1.6492</v>
      </c>
      <c r="U2">
        <v>1.3909</v>
      </c>
      <c r="V2">
        <v>0.91810000000000003</v>
      </c>
      <c r="W2">
        <v>17.2514</v>
      </c>
      <c r="X2" t="s">
        <v>332</v>
      </c>
      <c r="Y2">
        <v>3.3132000000000001</v>
      </c>
      <c r="Z2" t="s">
        <v>478</v>
      </c>
      <c r="AA2">
        <v>2.3220000000000001</v>
      </c>
      <c r="AB2" t="s">
        <v>479</v>
      </c>
      <c r="AC2">
        <v>1.0422</v>
      </c>
      <c r="AD2">
        <v>17.070499999999999</v>
      </c>
      <c r="AE2" s="23">
        <v>214.83789999999999</v>
      </c>
      <c r="AF2">
        <v>2</v>
      </c>
      <c r="AG2">
        <v>99</v>
      </c>
    </row>
    <row r="3" spans="1:33">
      <c r="A3" t="s">
        <v>481</v>
      </c>
      <c r="B3" s="1">
        <v>0.64583333333333337</v>
      </c>
      <c r="C3" t="s">
        <v>194</v>
      </c>
      <c r="D3" t="s">
        <v>475</v>
      </c>
      <c r="E3" t="s">
        <v>279</v>
      </c>
      <c r="F3">
        <v>3314</v>
      </c>
      <c r="G3" t="s">
        <v>231</v>
      </c>
      <c r="H3" t="s">
        <v>232</v>
      </c>
      <c r="I3" t="s">
        <v>5</v>
      </c>
      <c r="J3" t="s">
        <v>234</v>
      </c>
      <c r="K3" t="s">
        <v>476</v>
      </c>
      <c r="L3">
        <v>6</v>
      </c>
      <c r="M3">
        <v>63.652799999999999</v>
      </c>
      <c r="N3">
        <v>32.964199999999998</v>
      </c>
      <c r="O3">
        <v>16.2379</v>
      </c>
      <c r="P3">
        <v>7.3437999999999999</v>
      </c>
      <c r="Q3">
        <v>3.5417999999999998</v>
      </c>
      <c r="R3">
        <v>1.7929999999999999</v>
      </c>
      <c r="S3">
        <v>1.7173</v>
      </c>
      <c r="T3">
        <v>1.3859999999999999</v>
      </c>
      <c r="U3">
        <v>1.0573999999999999</v>
      </c>
      <c r="V3">
        <v>0.8518</v>
      </c>
      <c r="W3">
        <v>9.9471000000000007</v>
      </c>
      <c r="X3" t="s">
        <v>246</v>
      </c>
      <c r="Y3">
        <v>1.8801000000000001</v>
      </c>
      <c r="Z3" t="s">
        <v>482</v>
      </c>
      <c r="AA3">
        <v>0.50319999999999998</v>
      </c>
      <c r="AB3" t="s">
        <v>483</v>
      </c>
      <c r="AC3">
        <v>1.9109</v>
      </c>
      <c r="AD3">
        <v>7.8</v>
      </c>
      <c r="AE3">
        <v>152.5874</v>
      </c>
      <c r="AF3">
        <v>7</v>
      </c>
      <c r="AG3">
        <v>73</v>
      </c>
    </row>
    <row r="4" spans="1:33">
      <c r="A4" t="s">
        <v>484</v>
      </c>
      <c r="B4" s="1">
        <v>0.64583333333333337</v>
      </c>
      <c r="C4" t="s">
        <v>194</v>
      </c>
      <c r="D4" t="s">
        <v>475</v>
      </c>
      <c r="E4" t="s">
        <v>279</v>
      </c>
      <c r="F4">
        <v>3314</v>
      </c>
      <c r="G4" t="s">
        <v>231</v>
      </c>
      <c r="H4" t="s">
        <v>232</v>
      </c>
      <c r="I4" t="s">
        <v>5</v>
      </c>
      <c r="J4" t="s">
        <v>234</v>
      </c>
      <c r="K4" t="s">
        <v>476</v>
      </c>
      <c r="L4">
        <v>11</v>
      </c>
      <c r="M4">
        <v>32.217500000000001</v>
      </c>
      <c r="N4">
        <v>37.0608</v>
      </c>
      <c r="O4">
        <v>15.6189</v>
      </c>
      <c r="P4">
        <v>3.5301</v>
      </c>
      <c r="Q4">
        <v>3.1741000000000001</v>
      </c>
      <c r="R4">
        <v>3.0939000000000001</v>
      </c>
      <c r="S4">
        <v>2.6833</v>
      </c>
      <c r="T4">
        <v>0.90229999999999999</v>
      </c>
      <c r="U4">
        <v>1.3075000000000001</v>
      </c>
      <c r="V4">
        <v>1.0451999999999999</v>
      </c>
      <c r="W4">
        <v>17.0943</v>
      </c>
      <c r="X4" t="s">
        <v>262</v>
      </c>
      <c r="Y4">
        <v>0</v>
      </c>
      <c r="Z4" t="s">
        <v>263</v>
      </c>
      <c r="AA4">
        <v>6.8199999999999997E-2</v>
      </c>
      <c r="AB4" t="s">
        <v>485</v>
      </c>
      <c r="AC4">
        <v>0.8952</v>
      </c>
      <c r="AD4">
        <v>26.395700000000001</v>
      </c>
      <c r="AE4">
        <v>145.08699999999999</v>
      </c>
      <c r="AF4">
        <v>6</v>
      </c>
      <c r="AG4">
        <v>77</v>
      </c>
    </row>
    <row r="5" spans="1:33">
      <c r="A5" t="s">
        <v>486</v>
      </c>
      <c r="B5" s="1">
        <v>0.64583333333333337</v>
      </c>
      <c r="C5" t="s">
        <v>194</v>
      </c>
      <c r="D5" t="s">
        <v>475</v>
      </c>
      <c r="E5" t="s">
        <v>279</v>
      </c>
      <c r="F5">
        <v>3314</v>
      </c>
      <c r="G5" t="s">
        <v>231</v>
      </c>
      <c r="H5" t="s">
        <v>232</v>
      </c>
      <c r="I5" t="s">
        <v>5</v>
      </c>
      <c r="J5" t="s">
        <v>234</v>
      </c>
      <c r="K5" t="s">
        <v>476</v>
      </c>
      <c r="L5">
        <v>7</v>
      </c>
      <c r="M5">
        <v>39.8613</v>
      </c>
      <c r="N5">
        <v>27.653199999999998</v>
      </c>
      <c r="O5">
        <v>15.4558</v>
      </c>
      <c r="P5">
        <v>5.3402000000000003</v>
      </c>
      <c r="Q5">
        <v>3.8161999999999998</v>
      </c>
      <c r="R5">
        <v>0</v>
      </c>
      <c r="S5">
        <v>0</v>
      </c>
      <c r="T5">
        <v>0</v>
      </c>
      <c r="U5">
        <v>0</v>
      </c>
      <c r="V5">
        <v>0</v>
      </c>
      <c r="W5">
        <v>2.6042000000000001</v>
      </c>
      <c r="X5" t="s">
        <v>387</v>
      </c>
      <c r="Y5">
        <v>3.2035</v>
      </c>
      <c r="Z5" t="s">
        <v>388</v>
      </c>
      <c r="AA5">
        <v>1.6389</v>
      </c>
      <c r="AB5" t="s">
        <v>385</v>
      </c>
      <c r="AC5">
        <v>1.9360999999999999</v>
      </c>
      <c r="AD5">
        <v>1.9</v>
      </c>
      <c r="AE5">
        <v>111.48050000000001</v>
      </c>
      <c r="AF5">
        <v>1.25</v>
      </c>
      <c r="AG5">
        <v>101</v>
      </c>
    </row>
    <row r="6" spans="1:33">
      <c r="A6" t="s">
        <v>487</v>
      </c>
      <c r="B6" s="1">
        <v>0.64583333333333337</v>
      </c>
      <c r="C6" t="s">
        <v>194</v>
      </c>
      <c r="D6" t="s">
        <v>475</v>
      </c>
      <c r="E6" t="s">
        <v>279</v>
      </c>
      <c r="F6">
        <v>3314</v>
      </c>
      <c r="G6" t="s">
        <v>231</v>
      </c>
      <c r="H6" t="s">
        <v>232</v>
      </c>
      <c r="I6" t="s">
        <v>5</v>
      </c>
      <c r="J6" t="s">
        <v>234</v>
      </c>
      <c r="K6" t="s">
        <v>476</v>
      </c>
      <c r="L6">
        <v>8</v>
      </c>
      <c r="M6">
        <v>28.931000000000001</v>
      </c>
      <c r="N6">
        <v>21.2883</v>
      </c>
      <c r="O6">
        <v>13.041600000000001</v>
      </c>
      <c r="P6">
        <v>4.0801999999999996</v>
      </c>
      <c r="Q6">
        <v>1.86</v>
      </c>
      <c r="R6">
        <v>1.5771999999999999</v>
      </c>
      <c r="S6">
        <v>1.4864999999999999</v>
      </c>
      <c r="T6">
        <v>1.3505</v>
      </c>
      <c r="U6">
        <v>1.1956</v>
      </c>
      <c r="V6">
        <v>0.87180000000000002</v>
      </c>
      <c r="W6">
        <v>6.9957000000000003</v>
      </c>
      <c r="X6" t="s">
        <v>444</v>
      </c>
      <c r="Y6">
        <v>1.5621</v>
      </c>
      <c r="Z6" t="s">
        <v>488</v>
      </c>
      <c r="AA6">
        <v>0.1167</v>
      </c>
      <c r="AB6" t="s">
        <v>489</v>
      </c>
      <c r="AC6">
        <v>1.4263999999999999</v>
      </c>
      <c r="AD6">
        <v>7.8</v>
      </c>
      <c r="AE6">
        <v>93.583699999999993</v>
      </c>
      <c r="AF6">
        <v>16</v>
      </c>
      <c r="AG6">
        <v>73</v>
      </c>
    </row>
    <row r="51" spans="1:33" hidden="1" outlineLevel="1">
      <c r="A51" t="str">
        <f>C2</f>
        <v>Plumpton</v>
      </c>
      <c r="B51">
        <f>B2</f>
        <v>0.64583333333333337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Chasing Headlights (IRE)</v>
      </c>
      <c r="L52" t="str">
        <f t="shared" si="0"/>
        <v>Turban (FR)</v>
      </c>
      <c r="M52" t="str">
        <f t="shared" si="0"/>
        <v>Turban (FR)</v>
      </c>
      <c r="N52" t="str">
        <f t="shared" ref="N52:N91" si="1">INDEX($A$2:$A$20,(MATCH(LARGE(W$2:W$20,$J52),W$2:W$20,0)))</f>
        <v>Turban (FR)</v>
      </c>
      <c r="O52" t="str">
        <f t="shared" ref="O52:O91" si="2">INDEX($A$2:$A$20,(MATCH(LARGE(AA$2:AA$20,$J52),AA$2:AA$20,0)))</f>
        <v>Turban (FR)</v>
      </c>
      <c r="P52" t="str">
        <f t="shared" ref="P52:P91" si="3">INDEX($A$2:$A$20,(MATCH(LARGE(Y$2:Y$20,$J52),Y$2:Y$20,0)))</f>
        <v>Turban (FR)</v>
      </c>
      <c r="Q52" t="str">
        <f t="shared" ref="Q52:Q91" si="4">INDEX($A$2:$A$20,(MATCH(LARGE(Y$2:Y$20,$J52),Y$2:Y$20,0)))</f>
        <v>Turban (FR)</v>
      </c>
      <c r="R52" t="str">
        <f t="shared" ref="R52:R91" si="5">INDEX($A$2:$A$20,(MATCH(LARGE(AD$2:AD$20,$J52),AD$2:AD$20,0)))</f>
        <v>Broughtons Bandit</v>
      </c>
      <c r="S52" t="str">
        <f t="shared" ref="S52:S80" si="6">A2</f>
        <v>Turban (FR)</v>
      </c>
      <c r="V52">
        <f t="shared" ref="V52:V80" si="7">SUM(Y52:AF52)</f>
        <v>35</v>
      </c>
      <c r="W52">
        <f t="shared" ref="W52:W80" si="8">V52-AG2</f>
        <v>-64</v>
      </c>
      <c r="X52">
        <f t="shared" ref="X52:X60" si="9">IF(ISNA(W52),"",W52)</f>
        <v>-64</v>
      </c>
      <c r="Y52">
        <f t="shared" ref="Y52:AA80" si="10">(($H$63+1)-(RANK(M2,M$2:M$30)))</f>
        <v>4</v>
      </c>
      <c r="Z52">
        <f t="shared" si="10"/>
        <v>5</v>
      </c>
      <c r="AA52">
        <f t="shared" si="10"/>
        <v>5</v>
      </c>
      <c r="AB52">
        <f t="shared" ref="AB52:AB80" si="11">(($H$63+1)-(RANK(W2,W$2:W$30)))</f>
        <v>5</v>
      </c>
      <c r="AC52">
        <f t="shared" ref="AC52:AC80" si="12">(($H$63+1)-(RANK(Y2,Y$2:Y$30)))</f>
        <v>5</v>
      </c>
      <c r="AD52">
        <f t="shared" ref="AD52:AD80" si="13">(($H$63+1)-(RANK(AA2,AA$2:AA$30)))</f>
        <v>5</v>
      </c>
      <c r="AE52">
        <f t="shared" ref="AE52:AF80" si="14">(($H$63+1)-(RANK(AC2,AC$2:AC$30)))</f>
        <v>2</v>
      </c>
      <c r="AF52">
        <f t="shared" si="14"/>
        <v>4</v>
      </c>
      <c r="AG52" t="str">
        <f>INDEX(S52:S92, MATCH(LARGE(X52:X92, 1),X52:X92, 0))</f>
        <v>Chasing Headlights (IRE)</v>
      </c>
    </row>
    <row r="53" spans="1:33" hidden="1" outlineLevel="1">
      <c r="A53" t="s">
        <v>43</v>
      </c>
      <c r="B53" t="str">
        <f>A2</f>
        <v>Turban (FR)</v>
      </c>
      <c r="C53">
        <f>AE2</f>
        <v>214.83789999999999</v>
      </c>
      <c r="D53">
        <f>AG2</f>
        <v>99</v>
      </c>
      <c r="E53">
        <f>C53-D53</f>
        <v>115.83789999999999</v>
      </c>
      <c r="F53">
        <f>SUMIF(B53:B61, B53, G53:G61)</f>
        <v>0.62615820971649516</v>
      </c>
      <c r="G53">
        <f>(1/C53)*(C53-C54)</f>
        <v>0.28975567160170529</v>
      </c>
      <c r="H53">
        <f>AF2</f>
        <v>2</v>
      </c>
      <c r="J53">
        <v>2</v>
      </c>
      <c r="K53" t="str">
        <f t="shared" si="0"/>
        <v>Turban (FR)</v>
      </c>
      <c r="L53" t="str">
        <f t="shared" si="0"/>
        <v>Broughtons Bandit</v>
      </c>
      <c r="M53" t="str">
        <f t="shared" si="0"/>
        <v>Chasing Headlights (IRE)</v>
      </c>
      <c r="N53" t="str">
        <f t="shared" si="1"/>
        <v>Broughtons Bandit</v>
      </c>
      <c r="O53" t="str">
        <f t="shared" si="2"/>
        <v>The Tin Miner (IRE)</v>
      </c>
      <c r="P53" t="str">
        <f t="shared" si="3"/>
        <v>The Tin Miner (IRE)</v>
      </c>
      <c r="Q53" t="str">
        <f t="shared" si="4"/>
        <v>The Tin Miner (IRE)</v>
      </c>
      <c r="R53" t="str">
        <f t="shared" si="5"/>
        <v>Turban (FR)</v>
      </c>
      <c r="S53" t="str">
        <f t="shared" si="6"/>
        <v>Chasing Headlights (IRE)</v>
      </c>
      <c r="V53">
        <f t="shared" si="7"/>
        <v>28</v>
      </c>
      <c r="W53">
        <f t="shared" si="8"/>
        <v>-45</v>
      </c>
      <c r="X53">
        <f t="shared" si="9"/>
        <v>-45</v>
      </c>
      <c r="Y53">
        <f t="shared" si="10"/>
        <v>5</v>
      </c>
      <c r="Z53">
        <f t="shared" si="10"/>
        <v>3</v>
      </c>
      <c r="AA53">
        <f t="shared" si="10"/>
        <v>4</v>
      </c>
      <c r="AB53">
        <f t="shared" si="11"/>
        <v>3</v>
      </c>
      <c r="AC53">
        <f t="shared" si="12"/>
        <v>3</v>
      </c>
      <c r="AD53">
        <f t="shared" si="13"/>
        <v>3</v>
      </c>
      <c r="AE53">
        <f t="shared" si="14"/>
        <v>4</v>
      </c>
      <c r="AF53">
        <f t="shared" si="14"/>
        <v>3</v>
      </c>
    </row>
    <row r="54" spans="1:33" hidden="1" outlineLevel="1">
      <c r="A54" t="s">
        <v>44</v>
      </c>
      <c r="B54" t="str">
        <f>A3</f>
        <v>Chasing Headlights (IRE)</v>
      </c>
      <c r="C54">
        <f>AE3</f>
        <v>152.5874</v>
      </c>
      <c r="D54">
        <f>AG3</f>
        <v>73</v>
      </c>
      <c r="E54">
        <f t="shared" ref="E54:E55" si="15">C54-D54</f>
        <v>79.587400000000002</v>
      </c>
      <c r="F54">
        <f ca="1">SUMIF(B53:B64, B54, G53:G61)</f>
        <v>0.1290940854133675</v>
      </c>
      <c r="H54">
        <f>AF3</f>
        <v>7</v>
      </c>
      <c r="J54">
        <v>3</v>
      </c>
      <c r="K54" t="str">
        <f t="shared" si="0"/>
        <v>The Tin Miner (IRE)</v>
      </c>
      <c r="L54" t="str">
        <f t="shared" si="0"/>
        <v>Chasing Headlights (IRE)</v>
      </c>
      <c r="M54" t="str">
        <f t="shared" si="0"/>
        <v>Broughtons Bandit</v>
      </c>
      <c r="N54" t="str">
        <f t="shared" si="1"/>
        <v>Chasing Headlights (IRE)</v>
      </c>
      <c r="O54" t="str">
        <f t="shared" si="2"/>
        <v>Chasing Headlights (IRE)</v>
      </c>
      <c r="P54" t="str">
        <f t="shared" si="3"/>
        <v>Chasing Headlights (IRE)</v>
      </c>
      <c r="Q54" t="str">
        <f t="shared" si="4"/>
        <v>Chasing Headlights (IRE)</v>
      </c>
      <c r="R54" t="str">
        <f t="shared" si="5"/>
        <v>Chasing Headlights (IRE)</v>
      </c>
      <c r="S54" t="str">
        <f t="shared" si="6"/>
        <v>Broughtons Bandit</v>
      </c>
      <c r="V54">
        <f t="shared" si="7"/>
        <v>21</v>
      </c>
      <c r="W54">
        <f t="shared" si="8"/>
        <v>-56</v>
      </c>
      <c r="X54">
        <f t="shared" si="9"/>
        <v>-56</v>
      </c>
      <c r="Y54">
        <f t="shared" si="10"/>
        <v>2</v>
      </c>
      <c r="Z54">
        <f t="shared" si="10"/>
        <v>4</v>
      </c>
      <c r="AA54">
        <f t="shared" si="10"/>
        <v>3</v>
      </c>
      <c r="AB54">
        <f t="shared" si="11"/>
        <v>4</v>
      </c>
      <c r="AC54">
        <f t="shared" si="12"/>
        <v>1</v>
      </c>
      <c r="AD54">
        <f t="shared" si="13"/>
        <v>1</v>
      </c>
      <c r="AE54">
        <f t="shared" si="14"/>
        <v>1</v>
      </c>
      <c r="AF54">
        <f t="shared" si="14"/>
        <v>5</v>
      </c>
    </row>
    <row r="55" spans="1:33" hidden="1" outlineLevel="1">
      <c r="A55" t="s">
        <v>45</v>
      </c>
      <c r="B55" t="str">
        <f>A4</f>
        <v>Broughtons Bandit</v>
      </c>
      <c r="C55">
        <f>AE4</f>
        <v>145.08699999999999</v>
      </c>
      <c r="D55">
        <f>AG4</f>
        <v>77</v>
      </c>
      <c r="E55">
        <f t="shared" si="15"/>
        <v>68.086999999999989</v>
      </c>
      <c r="F55">
        <f ca="1">SUMIF(B53:B64, B55, G53:G61)</f>
        <v>0.35328481532976969</v>
      </c>
      <c r="H55">
        <f>AF4</f>
        <v>6</v>
      </c>
      <c r="J55">
        <v>4</v>
      </c>
      <c r="K55" t="str">
        <f t="shared" si="0"/>
        <v>Broughtons Bandit</v>
      </c>
      <c r="L55" t="str">
        <f t="shared" si="0"/>
        <v>The Tin Miner (IRE)</v>
      </c>
      <c r="M55" t="str">
        <f t="shared" si="0"/>
        <v>The Tin Miner (IRE)</v>
      </c>
      <c r="N55" t="str">
        <f t="shared" si="1"/>
        <v>Grayhawk (IRE)</v>
      </c>
      <c r="O55" t="str">
        <f t="shared" si="2"/>
        <v>Grayhawk (IRE)</v>
      </c>
      <c r="P55" t="str">
        <f t="shared" si="3"/>
        <v>Grayhawk (IRE)</v>
      </c>
      <c r="Q55" t="str">
        <f t="shared" si="4"/>
        <v>Grayhawk (IRE)</v>
      </c>
      <c r="R55" t="str">
        <f t="shared" si="5"/>
        <v>Chasing Headlights (IRE)</v>
      </c>
      <c r="S55" t="str">
        <f t="shared" si="6"/>
        <v>The Tin Miner (IRE)</v>
      </c>
      <c r="V55">
        <f t="shared" si="7"/>
        <v>22</v>
      </c>
      <c r="W55">
        <f t="shared" si="8"/>
        <v>-79</v>
      </c>
      <c r="X55">
        <f t="shared" si="9"/>
        <v>-79</v>
      </c>
      <c r="Y55">
        <f t="shared" si="10"/>
        <v>3</v>
      </c>
      <c r="Z55">
        <f t="shared" si="10"/>
        <v>2</v>
      </c>
      <c r="AA55">
        <f t="shared" si="10"/>
        <v>2</v>
      </c>
      <c r="AB55">
        <f t="shared" si="11"/>
        <v>1</v>
      </c>
      <c r="AC55">
        <f t="shared" si="12"/>
        <v>4</v>
      </c>
      <c r="AD55">
        <f t="shared" si="13"/>
        <v>4</v>
      </c>
      <c r="AE55">
        <f t="shared" si="14"/>
        <v>5</v>
      </c>
      <c r="AF55">
        <f t="shared" si="14"/>
        <v>1</v>
      </c>
    </row>
    <row r="56" spans="1:33" hidden="1" outlineLevel="1">
      <c r="A56" t="s">
        <v>46</v>
      </c>
      <c r="B56" t="str">
        <f>INDEX(A$2:A$20,MATCH(C56,M$2:M$20,0))</f>
        <v>Chasing Headlights (IRE)</v>
      </c>
      <c r="C56">
        <f>LARGE(M$2:M$20, D56)</f>
        <v>63.652799999999999</v>
      </c>
      <c r="D56">
        <v>1</v>
      </c>
      <c r="E56">
        <f>LARGE(M$2:M$20, F56)</f>
        <v>55.435600000000001</v>
      </c>
      <c r="F56">
        <v>2</v>
      </c>
      <c r="G56">
        <f t="shared" ref="G56:G61" si="16">IF(C56&gt;0, (1/C56)*(C56-E56), 0.1)</f>
        <v>0.1290940854133675</v>
      </c>
      <c r="H56">
        <f t="shared" ref="H56:H61" si="17">INDEX(AF$2:AF$20,MATCH(B56,A$2:A$20,0))</f>
        <v>7</v>
      </c>
      <c r="J56">
        <v>5</v>
      </c>
      <c r="K56" t="str">
        <f t="shared" si="0"/>
        <v>Grayhawk (IRE)</v>
      </c>
      <c r="L56" t="str">
        <f t="shared" si="0"/>
        <v>Grayhawk (IRE)</v>
      </c>
      <c r="M56" t="str">
        <f t="shared" si="0"/>
        <v>Grayhawk (IRE)</v>
      </c>
      <c r="N56" t="str">
        <f t="shared" si="1"/>
        <v>The Tin Miner (IRE)</v>
      </c>
      <c r="O56" t="str">
        <f t="shared" si="2"/>
        <v>Broughtons Bandit</v>
      </c>
      <c r="P56" t="str">
        <f t="shared" si="3"/>
        <v>Broughtons Bandit</v>
      </c>
      <c r="Q56" t="str">
        <f t="shared" si="4"/>
        <v>Broughtons Bandit</v>
      </c>
      <c r="R56" t="str">
        <f t="shared" si="5"/>
        <v>The Tin Miner (IRE)</v>
      </c>
      <c r="S56" t="str">
        <f t="shared" si="6"/>
        <v>Grayhawk (IRE)</v>
      </c>
      <c r="V56">
        <f t="shared" si="7"/>
        <v>15</v>
      </c>
      <c r="W56">
        <f t="shared" si="8"/>
        <v>-58</v>
      </c>
      <c r="X56">
        <f t="shared" si="9"/>
        <v>-58</v>
      </c>
      <c r="Y56">
        <f t="shared" si="10"/>
        <v>1</v>
      </c>
      <c r="Z56">
        <f t="shared" si="10"/>
        <v>1</v>
      </c>
      <c r="AA56">
        <f t="shared" si="10"/>
        <v>1</v>
      </c>
      <c r="AB56">
        <f t="shared" si="11"/>
        <v>2</v>
      </c>
      <c r="AC56">
        <f t="shared" si="12"/>
        <v>2</v>
      </c>
      <c r="AD56">
        <f t="shared" si="13"/>
        <v>2</v>
      </c>
      <c r="AE56">
        <f t="shared" si="14"/>
        <v>3</v>
      </c>
      <c r="AF56">
        <f t="shared" si="14"/>
        <v>3</v>
      </c>
    </row>
    <row r="57" spans="1:33" hidden="1" outlineLevel="1">
      <c r="A57" t="s">
        <v>25</v>
      </c>
      <c r="B57" t="str">
        <f>INDEX(A$2:A$20,MATCH(C57,W$2:W$20,0))</f>
        <v>Turban (FR)</v>
      </c>
      <c r="C57">
        <f>LARGE(W$2:W$20, D57)</f>
        <v>17.2514</v>
      </c>
      <c r="D57">
        <v>1</v>
      </c>
      <c r="E57">
        <f>LARGE(W$2:W$20, F57)</f>
        <v>17.0943</v>
      </c>
      <c r="F57">
        <v>2</v>
      </c>
      <c r="G57">
        <f t="shared" si="16"/>
        <v>9.1065072979584147E-3</v>
      </c>
      <c r="H57">
        <f t="shared" si="17"/>
        <v>2</v>
      </c>
      <c r="J57">
        <v>6</v>
      </c>
      <c r="K57" t="e">
        <f t="shared" si="0"/>
        <v>#NUM!</v>
      </c>
      <c r="L57" t="e">
        <f t="shared" si="0"/>
        <v>#NUM!</v>
      </c>
      <c r="M57" t="e">
        <f t="shared" si="0"/>
        <v>#NUM!</v>
      </c>
      <c r="N57" t="e">
        <f t="shared" si="1"/>
        <v>#NUM!</v>
      </c>
      <c r="O57" t="e">
        <f t="shared" si="2"/>
        <v>#NUM!</v>
      </c>
      <c r="P57" t="e">
        <f t="shared" si="3"/>
        <v>#NUM!</v>
      </c>
      <c r="Q57" t="e">
        <f t="shared" si="4"/>
        <v>#NUM!</v>
      </c>
      <c r="R57" t="e">
        <f t="shared" si="5"/>
        <v>#NUM!</v>
      </c>
      <c r="S57">
        <f t="shared" si="6"/>
        <v>0</v>
      </c>
      <c r="V57" t="e">
        <f t="shared" si="7"/>
        <v>#N/A</v>
      </c>
      <c r="W57" t="e">
        <f t="shared" si="8"/>
        <v>#N/A</v>
      </c>
      <c r="X57" t="str">
        <f t="shared" si="9"/>
        <v/>
      </c>
      <c r="Y57" t="e">
        <f t="shared" si="10"/>
        <v>#N/A</v>
      </c>
      <c r="Z57" t="e">
        <f t="shared" si="10"/>
        <v>#N/A</v>
      </c>
      <c r="AA57" t="e">
        <f t="shared" si="10"/>
        <v>#N/A</v>
      </c>
      <c r="AB57" t="e">
        <f t="shared" si="11"/>
        <v>#N/A</v>
      </c>
      <c r="AC57">
        <f t="shared" si="12"/>
        <v>1</v>
      </c>
      <c r="AD57" t="e">
        <f t="shared" si="13"/>
        <v>#N/A</v>
      </c>
      <c r="AE57" t="e">
        <f t="shared" si="14"/>
        <v>#N/A</v>
      </c>
      <c r="AF57" t="e">
        <f t="shared" si="14"/>
        <v>#N/A</v>
      </c>
    </row>
    <row r="58" spans="1:33" hidden="1" outlineLevel="1">
      <c r="A58" t="s">
        <v>28</v>
      </c>
      <c r="B58" t="str">
        <f>INDEX(A$2:A$20,MATCH(C58,AA$2:AA$20,0))</f>
        <v>Turban (FR)</v>
      </c>
      <c r="C58">
        <f>LARGE(AA$2:AA$20, D58)</f>
        <v>2.3220000000000001</v>
      </c>
      <c r="D58">
        <v>1</v>
      </c>
      <c r="E58">
        <f>LARGE(AA$2:AA$20, F58)</f>
        <v>1.6389</v>
      </c>
      <c r="F58">
        <v>2</v>
      </c>
      <c r="G58">
        <f t="shared" si="16"/>
        <v>0.29418604651162789</v>
      </c>
      <c r="H58">
        <f t="shared" si="17"/>
        <v>2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 t="e">
        <f t="shared" si="10"/>
        <v>#N/A</v>
      </c>
      <c r="AB58" t="e">
        <f t="shared" si="11"/>
        <v>#N/A</v>
      </c>
      <c r="AC58">
        <f t="shared" si="12"/>
        <v>1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The Tin Miner (IRE)</v>
      </c>
      <c r="C59">
        <f>LARGE(AC$2:AC$20, D59)</f>
        <v>1.9360999999999999</v>
      </c>
      <c r="D59">
        <v>1</v>
      </c>
      <c r="E59">
        <f>LARGE(AC$2:AC$20, F59)</f>
        <v>1.9109</v>
      </c>
      <c r="F59">
        <v>2</v>
      </c>
      <c r="G59">
        <f t="shared" si="16"/>
        <v>1.3015856618976236E-2</v>
      </c>
      <c r="H59">
        <f t="shared" si="17"/>
        <v>1.25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 t="e">
        <f t="shared" si="11"/>
        <v>#N/A</v>
      </c>
      <c r="AC59">
        <f t="shared" si="12"/>
        <v>1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Turban (FR)</v>
      </c>
      <c r="C60">
        <f>LARGE(Y$2:Y$20, D60)</f>
        <v>3.3132000000000001</v>
      </c>
      <c r="D60">
        <v>1</v>
      </c>
      <c r="E60">
        <f>LARGE(Y$2:Y$20, F60)</f>
        <v>3.2035</v>
      </c>
      <c r="F60">
        <v>2</v>
      </c>
      <c r="G60">
        <f t="shared" si="16"/>
        <v>3.3109984305203469E-2</v>
      </c>
      <c r="H60">
        <f t="shared" si="17"/>
        <v>2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 t="e">
        <f t="shared" si="11"/>
        <v>#N/A</v>
      </c>
      <c r="AC60">
        <f t="shared" si="12"/>
        <v>1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Broughtons Bandit</v>
      </c>
      <c r="C61">
        <f>LARGE(AD$2:AD$20, D61)</f>
        <v>26.395700000000001</v>
      </c>
      <c r="D61">
        <v>1</v>
      </c>
      <c r="E61">
        <f>LARGE(AD$2:AD$20, F61)</f>
        <v>17.070499999999999</v>
      </c>
      <c r="F61">
        <v>2</v>
      </c>
      <c r="G61">
        <f t="shared" si="16"/>
        <v>0.35328481532976969</v>
      </c>
      <c r="H61">
        <f t="shared" si="17"/>
        <v>6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>
        <f t="shared" si="12"/>
        <v>1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Turban (FR)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>
        <f t="shared" si="12"/>
        <v>1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Broughtons Bandit</v>
      </c>
      <c r="C63" t="str">
        <f>IF(G68="Handicap", INDEX(B53:B55,(MATCH(LARGE(D53:D55,3),D53:D55,0))))</f>
        <v>Chasing Headlights (IRE)</v>
      </c>
      <c r="D63" t="str">
        <f>IF(G68="Handicap", INDEX(B53:B55,(MATCH(LARGE(E53:E55,1),E53:E55,0))))</f>
        <v>Turban (FR)</v>
      </c>
      <c r="G63" t="s">
        <v>68</v>
      </c>
      <c r="H63">
        <f>COUNTIF(A2:A30, "*")</f>
        <v>5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>
        <f t="shared" si="12"/>
        <v>1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Turban (FR)</v>
      </c>
      <c r="C64">
        <f>INDEX(AF$2:AF$20,MATCH(B64,A$2:A$20,0))</f>
        <v>2</v>
      </c>
      <c r="D64">
        <v>1</v>
      </c>
      <c r="E64">
        <f>SUMIF(B53:B61, B64, G53:G61)</f>
        <v>0.62615820971649516</v>
      </c>
      <c r="F64">
        <v>0</v>
      </c>
      <c r="G64" t="str">
        <f>K2</f>
        <v>Follow At The Races On Twitter Handicap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>
        <f t="shared" si="12"/>
        <v>1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The Tin Miner (IRE)</v>
      </c>
      <c r="C65">
        <f>INDEX(AF$2:AF$20,MATCH(B65,A$2:A$20,0))</f>
        <v>1.25</v>
      </c>
      <c r="D65">
        <v>1</v>
      </c>
      <c r="F65">
        <f>IF(G68="Non Handicap", F64+1, F64)</f>
        <v>0</v>
      </c>
      <c r="G65" t="str">
        <f>D2</f>
        <v xml:space="preserve">2m4f </v>
      </c>
      <c r="H65">
        <f>LARGE(G58:G60, 1)</f>
        <v>0.29418604651162789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>
        <f t="shared" si="12"/>
        <v>1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3314</v>
      </c>
      <c r="H66">
        <f ca="1">LARGE(F53:F55, 1)</f>
        <v>0.62615820971649516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>
        <f t="shared" si="12"/>
        <v>1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Turban (FR)</v>
      </c>
      <c r="F67">
        <f>IF(H63&lt;11, F66+1, F66)</f>
        <v>1</v>
      </c>
      <c r="G67" t="str">
        <f>G2</f>
        <v>Good</v>
      </c>
      <c r="H67" t="str">
        <f ca="1">INDEX(B53:B55,MATCH(H66,F53:F55,0))</f>
        <v>Turban (FR)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>
        <f t="shared" si="12"/>
        <v>1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Turban (FR)</v>
      </c>
      <c r="B68" t="str">
        <f ca="1">IF(ISNA(A68), B56, A68)</f>
        <v>Turban (FR)</v>
      </c>
      <c r="C68">
        <f ca="1">INDEX(AF$2:AF$20,MATCH(B68,A$2:A$20,0))</f>
        <v>2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>
        <f t="shared" si="12"/>
        <v>1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Turban (FR)</v>
      </c>
      <c r="C69">
        <f ca="1">INDEX(AF$2:AF$20,MATCH(B69,A$2:A$20,0))</f>
        <v>2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>
        <f t="shared" si="12"/>
        <v>1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Turban (FR)</v>
      </c>
      <c r="C70">
        <f ca="1">INDEX(AF$2:AF$20,MATCH(B70,A$2:A$20,0))</f>
        <v>2</v>
      </c>
      <c r="D70">
        <v>1</v>
      </c>
      <c r="E70">
        <f ca="1">SUMIF(B53:B61, B70, G53:G61)</f>
        <v>0.62615820971649516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>
        <f t="shared" si="12"/>
        <v>1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>
        <f t="shared" si="12"/>
        <v>1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Turban (FR)</v>
      </c>
      <c r="C72">
        <f>C53</f>
        <v>214.83789999999999</v>
      </c>
      <c r="D72">
        <f>(1/C72)*(C72-C73)</f>
        <v>0.28975567160170529</v>
      </c>
      <c r="E72">
        <f>H53</f>
        <v>2</v>
      </c>
      <c r="F72">
        <f>(E72*10)-10</f>
        <v>10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>
        <f t="shared" si="12"/>
        <v>1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Chasing Headlights (IRE)</v>
      </c>
      <c r="C73">
        <f t="shared" si="19"/>
        <v>152.5874</v>
      </c>
      <c r="D73">
        <f>(1/C73)*(C73-C74)</f>
        <v>4.9154779490311863E-2</v>
      </c>
      <c r="E73">
        <f t="shared" ref="E73:E74" si="20">H54</f>
        <v>7</v>
      </c>
      <c r="F73">
        <f>(E73*10)-10</f>
        <v>60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>
        <f t="shared" si="12"/>
        <v>1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Broughtons Bandit</v>
      </c>
      <c r="C74">
        <f t="shared" si="19"/>
        <v>145.08699999999999</v>
      </c>
      <c r="E74">
        <f t="shared" si="20"/>
        <v>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>
        <f t="shared" si="12"/>
        <v>1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>
        <f t="shared" si="12"/>
        <v>1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>
        <f t="shared" si="12"/>
        <v>1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1.25</v>
      </c>
      <c r="C77">
        <f>SMALL(AF2:AF50, 1)</f>
        <v>1.25</v>
      </c>
      <c r="D77" t="str">
        <f>IF(G77&lt;=3, "YES", "NO")</f>
        <v>YES</v>
      </c>
      <c r="E77">
        <f>IF(C77=0,SMALL(AF2:AF49,2), C77)</f>
        <v>1.25</v>
      </c>
      <c r="F77">
        <f>IF(E77=0, SMALL(AF2:AF49, 3), E77)</f>
        <v>1.25</v>
      </c>
      <c r="G77">
        <f>IF(F77=0, SMALL(AF2:AF49, 4), F77)</f>
        <v>1.25</v>
      </c>
      <c r="H77" t="str">
        <f>INDEX(A2:A50, MATCH(G77, AF2:AF50, 0))</f>
        <v>The Tin Miner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>
        <f t="shared" si="12"/>
        <v>1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111.48050000000001</v>
      </c>
      <c r="C78">
        <f>(B79-B78)+0.01</f>
        <v>103.36739999999999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>
        <f t="shared" si="12"/>
        <v>1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214.83789999999999</v>
      </c>
      <c r="C79">
        <f>C78/B79</f>
        <v>0.48114136286009124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The Tin Miner (IRE) is 48.11% behind top-rated Turban (FR). </v>
      </c>
      <c r="H79" t="str">
        <f>INDEX(A2:A50, MATCH(B79, AE2:AE50, 0))</f>
        <v>Turban (FR)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>
        <f t="shared" si="12"/>
        <v>1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2.6042000000000001</v>
      </c>
      <c r="C80">
        <f>(B81-B80)+0.01</f>
        <v>14.6572</v>
      </c>
      <c r="D80" t="str">
        <f>D2</f>
        <v xml:space="preserve">2m4f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>
        <f t="shared" si="12"/>
        <v>1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17.2514</v>
      </c>
      <c r="C81">
        <f>C80/B81</f>
        <v>0.84962379864822557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Grayhawk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Plumpton</v>
      </c>
    </row>
    <row r="82" spans="1:19" hidden="1" outlineLevel="1">
      <c r="A82" t="s">
        <v>110</v>
      </c>
      <c r="B82">
        <f>INDEX(M2:M49, MATCH(H77, A2:A49, 0))</f>
        <v>39.8613</v>
      </c>
      <c r="C82">
        <f>(B83-B82)+0.01</f>
        <v>23.801500000000001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63.652799999999999</v>
      </c>
      <c r="C83">
        <f>C82/B83</f>
        <v>0.37392699142849961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Grayhawk (IRE) is 37.39% ahead of the lay selection The Tin Miner (IRE). </v>
      </c>
      <c r="H83" t="str">
        <f>INDEX(A2:A50,MATCH(B83,INDEX(M2:M50,0)))</f>
        <v>Grayhawk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1.9360999999999999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1.9360999999999999</v>
      </c>
      <c r="C85">
        <f>C84/B85</f>
        <v>5.1650224678477354E-3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The Tin Miner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1.9</v>
      </c>
      <c r="C86">
        <f>(B87-B86)+0.01</f>
        <v>24.505700000000004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26.395700000000001</v>
      </c>
      <c r="C87">
        <f>C86/B87</f>
        <v>0.92839742836901473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Broughtons Bandit is 92.84% ahead of The Tin Miner (IRE). </v>
      </c>
      <c r="H87" t="str">
        <f>INDEX(A2:A50, MATCH(B87, AD2:AD50, 0))</f>
        <v>Broughtons Bandit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3.2035</v>
      </c>
      <c r="C88">
        <f>B89-B88</f>
        <v>0.10970000000000013</v>
      </c>
      <c r="H88" t="str">
        <f>INDEX(X2:X50, MATCH(B88, Y2:Y50, 0))</f>
        <v>Hiskett, Mr D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3.3132000000000001</v>
      </c>
      <c r="C89">
        <f>C88/B89</f>
        <v>3.3109984305203469E-2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OBrien, T J. </v>
      </c>
      <c r="H89" t="str">
        <f>INDEX(X2:X50, MATCH(B89, Y2:Y50, 0))</f>
        <v>OBrien, T J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27.653199999999998</v>
      </c>
      <c r="C90">
        <f>(B91-B90)+0.01</f>
        <v>26.282900000000001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53.926099999999998</v>
      </c>
      <c r="C91">
        <f>(C90+0.01)/(B91+0.01)</f>
        <v>0.48748240974041512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Turban (FR) outperformed The Tin Miner (IRE) significantly.</v>
      </c>
      <c r="H91" t="str">
        <f>INDEX(A2:A50, MATCH(B91, N2:N50, 0))</f>
        <v>Turban (FR)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The Tin Miner (IRE)</v>
      </c>
      <c r="C92" t="str">
        <f>IF(AND(D77="YES",D92&gt;=2,D83="YES",SMALL(M2:M50,1)&gt;0),H77,IF(E92&gt;=5,H77,"No Lay"))</f>
        <v>The Tin Miner (IRE)</v>
      </c>
      <c r="D92">
        <f>COUNTIF(D79:D87, "YES")</f>
        <v>3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PLUS: The Tin Miner (IRE) is 48.11% behind top-rated Turban (FR). 
NEUTRAL: Speed is not a factor.
PLUS: Form horse Grayhawk (IRE) is 37.39% ahead of the lay selection The Tin Miner (IRE). 
NEUTRAL: Stallion ratings are not a factor.
PLUS: The most suited horse, Broughtons Bandit is 92.84% ahead of The Tin Miner (IRE). 
NEGATIVE: The lay selection is on a highly rated jockey in OBrien, T J. 
PLUS: In the second-last race, Turban (FR) outperformed The Tin Miner (IRE) significantly.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0.2903</v>
      </c>
    </row>
    <row r="96" spans="1:19" hidden="1" outlineLevel="1">
      <c r="A96" t="s">
        <v>70</v>
      </c>
      <c r="B96">
        <f>INDEX(Sheet1!H:H, MATCH($A$51, Sheet1!$A:$A,0))</f>
        <v>0.2581</v>
      </c>
      <c r="C96" t="str">
        <f>IF(AND($B$94&gt;15,B96&gt;0.25),B55)</f>
        <v>Broughtons Bandit</v>
      </c>
      <c r="D96">
        <f t="shared" ref="D96:D101" si="22">RANK(B96, B$96:B$101, 2)</f>
        <v>4</v>
      </c>
      <c r="E96">
        <f t="shared" ref="E96:E101" si="23">7-D96</f>
        <v>3</v>
      </c>
      <c r="F96" t="str">
        <f t="shared" ref="F96:F101" si="24">IF(AND(OR(E96=1, E96=2), C96&lt;&gt;FALSE), C96, "")</f>
        <v/>
      </c>
      <c r="G96" t="str">
        <f>INDEX(F96:F101,MATCH(1,E96:E101,0))</f>
        <v>The Tin Miner (IRE)</v>
      </c>
    </row>
    <row r="97" spans="1:6" hidden="1" outlineLevel="1">
      <c r="A97" t="s">
        <v>25</v>
      </c>
      <c r="B97">
        <f>INDEX(Sheet1!J:J, MATCH($A$51, Sheet1!$A:$A,0))</f>
        <v>0.19350000000000001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0.2903</v>
      </c>
      <c r="C98" t="str">
        <f>IF(AND($B$94&gt;15,B98&gt;0.25),B57)</f>
        <v>Turban (FR)</v>
      </c>
      <c r="D98">
        <f t="shared" si="22"/>
        <v>5</v>
      </c>
      <c r="E98">
        <f t="shared" si="23"/>
        <v>2</v>
      </c>
      <c r="F98" t="str">
        <f t="shared" si="24"/>
        <v>Turban (FR)</v>
      </c>
    </row>
    <row r="99" spans="1:6" hidden="1" outlineLevel="1">
      <c r="A99" t="s">
        <v>26</v>
      </c>
      <c r="B99">
        <f>INDEX(Sheet1!P:P, MATCH($A$51, Sheet1!$A:$A,0))</f>
        <v>0.3226</v>
      </c>
      <c r="C99" t="str">
        <f>IF(AND($B$94&gt;15,B99&gt;0.25),B59)</f>
        <v>The Tin Miner (IRE)</v>
      </c>
      <c r="D99">
        <f t="shared" si="22"/>
        <v>6</v>
      </c>
      <c r="E99">
        <f t="shared" si="23"/>
        <v>1</v>
      </c>
      <c r="F99" t="str">
        <f t="shared" si="24"/>
        <v>The Tin Miner (IRE)</v>
      </c>
    </row>
    <row r="100" spans="1:6" hidden="1" outlineLevel="1">
      <c r="A100" t="s">
        <v>30</v>
      </c>
      <c r="B100">
        <f>INDEX(Sheet1!N:N, MATCH($A$51, Sheet1!$A:$A,0))</f>
        <v>0.129</v>
      </c>
      <c r="C100" t="b">
        <f>IF(AND($B$94&gt;15,B100&gt;0.25),B58)</f>
        <v>0</v>
      </c>
      <c r="D100">
        <f t="shared" si="22"/>
        <v>2</v>
      </c>
      <c r="E100">
        <f t="shared" si="23"/>
        <v>5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9.6799999999999997E-2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 enableFormatConditionsCalculation="0"/>
  <dimension ref="A1:AP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5546875" defaultRowHeight="15"/>
  <cols>
    <col min="1" max="1" width="24.42578125" bestFit="1" customWidth="1"/>
    <col min="2" max="2" width="10.7109375" bestFit="1" customWidth="1"/>
    <col min="3" max="3" width="12" bestFit="1" customWidth="1"/>
    <col min="4" max="4" width="9.7109375" bestFit="1" customWidth="1"/>
    <col min="5" max="5" width="9.28515625" bestFit="1" customWidth="1"/>
    <col min="6" max="6" width="6.85546875" bestFit="1" customWidth="1"/>
    <col min="7" max="7" width="6.42578125" bestFit="1" customWidth="1"/>
    <col min="8" max="8" width="16.28515625" bestFit="1" customWidth="1"/>
    <col min="9" max="10" width="13.42578125" bestFit="1" customWidth="1"/>
    <col min="11" max="11" width="16.28515625" bestFit="1" customWidth="1"/>
    <col min="12" max="12" width="73.28515625" bestFit="1" customWidth="1"/>
    <col min="13" max="13" width="7.85546875" bestFit="1" customWidth="1"/>
    <col min="14" max="14" width="4.7109375" bestFit="1" customWidth="1"/>
    <col min="15" max="15" width="9.5703125" bestFit="1" customWidth="1"/>
    <col min="16" max="16" width="8.7109375" bestFit="1" customWidth="1"/>
    <col min="17" max="23" width="8.28515625" bestFit="1" customWidth="1"/>
    <col min="24" max="24" width="9.42578125" bestFit="1" customWidth="1"/>
    <col min="25" max="25" width="9" bestFit="1" customWidth="1"/>
    <col min="26" max="26" width="8" bestFit="1" customWidth="1"/>
    <col min="27" max="27" width="17.42578125" bestFit="1" customWidth="1"/>
    <col min="28" max="28" width="14.42578125" bestFit="1" customWidth="1"/>
    <col min="29" max="29" width="15.5703125" bestFit="1" customWidth="1"/>
    <col min="30" max="30" width="15" bestFit="1" customWidth="1"/>
    <col min="31" max="31" width="19" bestFit="1" customWidth="1"/>
    <col min="32" max="32" width="15.42578125" bestFit="1" customWidth="1"/>
    <col min="33" max="33" width="8" bestFit="1" customWidth="1"/>
    <col min="34" max="34" width="9" bestFit="1" customWidth="1"/>
    <col min="35" max="35" width="6" bestFit="1" customWidth="1"/>
    <col min="36" max="36" width="5.28515625" bestFit="1" customWidth="1"/>
    <col min="37" max="37" width="14.85546875" bestFit="1" customWidth="1"/>
  </cols>
  <sheetData>
    <row r="1" spans="1:42" ht="15.75">
      <c r="A1" s="2" t="s">
        <v>36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0</v>
      </c>
      <c r="J1" s="2" t="s">
        <v>5</v>
      </c>
      <c r="K1" s="2" t="s">
        <v>1</v>
      </c>
      <c r="L1" s="2" t="s">
        <v>13</v>
      </c>
      <c r="M1" s="2" t="s">
        <v>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3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4</v>
      </c>
      <c r="AK1" s="2" t="s">
        <v>35</v>
      </c>
    </row>
    <row r="2" spans="1:42">
      <c r="A2" t="s">
        <v>236</v>
      </c>
      <c r="B2" s="334">
        <v>43409</v>
      </c>
      <c r="C2" s="335">
        <v>0.5625</v>
      </c>
      <c r="D2" t="s">
        <v>194</v>
      </c>
      <c r="E2" t="s">
        <v>229</v>
      </c>
      <c r="F2" t="s">
        <v>230</v>
      </c>
      <c r="G2">
        <v>4094</v>
      </c>
      <c r="H2" t="s">
        <v>231</v>
      </c>
      <c r="I2" t="s">
        <v>232</v>
      </c>
      <c r="J2" t="s">
        <v>233</v>
      </c>
      <c r="K2" t="s">
        <v>234</v>
      </c>
      <c r="L2" t="s">
        <v>235</v>
      </c>
      <c r="M2">
        <v>7</v>
      </c>
      <c r="N2">
        <v>4</v>
      </c>
      <c r="O2">
        <v>90.272099999999995</v>
      </c>
      <c r="P2">
        <v>69.415999999999997</v>
      </c>
      <c r="Q2">
        <v>19.966999999999999</v>
      </c>
      <c r="R2">
        <v>10.343500000000001</v>
      </c>
      <c r="S2">
        <v>7.1616999999999997</v>
      </c>
      <c r="T2">
        <v>4.6071999999999997</v>
      </c>
      <c r="U2">
        <v>2.0325000000000002</v>
      </c>
      <c r="V2">
        <v>2.1486000000000001</v>
      </c>
      <c r="W2">
        <v>1.2063999999999999</v>
      </c>
      <c r="X2">
        <v>1.1645000000000001</v>
      </c>
      <c r="Y2">
        <v>0</v>
      </c>
      <c r="Z2">
        <v>11.992900000000001</v>
      </c>
      <c r="AA2" t="s">
        <v>237</v>
      </c>
      <c r="AB2">
        <v>0.70099999999999996</v>
      </c>
      <c r="AC2" t="s">
        <v>238</v>
      </c>
      <c r="AD2">
        <v>0.14729999999999999</v>
      </c>
      <c r="AE2" t="s">
        <v>239</v>
      </c>
      <c r="AF2">
        <v>1.6609</v>
      </c>
      <c r="AG2">
        <v>11.7239</v>
      </c>
      <c r="AH2">
        <v>234.5454</v>
      </c>
      <c r="AI2">
        <v>3.5</v>
      </c>
      <c r="AK2">
        <v>110</v>
      </c>
      <c r="AL2">
        <v>10</v>
      </c>
      <c r="AM2">
        <v>17</v>
      </c>
      <c r="AN2" t="s">
        <v>240</v>
      </c>
      <c r="AP2" t="s">
        <v>771</v>
      </c>
    </row>
    <row r="3" spans="1:42">
      <c r="A3" t="s">
        <v>282</v>
      </c>
      <c r="B3" s="334">
        <v>43409</v>
      </c>
      <c r="C3" s="335">
        <v>0.57291666666666663</v>
      </c>
      <c r="D3" t="s">
        <v>277</v>
      </c>
      <c r="E3" t="s">
        <v>278</v>
      </c>
      <c r="F3" t="s">
        <v>279</v>
      </c>
      <c r="G3">
        <v>4159</v>
      </c>
      <c r="H3" t="s">
        <v>280</v>
      </c>
      <c r="I3" t="s">
        <v>232</v>
      </c>
      <c r="J3" t="s">
        <v>5</v>
      </c>
      <c r="K3" t="s">
        <v>234</v>
      </c>
      <c r="L3" t="s">
        <v>281</v>
      </c>
      <c r="M3">
        <v>5</v>
      </c>
      <c r="N3">
        <v>9</v>
      </c>
      <c r="O3">
        <v>56.732300000000002</v>
      </c>
      <c r="P3">
        <v>61.940800000000003</v>
      </c>
      <c r="Q3">
        <v>20.126200000000001</v>
      </c>
      <c r="R3">
        <v>13.4618</v>
      </c>
      <c r="S3">
        <v>4.8964999999999996</v>
      </c>
      <c r="T3">
        <v>4.3715000000000002</v>
      </c>
      <c r="U3">
        <v>2.3306</v>
      </c>
      <c r="V3">
        <v>1.3172999999999999</v>
      </c>
      <c r="W3">
        <v>1.0567</v>
      </c>
      <c r="X3">
        <v>1.2373000000000001</v>
      </c>
      <c r="Y3">
        <v>0</v>
      </c>
      <c r="Z3">
        <v>18.558599999999998</v>
      </c>
      <c r="AA3" t="s">
        <v>283</v>
      </c>
      <c r="AB3">
        <v>1.2683</v>
      </c>
      <c r="AC3" t="s">
        <v>284</v>
      </c>
      <c r="AD3">
        <v>0.8589</v>
      </c>
      <c r="AE3" t="s">
        <v>285</v>
      </c>
      <c r="AF3">
        <v>0.65090000000000003</v>
      </c>
      <c r="AG3">
        <v>16.9178</v>
      </c>
      <c r="AH3">
        <v>205.72540000000001</v>
      </c>
      <c r="AI3">
        <v>7</v>
      </c>
      <c r="AK3">
        <v>91</v>
      </c>
      <c r="AL3">
        <v>11</v>
      </c>
      <c r="AM3">
        <v>49</v>
      </c>
      <c r="AN3" t="s">
        <v>286</v>
      </c>
      <c r="AP3" t="s">
        <v>771</v>
      </c>
    </row>
    <row r="4" spans="1:42">
      <c r="A4" t="s">
        <v>328</v>
      </c>
      <c r="B4" s="334">
        <v>43409</v>
      </c>
      <c r="C4" s="335">
        <v>0.58333333333333337</v>
      </c>
      <c r="D4" t="s">
        <v>194</v>
      </c>
      <c r="E4" t="s">
        <v>326</v>
      </c>
      <c r="F4" t="s">
        <v>230</v>
      </c>
      <c r="G4">
        <v>4094</v>
      </c>
      <c r="H4" t="s">
        <v>231</v>
      </c>
      <c r="I4" t="s">
        <v>232</v>
      </c>
      <c r="J4" t="s">
        <v>233</v>
      </c>
      <c r="K4" t="s">
        <v>234</v>
      </c>
      <c r="L4" t="s">
        <v>327</v>
      </c>
      <c r="M4">
        <v>5</v>
      </c>
      <c r="N4">
        <v>4</v>
      </c>
      <c r="O4">
        <v>74.096400000000003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112.7007</v>
      </c>
      <c r="Z4">
        <v>21.12</v>
      </c>
      <c r="AA4" t="s">
        <v>254</v>
      </c>
      <c r="AB4">
        <v>2.5369999999999999</v>
      </c>
      <c r="AC4" t="s">
        <v>255</v>
      </c>
      <c r="AD4">
        <v>2.0779999999999998</v>
      </c>
      <c r="AE4" t="s">
        <v>329</v>
      </c>
      <c r="AF4">
        <v>1.7233000000000001</v>
      </c>
      <c r="AG4">
        <v>26</v>
      </c>
      <c r="AH4">
        <v>240.25540000000001</v>
      </c>
      <c r="AI4">
        <v>4.5</v>
      </c>
      <c r="AK4">
        <v>0</v>
      </c>
      <c r="AL4">
        <v>9</v>
      </c>
      <c r="AM4">
        <v>32</v>
      </c>
      <c r="AN4" t="s">
        <v>330</v>
      </c>
      <c r="AP4" t="s">
        <v>771</v>
      </c>
    </row>
    <row r="5" spans="1:42">
      <c r="A5" t="s">
        <v>358</v>
      </c>
      <c r="B5" s="334">
        <v>43409</v>
      </c>
      <c r="C5" s="335">
        <v>0.59375</v>
      </c>
      <c r="D5" t="s">
        <v>277</v>
      </c>
      <c r="E5" t="s">
        <v>356</v>
      </c>
      <c r="F5" t="s">
        <v>230</v>
      </c>
      <c r="G5">
        <v>4809</v>
      </c>
      <c r="H5" t="s">
        <v>280</v>
      </c>
      <c r="I5" t="s">
        <v>232</v>
      </c>
      <c r="J5" t="s">
        <v>5</v>
      </c>
      <c r="K5" t="s">
        <v>234</v>
      </c>
      <c r="L5" t="s">
        <v>357</v>
      </c>
      <c r="M5">
        <v>1</v>
      </c>
      <c r="N5">
        <v>7</v>
      </c>
      <c r="O5">
        <v>63.331800000000001</v>
      </c>
      <c r="P5">
        <v>87.118399999999994</v>
      </c>
      <c r="Q5">
        <v>27.116700000000002</v>
      </c>
      <c r="R5">
        <v>12.101800000000001</v>
      </c>
      <c r="S5">
        <v>8.1778999999999993</v>
      </c>
      <c r="T5">
        <v>4.8422999999999998</v>
      </c>
      <c r="U5">
        <v>3.6293000000000002</v>
      </c>
      <c r="V5">
        <v>2.6341000000000001</v>
      </c>
      <c r="W5">
        <v>1.1456</v>
      </c>
      <c r="X5">
        <v>2.0695999999999999</v>
      </c>
      <c r="Y5">
        <v>0</v>
      </c>
      <c r="Z5">
        <v>9.36</v>
      </c>
      <c r="AA5" t="s">
        <v>359</v>
      </c>
      <c r="AB5">
        <v>1.5345</v>
      </c>
      <c r="AC5" t="s">
        <v>360</v>
      </c>
      <c r="AD5">
        <v>1.7430000000000001</v>
      </c>
      <c r="AE5" t="s">
        <v>302</v>
      </c>
      <c r="AF5">
        <v>1.2743</v>
      </c>
      <c r="AG5">
        <v>30.190300000000001</v>
      </c>
      <c r="AH5">
        <v>256.26960000000003</v>
      </c>
      <c r="AI5">
        <v>16</v>
      </c>
      <c r="AK5">
        <v>118</v>
      </c>
      <c r="AL5">
        <v>4</v>
      </c>
      <c r="AM5">
        <v>33</v>
      </c>
      <c r="AN5" t="s">
        <v>286</v>
      </c>
      <c r="AP5" t="s">
        <v>771</v>
      </c>
    </row>
    <row r="6" spans="1:42">
      <c r="A6" t="s">
        <v>375</v>
      </c>
      <c r="B6" s="334">
        <v>43409</v>
      </c>
      <c r="C6" s="335">
        <v>0.60416666666666663</v>
      </c>
      <c r="D6" t="s">
        <v>194</v>
      </c>
      <c r="E6" t="s">
        <v>373</v>
      </c>
      <c r="F6" t="s">
        <v>230</v>
      </c>
      <c r="G6">
        <v>4614</v>
      </c>
      <c r="H6" t="s">
        <v>231</v>
      </c>
      <c r="I6" t="s">
        <v>232</v>
      </c>
      <c r="J6" t="s">
        <v>5</v>
      </c>
      <c r="K6" t="s">
        <v>234</v>
      </c>
      <c r="L6" t="s">
        <v>374</v>
      </c>
      <c r="M6">
        <v>2</v>
      </c>
      <c r="N6">
        <v>7</v>
      </c>
      <c r="O6">
        <v>75.06</v>
      </c>
      <c r="P6">
        <v>78.239999999999995</v>
      </c>
      <c r="Q6">
        <v>28.231200000000001</v>
      </c>
      <c r="R6">
        <v>11.7646</v>
      </c>
      <c r="S6">
        <v>5.7226999999999997</v>
      </c>
      <c r="T6">
        <v>4.8742000000000001</v>
      </c>
      <c r="U6">
        <v>3.2747999999999999</v>
      </c>
      <c r="V6">
        <v>2.3187000000000002</v>
      </c>
      <c r="W6">
        <v>1.0281</v>
      </c>
      <c r="X6">
        <v>1.1598999999999999</v>
      </c>
      <c r="Y6">
        <v>0</v>
      </c>
      <c r="Z6">
        <v>7.1429</v>
      </c>
      <c r="AA6" t="s">
        <v>376</v>
      </c>
      <c r="AB6">
        <v>3.2254999999999998</v>
      </c>
      <c r="AC6" t="s">
        <v>377</v>
      </c>
      <c r="AD6">
        <v>2.0459000000000001</v>
      </c>
      <c r="AE6" t="s">
        <v>378</v>
      </c>
      <c r="AF6">
        <v>2.2564000000000002</v>
      </c>
      <c r="AG6">
        <v>14.1485</v>
      </c>
      <c r="AH6">
        <v>240.49340000000001</v>
      </c>
      <c r="AI6">
        <v>1.75</v>
      </c>
      <c r="AK6">
        <v>103</v>
      </c>
      <c r="AL6">
        <v>7</v>
      </c>
      <c r="AM6">
        <v>14</v>
      </c>
      <c r="AN6" t="s">
        <v>379</v>
      </c>
      <c r="AP6" t="s">
        <v>771</v>
      </c>
    </row>
    <row r="7" spans="1:42">
      <c r="A7" t="s">
        <v>400</v>
      </c>
      <c r="B7" s="334">
        <v>43409</v>
      </c>
      <c r="C7" s="335">
        <v>0.61458333333333337</v>
      </c>
      <c r="D7" t="s">
        <v>277</v>
      </c>
      <c r="E7" t="s">
        <v>398</v>
      </c>
      <c r="F7" t="s">
        <v>230</v>
      </c>
      <c r="G7">
        <v>6758</v>
      </c>
      <c r="H7" t="s">
        <v>280</v>
      </c>
      <c r="I7" t="s">
        <v>232</v>
      </c>
      <c r="J7" t="s">
        <v>5</v>
      </c>
      <c r="K7" t="s">
        <v>234</v>
      </c>
      <c r="L7" t="s">
        <v>399</v>
      </c>
      <c r="M7">
        <v>4</v>
      </c>
      <c r="N7">
        <v>9</v>
      </c>
      <c r="O7">
        <v>74.17</v>
      </c>
      <c r="P7">
        <v>87.419200000000004</v>
      </c>
      <c r="Q7">
        <v>41.712000000000003</v>
      </c>
      <c r="R7">
        <v>9.4709000000000003</v>
      </c>
      <c r="S7">
        <v>7.5321999999999996</v>
      </c>
      <c r="T7">
        <v>3.2509999999999999</v>
      </c>
      <c r="U7">
        <v>2.5228999999999999</v>
      </c>
      <c r="V7">
        <v>2.1534</v>
      </c>
      <c r="W7">
        <v>1.3842000000000001</v>
      </c>
      <c r="X7">
        <v>1.5718000000000001</v>
      </c>
      <c r="Y7">
        <v>0</v>
      </c>
      <c r="Z7">
        <v>19.828600000000002</v>
      </c>
      <c r="AA7" t="s">
        <v>401</v>
      </c>
      <c r="AB7">
        <v>4.2187999999999999</v>
      </c>
      <c r="AC7" t="s">
        <v>402</v>
      </c>
      <c r="AD7">
        <v>3.1440999999999999</v>
      </c>
      <c r="AE7" t="s">
        <v>403</v>
      </c>
      <c r="AF7">
        <v>0.70960000000000001</v>
      </c>
      <c r="AG7">
        <v>16.868600000000001</v>
      </c>
      <c r="AH7">
        <v>275.95729999999998</v>
      </c>
      <c r="AI7">
        <v>4</v>
      </c>
      <c r="AK7">
        <v>117</v>
      </c>
      <c r="AL7">
        <v>10</v>
      </c>
      <c r="AM7">
        <v>28</v>
      </c>
      <c r="AN7" t="s">
        <v>379</v>
      </c>
      <c r="AP7" t="s">
        <v>771</v>
      </c>
    </row>
    <row r="8" spans="1:42">
      <c r="A8" t="s">
        <v>435</v>
      </c>
      <c r="B8" s="334">
        <v>43409</v>
      </c>
      <c r="C8" s="335">
        <v>0.625</v>
      </c>
      <c r="D8" t="s">
        <v>194</v>
      </c>
      <c r="E8" t="s">
        <v>326</v>
      </c>
      <c r="F8" t="s">
        <v>432</v>
      </c>
      <c r="G8">
        <v>6238</v>
      </c>
      <c r="H8" t="s">
        <v>231</v>
      </c>
      <c r="I8" t="s">
        <v>232</v>
      </c>
      <c r="J8" t="s">
        <v>5</v>
      </c>
      <c r="K8" t="s">
        <v>433</v>
      </c>
      <c r="L8" t="s">
        <v>434</v>
      </c>
      <c r="M8">
        <v>2</v>
      </c>
      <c r="N8">
        <v>6</v>
      </c>
      <c r="O8">
        <v>118.947</v>
      </c>
      <c r="P8">
        <v>44.636800000000001</v>
      </c>
      <c r="Q8">
        <v>43.439500000000002</v>
      </c>
      <c r="R8">
        <v>9.0551999999999992</v>
      </c>
      <c r="S8">
        <v>3.6562999999999999</v>
      </c>
      <c r="T8">
        <v>7.3103999999999996</v>
      </c>
      <c r="U8">
        <v>4.6874000000000002</v>
      </c>
      <c r="V8">
        <v>0.65269999999999995</v>
      </c>
      <c r="W8">
        <v>0.80169999999999997</v>
      </c>
      <c r="X8">
        <v>0.9395</v>
      </c>
      <c r="Y8">
        <v>0</v>
      </c>
      <c r="Z8">
        <v>0</v>
      </c>
      <c r="AA8" t="s">
        <v>242</v>
      </c>
      <c r="AB8">
        <v>2.8969</v>
      </c>
      <c r="AC8" t="s">
        <v>243</v>
      </c>
      <c r="AD8">
        <v>1.9996</v>
      </c>
      <c r="AE8" t="s">
        <v>436</v>
      </c>
      <c r="AF8">
        <v>3.3431999999999999</v>
      </c>
      <c r="AG8">
        <v>39.4801</v>
      </c>
      <c r="AH8">
        <v>281.84629999999999</v>
      </c>
      <c r="AI8">
        <v>0.91</v>
      </c>
      <c r="AK8">
        <v>116</v>
      </c>
      <c r="AL8">
        <v>4</v>
      </c>
      <c r="AM8">
        <v>14</v>
      </c>
      <c r="AN8" t="s">
        <v>286</v>
      </c>
      <c r="AP8" t="s">
        <v>771</v>
      </c>
    </row>
    <row r="9" spans="1:42">
      <c r="A9" t="s">
        <v>448</v>
      </c>
      <c r="B9" s="334">
        <v>43409</v>
      </c>
      <c r="C9" s="335">
        <v>0.63541666666666663</v>
      </c>
      <c r="D9" t="s">
        <v>277</v>
      </c>
      <c r="E9" t="s">
        <v>356</v>
      </c>
      <c r="F9" t="s">
        <v>230</v>
      </c>
      <c r="G9">
        <v>4809</v>
      </c>
      <c r="H9" t="s">
        <v>280</v>
      </c>
      <c r="I9" t="s">
        <v>232</v>
      </c>
      <c r="J9" t="s">
        <v>233</v>
      </c>
      <c r="K9" t="s">
        <v>234</v>
      </c>
      <c r="L9" t="s">
        <v>447</v>
      </c>
      <c r="M9">
        <v>1</v>
      </c>
      <c r="N9">
        <v>5</v>
      </c>
      <c r="O9">
        <v>106.1824</v>
      </c>
      <c r="P9">
        <v>36.614100000000001</v>
      </c>
      <c r="Q9">
        <v>20.2408</v>
      </c>
      <c r="R9">
        <v>6.6197999999999997</v>
      </c>
      <c r="S9">
        <v>4.0749000000000004</v>
      </c>
      <c r="T9">
        <v>0</v>
      </c>
      <c r="U9">
        <v>0</v>
      </c>
      <c r="V9">
        <v>0</v>
      </c>
      <c r="W9">
        <v>0</v>
      </c>
      <c r="X9">
        <v>0</v>
      </c>
      <c r="Y9">
        <v>12.4171</v>
      </c>
      <c r="Z9">
        <v>9.9657999999999998</v>
      </c>
      <c r="AA9" t="s">
        <v>428</v>
      </c>
      <c r="AB9">
        <v>3.6211000000000002</v>
      </c>
      <c r="AC9" t="s">
        <v>429</v>
      </c>
      <c r="AD9">
        <v>3.5566</v>
      </c>
      <c r="AE9" t="s">
        <v>449</v>
      </c>
      <c r="AF9">
        <v>2.2412000000000001</v>
      </c>
      <c r="AG9">
        <v>51.199800000000003</v>
      </c>
      <c r="AH9">
        <v>256.7337</v>
      </c>
      <c r="AI9">
        <v>1.25</v>
      </c>
      <c r="AK9">
        <v>122</v>
      </c>
      <c r="AL9">
        <v>9</v>
      </c>
      <c r="AM9">
        <v>20</v>
      </c>
      <c r="AN9" t="s">
        <v>330</v>
      </c>
      <c r="AP9" t="s">
        <v>771</v>
      </c>
    </row>
    <row r="10" spans="1:42">
      <c r="A10" t="s">
        <v>477</v>
      </c>
      <c r="B10" s="334">
        <v>43409</v>
      </c>
      <c r="C10" s="335">
        <v>0.64583333333333337</v>
      </c>
      <c r="D10" t="s">
        <v>194</v>
      </c>
      <c r="E10" t="s">
        <v>475</v>
      </c>
      <c r="F10" t="s">
        <v>279</v>
      </c>
      <c r="G10">
        <v>3314</v>
      </c>
      <c r="H10" t="s">
        <v>231</v>
      </c>
      <c r="I10" t="s">
        <v>232</v>
      </c>
      <c r="J10" t="s">
        <v>5</v>
      </c>
      <c r="K10" t="s">
        <v>234</v>
      </c>
      <c r="L10" t="s">
        <v>476</v>
      </c>
      <c r="M10">
        <v>2</v>
      </c>
      <c r="N10">
        <v>11</v>
      </c>
      <c r="O10">
        <v>55.435600000000001</v>
      </c>
      <c r="P10">
        <v>53.926099999999998</v>
      </c>
      <c r="Q10">
        <v>38.916400000000003</v>
      </c>
      <c r="R10">
        <v>6.8189000000000002</v>
      </c>
      <c r="S10">
        <v>5.8418999999999999</v>
      </c>
      <c r="T10">
        <v>5.5244999999999997</v>
      </c>
      <c r="U10">
        <v>3.4169999999999998</v>
      </c>
      <c r="V10">
        <v>1.6492</v>
      </c>
      <c r="W10">
        <v>1.3909</v>
      </c>
      <c r="X10">
        <v>0.91810000000000003</v>
      </c>
      <c r="Y10">
        <v>0</v>
      </c>
      <c r="Z10">
        <v>17.2514</v>
      </c>
      <c r="AA10" t="s">
        <v>332</v>
      </c>
      <c r="AB10">
        <v>3.3132000000000001</v>
      </c>
      <c r="AC10" t="s">
        <v>478</v>
      </c>
      <c r="AD10">
        <v>2.3220000000000001</v>
      </c>
      <c r="AE10" t="s">
        <v>479</v>
      </c>
      <c r="AF10">
        <v>1.0422</v>
      </c>
      <c r="AG10">
        <v>17.070499999999999</v>
      </c>
      <c r="AH10">
        <v>214.83789999999999</v>
      </c>
      <c r="AI10">
        <v>2</v>
      </c>
      <c r="AK10">
        <v>99</v>
      </c>
      <c r="AL10">
        <v>5</v>
      </c>
      <c r="AM10">
        <v>41</v>
      </c>
      <c r="AN10" t="s">
        <v>480</v>
      </c>
      <c r="AP10" t="s">
        <v>771</v>
      </c>
    </row>
    <row r="11" spans="1:42">
      <c r="A11" t="s">
        <v>491</v>
      </c>
      <c r="B11" s="334">
        <v>43409</v>
      </c>
      <c r="C11" s="335">
        <v>0.65625</v>
      </c>
      <c r="D11" t="s">
        <v>277</v>
      </c>
      <c r="E11" t="s">
        <v>229</v>
      </c>
      <c r="F11" t="s">
        <v>279</v>
      </c>
      <c r="G11">
        <v>3509</v>
      </c>
      <c r="H11" t="s">
        <v>280</v>
      </c>
      <c r="I11" t="s">
        <v>232</v>
      </c>
      <c r="J11" t="s">
        <v>5</v>
      </c>
      <c r="K11" t="s">
        <v>234</v>
      </c>
      <c r="L11" t="s">
        <v>490</v>
      </c>
      <c r="M11">
        <v>1</v>
      </c>
      <c r="N11">
        <v>10</v>
      </c>
      <c r="O11">
        <v>81.875</v>
      </c>
      <c r="P11">
        <v>45.031999999999996</v>
      </c>
      <c r="Q11">
        <v>32.416800000000002</v>
      </c>
      <c r="R11">
        <v>8.7594999999999992</v>
      </c>
      <c r="S11">
        <v>6.0063000000000004</v>
      </c>
      <c r="T11">
        <v>4.0742000000000003</v>
      </c>
      <c r="U11">
        <v>2.8908</v>
      </c>
      <c r="V11">
        <v>2.1629</v>
      </c>
      <c r="W11">
        <v>1.9904999999999999</v>
      </c>
      <c r="X11">
        <v>1.1195999999999999</v>
      </c>
      <c r="Y11">
        <v>0</v>
      </c>
      <c r="Z11">
        <v>16.2029</v>
      </c>
      <c r="AA11" t="s">
        <v>492</v>
      </c>
      <c r="AB11">
        <v>0.1472</v>
      </c>
      <c r="AC11" t="s">
        <v>493</v>
      </c>
      <c r="AD11">
        <v>1.8985000000000001</v>
      </c>
      <c r="AE11" t="s">
        <v>494</v>
      </c>
      <c r="AF11">
        <v>1.1302000000000001</v>
      </c>
      <c r="AG11">
        <v>11.7486</v>
      </c>
      <c r="AH11">
        <v>217.45500000000001</v>
      </c>
      <c r="AI11">
        <v>2.5</v>
      </c>
      <c r="AK11">
        <v>98</v>
      </c>
      <c r="AL11">
        <v>8</v>
      </c>
      <c r="AM11">
        <v>16</v>
      </c>
      <c r="AN11" t="s">
        <v>480</v>
      </c>
      <c r="AP11" t="s">
        <v>771</v>
      </c>
    </row>
    <row r="12" spans="1:42">
      <c r="A12" t="s">
        <v>519</v>
      </c>
      <c r="B12" s="334">
        <v>43409</v>
      </c>
      <c r="C12" s="335">
        <v>0.66666666666666663</v>
      </c>
      <c r="D12" t="s">
        <v>194</v>
      </c>
      <c r="E12" t="s">
        <v>517</v>
      </c>
      <c r="F12" t="s">
        <v>279</v>
      </c>
      <c r="G12">
        <v>3119</v>
      </c>
      <c r="H12" t="s">
        <v>231</v>
      </c>
      <c r="I12" t="s">
        <v>232</v>
      </c>
      <c r="J12" t="s">
        <v>5</v>
      </c>
      <c r="K12" t="s">
        <v>234</v>
      </c>
      <c r="L12" t="s">
        <v>518</v>
      </c>
      <c r="M12">
        <v>4</v>
      </c>
      <c r="N12">
        <v>5</v>
      </c>
      <c r="O12">
        <v>55.652000000000001</v>
      </c>
      <c r="P12">
        <v>70.490899999999996</v>
      </c>
      <c r="Q12">
        <v>20.840399999999999</v>
      </c>
      <c r="R12">
        <v>9.7248000000000001</v>
      </c>
      <c r="S12">
        <v>6.0132000000000003</v>
      </c>
      <c r="T12">
        <v>3.9441999999999999</v>
      </c>
      <c r="U12">
        <v>4.0763999999999996</v>
      </c>
      <c r="V12">
        <v>2.2496</v>
      </c>
      <c r="W12">
        <v>1.4436</v>
      </c>
      <c r="X12">
        <v>0.82799999999999996</v>
      </c>
      <c r="Y12">
        <v>0</v>
      </c>
      <c r="Z12">
        <v>17.665700000000001</v>
      </c>
      <c r="AA12" t="s">
        <v>258</v>
      </c>
      <c r="AB12">
        <v>3.3531</v>
      </c>
      <c r="AC12" t="s">
        <v>259</v>
      </c>
      <c r="AD12">
        <v>2.6396000000000002</v>
      </c>
      <c r="AE12" t="s">
        <v>520</v>
      </c>
      <c r="AF12">
        <v>1.5345</v>
      </c>
      <c r="AG12">
        <v>18.985199999999999</v>
      </c>
      <c r="AH12">
        <v>219.44110000000001</v>
      </c>
      <c r="AI12">
        <v>16</v>
      </c>
      <c r="AK12">
        <v>89</v>
      </c>
      <c r="AL12">
        <v>8</v>
      </c>
      <c r="AM12">
        <v>43</v>
      </c>
      <c r="AN12" t="s">
        <v>286</v>
      </c>
      <c r="AP12" t="s">
        <v>771</v>
      </c>
    </row>
    <row r="13" spans="1:42">
      <c r="A13" t="s">
        <v>539</v>
      </c>
      <c r="B13" s="334">
        <v>43409</v>
      </c>
      <c r="C13" s="335">
        <v>0.67708333333333337</v>
      </c>
      <c r="D13" t="s">
        <v>277</v>
      </c>
      <c r="E13" t="s">
        <v>475</v>
      </c>
      <c r="F13" t="s">
        <v>230</v>
      </c>
      <c r="G13">
        <v>4809</v>
      </c>
      <c r="H13" t="s">
        <v>280</v>
      </c>
      <c r="I13" t="s">
        <v>232</v>
      </c>
      <c r="J13" t="s">
        <v>233</v>
      </c>
      <c r="K13" t="s">
        <v>234</v>
      </c>
      <c r="L13" t="s">
        <v>538</v>
      </c>
      <c r="M13">
        <v>2</v>
      </c>
      <c r="N13">
        <v>4</v>
      </c>
      <c r="O13">
        <v>90.879400000000004</v>
      </c>
      <c r="P13">
        <v>35.136400000000002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53.987299999999998</v>
      </c>
      <c r="Z13">
        <v>0</v>
      </c>
      <c r="AA13" t="s">
        <v>401</v>
      </c>
      <c r="AB13">
        <v>3.3692000000000002</v>
      </c>
      <c r="AC13" t="s">
        <v>275</v>
      </c>
      <c r="AD13">
        <v>1.2606999999999999</v>
      </c>
      <c r="AE13" t="s">
        <v>540</v>
      </c>
      <c r="AF13">
        <v>2.3885000000000001</v>
      </c>
      <c r="AG13">
        <v>15.5</v>
      </c>
      <c r="AH13">
        <v>202.5214</v>
      </c>
      <c r="AI13">
        <v>0.8</v>
      </c>
      <c r="AK13">
        <v>0</v>
      </c>
      <c r="AL13">
        <v>3</v>
      </c>
      <c r="AM13">
        <v>28</v>
      </c>
      <c r="AN13" t="s">
        <v>240</v>
      </c>
      <c r="AP13" t="s">
        <v>771</v>
      </c>
    </row>
    <row r="14" spans="1:42">
      <c r="A14" t="s">
        <v>551</v>
      </c>
      <c r="B14" s="334">
        <v>43409</v>
      </c>
      <c r="C14" s="335">
        <v>0.6875</v>
      </c>
      <c r="D14" t="s">
        <v>168</v>
      </c>
      <c r="E14" t="s">
        <v>546</v>
      </c>
      <c r="F14" t="s">
        <v>230</v>
      </c>
      <c r="G14">
        <v>7116</v>
      </c>
      <c r="H14" t="s">
        <v>547</v>
      </c>
      <c r="I14" t="s">
        <v>548</v>
      </c>
      <c r="J14" t="s">
        <v>233</v>
      </c>
      <c r="K14" t="s">
        <v>549</v>
      </c>
      <c r="L14" t="s">
        <v>550</v>
      </c>
      <c r="M14">
        <v>9</v>
      </c>
      <c r="N14">
        <v>2</v>
      </c>
      <c r="O14">
        <v>95.206999999999994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144.8098</v>
      </c>
      <c r="Z14">
        <v>19.5943</v>
      </c>
      <c r="AA14" t="s">
        <v>552</v>
      </c>
      <c r="AB14">
        <v>4.1101000000000001</v>
      </c>
      <c r="AC14" t="s">
        <v>553</v>
      </c>
      <c r="AD14">
        <v>1.9552</v>
      </c>
      <c r="AE14" t="s">
        <v>554</v>
      </c>
      <c r="AF14">
        <v>2.7193000000000001</v>
      </c>
      <c r="AG14">
        <v>20.5</v>
      </c>
      <c r="AH14">
        <v>288.89569999999998</v>
      </c>
      <c r="AI14">
        <v>2</v>
      </c>
      <c r="AJ14">
        <v>4</v>
      </c>
      <c r="AK14">
        <v>0</v>
      </c>
      <c r="AL14">
        <v>9</v>
      </c>
      <c r="AM14">
        <v>24</v>
      </c>
      <c r="AN14" t="s">
        <v>555</v>
      </c>
      <c r="AP14" t="s">
        <v>771</v>
      </c>
    </row>
    <row r="15" spans="1:42">
      <c r="B15" s="334"/>
      <c r="C15" s="335"/>
    </row>
    <row r="16" spans="1:42">
      <c r="B16" s="334"/>
      <c r="C16" s="335"/>
    </row>
    <row r="17" spans="2:3">
      <c r="B17" s="334"/>
      <c r="C17" s="335"/>
    </row>
    <row r="18" spans="2:3">
      <c r="B18" s="334"/>
      <c r="C18" s="335"/>
    </row>
    <row r="19" spans="2:3">
      <c r="B19" s="334"/>
      <c r="C19" s="335"/>
    </row>
    <row r="20" spans="2:3">
      <c r="B20" s="334"/>
      <c r="C20" s="335"/>
    </row>
    <row r="21" spans="2:3">
      <c r="B21" s="334"/>
      <c r="C21" s="335"/>
    </row>
    <row r="22" spans="2:3">
      <c r="B22" s="334"/>
      <c r="C22" s="335"/>
    </row>
    <row r="23" spans="2:3">
      <c r="B23" s="334"/>
      <c r="C23" s="335"/>
    </row>
    <row r="24" spans="2:3">
      <c r="B24" s="334"/>
      <c r="C24" s="335"/>
    </row>
    <row r="25" spans="2:3">
      <c r="B25" s="334"/>
      <c r="C25" s="335"/>
    </row>
    <row r="26" spans="2:3">
      <c r="B26" s="334"/>
      <c r="C26" s="335"/>
    </row>
    <row r="27" spans="2:3">
      <c r="B27" s="334"/>
      <c r="C27" s="335"/>
    </row>
    <row r="28" spans="2:3">
      <c r="B28" s="334"/>
      <c r="C28" s="335"/>
    </row>
    <row r="29" spans="2:3">
      <c r="B29" s="334"/>
      <c r="C29" s="335"/>
    </row>
    <row r="30" spans="2:3">
      <c r="B30" s="334"/>
      <c r="C30" s="335"/>
    </row>
    <row r="31" spans="2:3">
      <c r="B31" s="334"/>
      <c r="C31" s="335"/>
    </row>
    <row r="32" spans="2:3">
      <c r="B32" s="334"/>
      <c r="C32" s="335"/>
    </row>
    <row r="33" spans="2:3">
      <c r="B33" s="334"/>
      <c r="C33" s="335"/>
    </row>
    <row r="34" spans="2:3">
      <c r="B34" s="334"/>
      <c r="C34" s="335"/>
    </row>
    <row r="35" spans="2:3">
      <c r="B35" s="334"/>
      <c r="C35" s="335"/>
    </row>
    <row r="36" spans="2:3">
      <c r="B36" s="334"/>
      <c r="C36" s="335"/>
    </row>
    <row r="37" spans="2:3">
      <c r="B37" s="334"/>
      <c r="C37" s="335"/>
    </row>
    <row r="38" spans="2:3">
      <c r="B38" s="334"/>
      <c r="C38" s="335"/>
    </row>
    <row r="39" spans="2:3">
      <c r="B39" s="334"/>
      <c r="C39" s="335"/>
    </row>
    <row r="40" spans="2:3">
      <c r="B40" s="334"/>
      <c r="C40" s="335"/>
    </row>
    <row r="41" spans="2:3">
      <c r="B41" s="334"/>
      <c r="C41" s="335"/>
    </row>
    <row r="42" spans="2:3">
      <c r="B42" s="334"/>
      <c r="C42" s="335"/>
    </row>
    <row r="43" spans="2:3">
      <c r="B43" s="334"/>
      <c r="C43" s="335"/>
    </row>
    <row r="44" spans="2:3">
      <c r="B44" s="334"/>
      <c r="C44" s="335"/>
    </row>
    <row r="45" spans="2:3">
      <c r="B45" s="334"/>
      <c r="C45" s="335"/>
    </row>
    <row r="46" spans="2:3">
      <c r="B46" s="334"/>
      <c r="C46" s="335"/>
    </row>
    <row r="47" spans="2:3">
      <c r="B47" s="334"/>
      <c r="C47" s="335"/>
    </row>
    <row r="48" spans="2:3">
      <c r="B48" s="334"/>
      <c r="C48" s="335"/>
    </row>
    <row r="49" spans="2:3">
      <c r="B49" s="334"/>
      <c r="C49" s="335"/>
    </row>
    <row r="50" spans="2:3">
      <c r="B50" s="334"/>
      <c r="C50" s="335"/>
    </row>
    <row r="51" spans="2:3">
      <c r="B51" s="334"/>
      <c r="C51" s="335"/>
    </row>
    <row r="52" spans="2:3">
      <c r="B52" s="334"/>
      <c r="C52" s="335"/>
    </row>
    <row r="53" spans="2:3">
      <c r="B53" s="334"/>
      <c r="C53" s="335"/>
    </row>
    <row r="54" spans="2:3">
      <c r="B54" s="334"/>
      <c r="C54" s="335"/>
    </row>
    <row r="55" spans="2:3">
      <c r="B55" s="334"/>
      <c r="C55" s="335"/>
    </row>
    <row r="56" spans="2:3">
      <c r="B56" s="334"/>
      <c r="C56" s="335"/>
    </row>
    <row r="57" spans="2:3">
      <c r="B57" s="334"/>
      <c r="C57" s="335"/>
    </row>
    <row r="58" spans="2:3">
      <c r="B58" s="334"/>
      <c r="C58" s="335"/>
    </row>
    <row r="59" spans="2:3">
      <c r="B59" s="334"/>
      <c r="C59" s="335"/>
    </row>
    <row r="60" spans="2:3">
      <c r="B60" s="334"/>
      <c r="C60" s="335"/>
    </row>
    <row r="61" spans="2:3">
      <c r="B61" s="334"/>
      <c r="C61" s="335"/>
    </row>
    <row r="62" spans="2:3">
      <c r="B62" s="334"/>
      <c r="C62" s="335"/>
    </row>
    <row r="63" spans="2:3">
      <c r="B63" s="334"/>
      <c r="C63" s="335"/>
    </row>
    <row r="64" spans="2:3">
      <c r="B64" s="334"/>
      <c r="C64" s="335"/>
    </row>
    <row r="65" spans="2:3">
      <c r="B65" s="334"/>
      <c r="C65" s="335"/>
    </row>
    <row r="66" spans="2:3">
      <c r="B66" s="334"/>
      <c r="C66" s="335"/>
    </row>
    <row r="67" spans="2:3">
      <c r="B67" s="334"/>
      <c r="C67" s="335"/>
    </row>
    <row r="68" spans="2:3">
      <c r="B68" s="334"/>
      <c r="C68" s="335"/>
    </row>
    <row r="69" spans="2:3">
      <c r="B69" s="334"/>
      <c r="C69" s="335"/>
    </row>
    <row r="70" spans="2:3">
      <c r="B70" s="334"/>
      <c r="C70" s="335"/>
    </row>
    <row r="71" spans="2:3">
      <c r="B71" s="334"/>
      <c r="C71" s="335"/>
    </row>
    <row r="72" spans="2:3">
      <c r="B72" s="334"/>
      <c r="C72" s="335"/>
    </row>
    <row r="73" spans="2:3">
      <c r="B73" s="334"/>
      <c r="C73" s="335"/>
    </row>
    <row r="74" spans="2:3">
      <c r="B74" s="334"/>
      <c r="C74" s="335"/>
    </row>
    <row r="75" spans="2:3">
      <c r="B75" s="334"/>
      <c r="C75" s="335"/>
    </row>
    <row r="76" spans="2:3">
      <c r="B76" s="334"/>
      <c r="C76" s="335"/>
    </row>
    <row r="77" spans="2:3">
      <c r="B77" s="334"/>
      <c r="C77" s="335"/>
    </row>
    <row r="78" spans="2:3">
      <c r="B78" s="334"/>
      <c r="C78" s="335"/>
    </row>
    <row r="79" spans="2:3">
      <c r="B79" s="334"/>
      <c r="C79" s="335"/>
    </row>
    <row r="80" spans="2:3">
      <c r="B80" s="334"/>
      <c r="C80" s="335"/>
    </row>
    <row r="81" spans="2:3">
      <c r="B81" s="334"/>
      <c r="C81" s="335"/>
    </row>
    <row r="82" spans="2:3">
      <c r="B82" s="334"/>
      <c r="C82" s="335"/>
    </row>
    <row r="83" spans="2:3">
      <c r="B83" s="334"/>
      <c r="C83" s="335"/>
    </row>
    <row r="84" spans="2:3">
      <c r="B84" s="334"/>
      <c r="C84" s="335"/>
    </row>
    <row r="85" spans="2:3">
      <c r="B85" s="334"/>
      <c r="C85" s="335"/>
    </row>
    <row r="86" spans="2:3">
      <c r="B86" s="334"/>
      <c r="C86" s="335"/>
    </row>
    <row r="87" spans="2:3">
      <c r="B87" s="334"/>
      <c r="C87" s="335"/>
    </row>
    <row r="88" spans="2:3">
      <c r="B88" s="334"/>
      <c r="C88" s="335"/>
    </row>
    <row r="89" spans="2:3">
      <c r="B89" s="334"/>
      <c r="C89" s="335"/>
    </row>
    <row r="90" spans="2:3">
      <c r="B90" s="334"/>
      <c r="C90" s="335"/>
    </row>
    <row r="91" spans="2:3">
      <c r="B91" s="334"/>
      <c r="C91" s="335"/>
    </row>
    <row r="92" spans="2:3">
      <c r="B92" s="334"/>
      <c r="C92" s="335"/>
    </row>
    <row r="93" spans="2:3">
      <c r="B93" s="334"/>
      <c r="C93" s="335"/>
    </row>
    <row r="94" spans="2:3">
      <c r="B94" s="334"/>
      <c r="C94" s="335"/>
    </row>
    <row r="95" spans="2:3">
      <c r="B95" s="334"/>
      <c r="C95" s="335"/>
    </row>
    <row r="96" spans="2:3">
      <c r="B96" s="334"/>
      <c r="C96" s="335"/>
    </row>
    <row r="97" spans="2:3">
      <c r="B97" s="334"/>
      <c r="C97" s="335"/>
    </row>
    <row r="98" spans="2:3">
      <c r="B98" s="334"/>
      <c r="C98" s="335"/>
    </row>
    <row r="99" spans="2:3">
      <c r="B99" s="334"/>
      <c r="C99" s="335"/>
    </row>
    <row r="100" spans="2:3">
      <c r="B100" s="334"/>
      <c r="C100" s="335"/>
    </row>
    <row r="101" spans="2:3">
      <c r="B101" s="334"/>
      <c r="C101" s="335"/>
    </row>
    <row r="102" spans="2:3">
      <c r="B102" s="334"/>
      <c r="C102" s="335"/>
    </row>
    <row r="103" spans="2:3">
      <c r="B103" s="334"/>
      <c r="C103" s="335"/>
    </row>
    <row r="104" spans="2:3">
      <c r="B104" s="334"/>
      <c r="C104" s="335"/>
    </row>
    <row r="105" spans="2:3">
      <c r="B105" s="334"/>
      <c r="C105" s="335"/>
    </row>
    <row r="106" spans="2:3">
      <c r="B106" s="334"/>
      <c r="C106" s="335"/>
    </row>
    <row r="107" spans="2:3">
      <c r="B107" s="334"/>
      <c r="C107" s="335"/>
    </row>
    <row r="108" spans="2:3">
      <c r="B108" s="334"/>
      <c r="C108" s="335"/>
    </row>
    <row r="109" spans="2:3">
      <c r="B109" s="334"/>
      <c r="C109" s="335"/>
    </row>
    <row r="110" spans="2:3">
      <c r="B110" s="334"/>
      <c r="C110" s="335"/>
    </row>
    <row r="111" spans="2:3">
      <c r="B111" s="334"/>
      <c r="C111" s="335"/>
    </row>
    <row r="112" spans="2:3">
      <c r="B112" s="334"/>
      <c r="C112" s="335"/>
    </row>
    <row r="113" spans="2:3">
      <c r="B113" s="334"/>
      <c r="C113" s="335"/>
    </row>
    <row r="114" spans="2:3">
      <c r="B114" s="334"/>
      <c r="C114" s="335"/>
    </row>
    <row r="115" spans="2:3">
      <c r="B115" s="334"/>
      <c r="C115" s="335"/>
    </row>
    <row r="116" spans="2:3">
      <c r="B116" s="334"/>
      <c r="C116" s="335"/>
    </row>
    <row r="117" spans="2:3">
      <c r="B117" s="334"/>
      <c r="C117" s="335"/>
    </row>
    <row r="118" spans="2:3">
      <c r="B118" s="334"/>
      <c r="C118" s="335"/>
    </row>
    <row r="119" spans="2:3">
      <c r="B119" s="334"/>
      <c r="C119" s="335"/>
    </row>
    <row r="120" spans="2:3">
      <c r="B120" s="334"/>
      <c r="C120" s="335"/>
    </row>
    <row r="121" spans="2:3">
      <c r="B121" s="334"/>
      <c r="C121" s="335"/>
    </row>
    <row r="122" spans="2:3">
      <c r="B122" s="334"/>
      <c r="C122" s="335"/>
    </row>
    <row r="123" spans="2:3">
      <c r="B123" s="334"/>
      <c r="C123" s="335"/>
    </row>
    <row r="124" spans="2:3">
      <c r="B124" s="334"/>
      <c r="C124" s="335"/>
    </row>
    <row r="125" spans="2:3">
      <c r="B125" s="334"/>
      <c r="C125" s="335"/>
    </row>
    <row r="126" spans="2:3">
      <c r="B126" s="334"/>
      <c r="C126" s="335"/>
    </row>
    <row r="127" spans="2:3">
      <c r="B127" s="334"/>
      <c r="C127" s="335"/>
    </row>
    <row r="128" spans="2:3">
      <c r="B128" s="334"/>
      <c r="C128" s="335"/>
    </row>
    <row r="129" spans="2:3">
      <c r="B129" s="334"/>
      <c r="C129" s="335"/>
    </row>
    <row r="130" spans="2:3">
      <c r="B130" s="334"/>
      <c r="C130" s="335"/>
    </row>
    <row r="131" spans="2:3">
      <c r="B131" s="334"/>
      <c r="C131" s="335"/>
    </row>
    <row r="132" spans="2:3">
      <c r="B132" s="334"/>
      <c r="C132" s="335"/>
    </row>
    <row r="133" spans="2:3">
      <c r="B133" s="334"/>
      <c r="C133" s="335"/>
    </row>
    <row r="134" spans="2:3">
      <c r="B134" s="334"/>
      <c r="C134" s="335"/>
    </row>
    <row r="135" spans="2:3">
      <c r="B135" s="334"/>
      <c r="C135" s="335"/>
    </row>
    <row r="136" spans="2:3">
      <c r="B136" s="334"/>
      <c r="C136" s="335"/>
    </row>
    <row r="137" spans="2:3">
      <c r="B137" s="334"/>
      <c r="C137" s="335"/>
    </row>
    <row r="138" spans="2:3">
      <c r="B138" s="334"/>
      <c r="C138" s="335"/>
    </row>
    <row r="139" spans="2:3">
      <c r="B139" s="334"/>
      <c r="C139" s="335"/>
    </row>
    <row r="140" spans="2:3">
      <c r="B140" s="334"/>
      <c r="C140" s="335"/>
    </row>
    <row r="141" spans="2:3">
      <c r="B141" s="334"/>
      <c r="C141" s="335"/>
    </row>
    <row r="142" spans="2:3">
      <c r="B142" s="334"/>
      <c r="C142" s="335"/>
    </row>
    <row r="143" spans="2:3">
      <c r="B143" s="334"/>
      <c r="C143" s="335"/>
    </row>
    <row r="144" spans="2:3">
      <c r="B144" s="334"/>
      <c r="C144" s="335"/>
    </row>
    <row r="145" spans="2:3">
      <c r="B145" s="334"/>
      <c r="C145" s="335"/>
    </row>
    <row r="146" spans="2:3">
      <c r="B146" s="334"/>
      <c r="C146" s="335"/>
    </row>
    <row r="147" spans="2:3">
      <c r="B147" s="334"/>
      <c r="C147" s="335"/>
    </row>
    <row r="148" spans="2:3">
      <c r="B148" s="334"/>
      <c r="C148" s="335"/>
    </row>
    <row r="149" spans="2:3">
      <c r="B149" s="334"/>
      <c r="C149" s="335"/>
    </row>
    <row r="150" spans="2:3">
      <c r="B150" s="334"/>
      <c r="C150" s="335"/>
    </row>
    <row r="151" spans="2:3">
      <c r="B151" s="334"/>
      <c r="C151" s="335"/>
    </row>
    <row r="152" spans="2:3">
      <c r="B152" s="334"/>
      <c r="C152" s="335"/>
    </row>
    <row r="153" spans="2:3">
      <c r="B153" s="334"/>
      <c r="C153" s="335"/>
    </row>
    <row r="154" spans="2:3">
      <c r="B154" s="334"/>
      <c r="C154" s="335"/>
    </row>
    <row r="155" spans="2:3">
      <c r="B155" s="334"/>
      <c r="C155" s="335"/>
    </row>
    <row r="156" spans="2:3">
      <c r="B156" s="334"/>
      <c r="C156" s="335"/>
    </row>
    <row r="157" spans="2:3">
      <c r="B157" s="334"/>
      <c r="C157" s="335"/>
    </row>
    <row r="158" spans="2:3">
      <c r="B158" s="334"/>
      <c r="C158" s="335"/>
    </row>
    <row r="159" spans="2:3">
      <c r="B159" s="334"/>
      <c r="C159" s="335"/>
    </row>
    <row r="160" spans="2:3">
      <c r="B160" s="334"/>
      <c r="C160" s="335"/>
    </row>
    <row r="161" spans="2:3">
      <c r="B161" s="334"/>
      <c r="C161" s="335"/>
    </row>
    <row r="162" spans="2:3">
      <c r="B162" s="334"/>
      <c r="C162" s="335"/>
    </row>
    <row r="163" spans="2:3">
      <c r="B163" s="334"/>
      <c r="C163" s="335"/>
    </row>
    <row r="164" spans="2:3">
      <c r="B164" s="334"/>
      <c r="C164" s="335"/>
    </row>
    <row r="165" spans="2:3">
      <c r="B165" s="334"/>
      <c r="C165" s="335"/>
    </row>
    <row r="166" spans="2:3">
      <c r="B166" s="334"/>
      <c r="C166" s="335"/>
    </row>
    <row r="167" spans="2:3">
      <c r="B167" s="334"/>
      <c r="C167" s="335"/>
    </row>
    <row r="168" spans="2:3">
      <c r="B168" s="334"/>
      <c r="C168" s="335"/>
    </row>
    <row r="169" spans="2:3">
      <c r="B169" s="334"/>
      <c r="C169" s="335"/>
    </row>
    <row r="170" spans="2:3">
      <c r="B170" s="334"/>
      <c r="C170" s="335"/>
    </row>
    <row r="171" spans="2:3">
      <c r="B171" s="334"/>
      <c r="C171" s="335"/>
    </row>
    <row r="172" spans="2:3">
      <c r="B172" s="334"/>
      <c r="C172" s="335"/>
    </row>
    <row r="173" spans="2:3">
      <c r="B173" s="334"/>
      <c r="C173" s="335"/>
    </row>
    <row r="174" spans="2:3">
      <c r="B174" s="334"/>
      <c r="C174" s="335"/>
    </row>
    <row r="175" spans="2:3">
      <c r="B175" s="334"/>
      <c r="C175" s="335"/>
    </row>
    <row r="176" spans="2:3">
      <c r="B176" s="334"/>
      <c r="C176" s="335"/>
    </row>
    <row r="177" spans="2:3">
      <c r="B177" s="334"/>
      <c r="C177" s="335"/>
    </row>
    <row r="178" spans="2:3">
      <c r="B178" s="334"/>
      <c r="C178" s="335"/>
    </row>
    <row r="179" spans="2:3">
      <c r="B179" s="334"/>
      <c r="C179" s="335"/>
    </row>
    <row r="180" spans="2:3">
      <c r="B180" s="334"/>
      <c r="C180" s="335"/>
    </row>
    <row r="181" spans="2:3">
      <c r="B181" s="334"/>
      <c r="C181" s="335"/>
    </row>
    <row r="182" spans="2:3">
      <c r="B182" s="334"/>
      <c r="C182" s="335"/>
    </row>
    <row r="183" spans="2:3">
      <c r="B183" s="334"/>
      <c r="C183" s="335"/>
    </row>
    <row r="184" spans="2:3">
      <c r="B184" s="334"/>
      <c r="C184" s="335"/>
    </row>
    <row r="185" spans="2:3">
      <c r="B185" s="334"/>
      <c r="C185" s="335"/>
    </row>
    <row r="186" spans="2:3">
      <c r="B186" s="334"/>
      <c r="C186" s="335"/>
    </row>
    <row r="187" spans="2:3">
      <c r="B187" s="334"/>
      <c r="C187" s="335"/>
    </row>
    <row r="188" spans="2:3">
      <c r="B188" s="334"/>
      <c r="C188" s="335"/>
    </row>
    <row r="189" spans="2:3">
      <c r="B189" s="334"/>
      <c r="C189" s="335"/>
    </row>
    <row r="190" spans="2:3">
      <c r="B190" s="334"/>
      <c r="C190" s="335"/>
    </row>
    <row r="191" spans="2:3">
      <c r="B191" s="334"/>
      <c r="C191" s="335"/>
    </row>
    <row r="192" spans="2:3">
      <c r="B192" s="334"/>
      <c r="C192" s="335"/>
    </row>
    <row r="193" spans="2:3">
      <c r="B193" s="334"/>
      <c r="C193" s="335"/>
    </row>
    <row r="194" spans="2:3">
      <c r="B194" s="334"/>
      <c r="C194" s="335"/>
    </row>
    <row r="195" spans="2:3">
      <c r="B195" s="334"/>
      <c r="C195" s="335"/>
    </row>
    <row r="196" spans="2:3">
      <c r="B196" s="334"/>
      <c r="C196" s="335"/>
    </row>
    <row r="197" spans="2:3">
      <c r="B197" s="334"/>
      <c r="C197" s="335"/>
    </row>
    <row r="198" spans="2:3">
      <c r="B198" s="334"/>
      <c r="C198" s="335"/>
    </row>
    <row r="199" spans="2:3">
      <c r="B199" s="334"/>
      <c r="C199" s="335"/>
    </row>
    <row r="200" spans="2:3">
      <c r="B200" s="334"/>
      <c r="C200" s="335"/>
    </row>
    <row r="201" spans="2:3">
      <c r="B201" s="334"/>
      <c r="C201" s="335"/>
    </row>
    <row r="202" spans="2:3">
      <c r="B202" s="334"/>
      <c r="C202" s="335"/>
    </row>
    <row r="203" spans="2:3">
      <c r="B203" s="334"/>
      <c r="C203" s="335"/>
    </row>
    <row r="204" spans="2:3">
      <c r="B204" s="334"/>
      <c r="C204" s="335"/>
    </row>
    <row r="205" spans="2:3">
      <c r="B205" s="334"/>
      <c r="C205" s="335"/>
    </row>
    <row r="206" spans="2:3">
      <c r="B206" s="334"/>
      <c r="C206" s="335"/>
    </row>
    <row r="207" spans="2:3">
      <c r="B207" s="334"/>
      <c r="C207" s="335"/>
    </row>
    <row r="208" spans="2:3">
      <c r="B208" s="334"/>
      <c r="C208" s="335"/>
    </row>
    <row r="209" spans="2:3">
      <c r="B209" s="334"/>
      <c r="C209" s="335"/>
    </row>
    <row r="210" spans="2:3">
      <c r="B210" s="334"/>
      <c r="C210" s="335"/>
    </row>
    <row r="211" spans="2:3">
      <c r="B211" s="334"/>
      <c r="C211" s="335"/>
    </row>
    <row r="212" spans="2:3">
      <c r="B212" s="334"/>
      <c r="C212" s="335"/>
    </row>
    <row r="213" spans="2:3">
      <c r="B213" s="334"/>
      <c r="C213" s="335"/>
    </row>
    <row r="214" spans="2:3">
      <c r="B214" s="334"/>
      <c r="C214" s="335"/>
    </row>
    <row r="215" spans="2:3">
      <c r="B215" s="334"/>
      <c r="C215" s="335"/>
    </row>
    <row r="216" spans="2:3">
      <c r="B216" s="334"/>
      <c r="C216" s="335"/>
    </row>
    <row r="217" spans="2:3">
      <c r="B217" s="334"/>
      <c r="C217" s="335"/>
    </row>
    <row r="218" spans="2:3">
      <c r="B218" s="334"/>
      <c r="C218" s="335"/>
    </row>
    <row r="219" spans="2:3">
      <c r="B219" s="334"/>
      <c r="C219" s="335"/>
    </row>
    <row r="220" spans="2:3">
      <c r="B220" s="334"/>
      <c r="C220" s="335"/>
    </row>
    <row r="221" spans="2:3">
      <c r="B221" s="334"/>
      <c r="C221" s="335"/>
    </row>
    <row r="222" spans="2:3">
      <c r="B222" s="334"/>
      <c r="C222" s="335"/>
    </row>
    <row r="223" spans="2:3">
      <c r="B223" s="334"/>
      <c r="C223" s="335"/>
    </row>
    <row r="224" spans="2:3">
      <c r="B224" s="334"/>
      <c r="C224" s="335"/>
    </row>
    <row r="225" spans="2:3">
      <c r="B225" s="334"/>
      <c r="C225" s="335"/>
    </row>
    <row r="226" spans="2:3">
      <c r="B226" s="334"/>
      <c r="C226" s="335"/>
    </row>
    <row r="227" spans="2:3">
      <c r="B227" s="334"/>
      <c r="C227" s="335"/>
    </row>
    <row r="228" spans="2:3">
      <c r="B228" s="334"/>
      <c r="C228" s="335"/>
    </row>
    <row r="229" spans="2:3">
      <c r="B229" s="334"/>
      <c r="C229" s="335"/>
    </row>
    <row r="230" spans="2:3">
      <c r="B230" s="334"/>
      <c r="C230" s="335"/>
    </row>
    <row r="231" spans="2:3">
      <c r="B231" s="334"/>
      <c r="C231" s="335"/>
    </row>
    <row r="232" spans="2:3">
      <c r="B232" s="334"/>
      <c r="C232" s="335"/>
    </row>
    <row r="233" spans="2:3">
      <c r="B233" s="334"/>
      <c r="C233" s="335"/>
    </row>
    <row r="234" spans="2:3">
      <c r="B234" s="334"/>
      <c r="C234" s="335"/>
    </row>
    <row r="235" spans="2:3">
      <c r="B235" s="334"/>
      <c r="C235" s="335"/>
    </row>
    <row r="236" spans="2:3">
      <c r="B236" s="334"/>
      <c r="C236" s="335"/>
    </row>
    <row r="237" spans="2:3">
      <c r="B237" s="334"/>
      <c r="C237" s="335"/>
    </row>
    <row r="238" spans="2:3">
      <c r="B238" s="334"/>
      <c r="C238" s="335"/>
    </row>
    <row r="239" spans="2:3">
      <c r="B239" s="334"/>
      <c r="C239" s="335"/>
    </row>
    <row r="240" spans="2:3">
      <c r="B240" s="334"/>
      <c r="C240" s="335"/>
    </row>
    <row r="241" spans="2:3">
      <c r="B241" s="334"/>
      <c r="C241" s="335"/>
    </row>
    <row r="242" spans="2:3">
      <c r="B242" s="334"/>
      <c r="C242" s="335"/>
    </row>
    <row r="243" spans="2:3">
      <c r="B243" s="334"/>
      <c r="C243" s="335"/>
    </row>
    <row r="244" spans="2:3">
      <c r="B244" s="334"/>
      <c r="C244" s="335"/>
    </row>
    <row r="245" spans="2:3">
      <c r="B245" s="334"/>
      <c r="C245" s="335"/>
    </row>
    <row r="246" spans="2:3">
      <c r="B246" s="334"/>
      <c r="C246" s="335"/>
    </row>
    <row r="247" spans="2:3">
      <c r="B247" s="334"/>
      <c r="C247" s="335"/>
    </row>
    <row r="248" spans="2:3">
      <c r="B248" s="334"/>
      <c r="C248" s="335"/>
    </row>
    <row r="249" spans="2:3">
      <c r="B249" s="334"/>
      <c r="C249" s="335"/>
    </row>
    <row r="250" spans="2:3">
      <c r="B250" s="334"/>
      <c r="C250" s="335"/>
    </row>
    <row r="251" spans="2:3">
      <c r="B251" s="334"/>
      <c r="C251" s="335"/>
    </row>
    <row r="252" spans="2:3">
      <c r="B252" s="334"/>
      <c r="C252" s="335"/>
    </row>
    <row r="253" spans="2:3">
      <c r="B253" s="334"/>
      <c r="C253" s="335"/>
    </row>
    <row r="254" spans="2:3">
      <c r="B254" s="334"/>
      <c r="C254" s="335"/>
    </row>
    <row r="255" spans="2:3">
      <c r="B255" s="334"/>
      <c r="C255" s="335"/>
    </row>
    <row r="256" spans="2:3">
      <c r="B256" s="334"/>
      <c r="C256" s="335"/>
    </row>
    <row r="257" spans="2:3">
      <c r="B257" s="334"/>
      <c r="C257" s="335"/>
    </row>
    <row r="258" spans="2:3">
      <c r="B258" s="334"/>
      <c r="C258" s="335"/>
    </row>
    <row r="259" spans="2:3">
      <c r="B259" s="334"/>
      <c r="C259" s="335"/>
    </row>
    <row r="260" spans="2:3">
      <c r="B260" s="334"/>
      <c r="C260" s="335"/>
    </row>
    <row r="261" spans="2:3">
      <c r="B261" s="334"/>
      <c r="C261" s="335"/>
    </row>
    <row r="262" spans="2:3">
      <c r="B262" s="334"/>
      <c r="C262" s="335"/>
    </row>
    <row r="263" spans="2:3">
      <c r="B263" s="334"/>
      <c r="C263" s="335"/>
    </row>
    <row r="264" spans="2:3">
      <c r="B264" s="334"/>
      <c r="C264" s="335"/>
    </row>
    <row r="265" spans="2:3">
      <c r="B265" s="334"/>
      <c r="C265" s="335"/>
    </row>
    <row r="266" spans="2:3">
      <c r="B266" s="334"/>
      <c r="C266" s="335"/>
    </row>
    <row r="267" spans="2:3">
      <c r="B267" s="334"/>
      <c r="C267" s="335"/>
    </row>
    <row r="268" spans="2:3">
      <c r="B268" s="334"/>
      <c r="C268" s="335"/>
    </row>
    <row r="269" spans="2:3">
      <c r="B269" s="334"/>
      <c r="C269" s="335"/>
    </row>
    <row r="270" spans="2:3">
      <c r="B270" s="334"/>
      <c r="C270" s="335"/>
    </row>
    <row r="271" spans="2:3">
      <c r="B271" s="334"/>
      <c r="C271" s="335"/>
    </row>
    <row r="272" spans="2:3">
      <c r="B272" s="334"/>
      <c r="C272" s="335"/>
    </row>
    <row r="273" spans="2:3">
      <c r="B273" s="334"/>
      <c r="C273" s="335"/>
    </row>
    <row r="274" spans="2:3">
      <c r="B274" s="334"/>
      <c r="C274" s="335"/>
    </row>
    <row r="275" spans="2:3">
      <c r="B275" s="334"/>
      <c r="C275" s="335"/>
    </row>
    <row r="276" spans="2:3">
      <c r="B276" s="334"/>
      <c r="C276" s="335"/>
    </row>
    <row r="277" spans="2:3">
      <c r="B277" s="334"/>
      <c r="C277" s="335"/>
    </row>
    <row r="278" spans="2:3">
      <c r="B278" s="334"/>
      <c r="C278" s="335"/>
    </row>
    <row r="279" spans="2:3">
      <c r="B279" s="334"/>
      <c r="C279" s="335"/>
    </row>
    <row r="280" spans="2:3">
      <c r="B280" s="334"/>
      <c r="C280" s="335"/>
    </row>
    <row r="281" spans="2:3">
      <c r="B281" s="334"/>
      <c r="C281" s="335"/>
    </row>
    <row r="282" spans="2:3">
      <c r="B282" s="334"/>
      <c r="C282" s="335"/>
    </row>
    <row r="283" spans="2:3">
      <c r="B283" s="334"/>
      <c r="C283" s="335"/>
    </row>
    <row r="284" spans="2:3">
      <c r="B284" s="334"/>
      <c r="C284" s="335"/>
    </row>
    <row r="285" spans="2:3">
      <c r="B285" s="334"/>
      <c r="C285" s="335"/>
    </row>
    <row r="286" spans="2:3">
      <c r="B286" s="334"/>
      <c r="C286" s="335"/>
    </row>
    <row r="287" spans="2:3">
      <c r="B287" s="334"/>
      <c r="C287" s="335"/>
    </row>
    <row r="288" spans="2:3">
      <c r="B288" s="334"/>
      <c r="C288" s="335"/>
    </row>
    <row r="289" spans="2:3">
      <c r="B289" s="334"/>
      <c r="C289" s="335"/>
    </row>
    <row r="290" spans="2:3">
      <c r="B290" s="334"/>
      <c r="C290" s="335"/>
    </row>
    <row r="291" spans="2:3">
      <c r="B291" s="334"/>
      <c r="C291" s="335"/>
    </row>
    <row r="292" spans="2:3">
      <c r="B292" s="334"/>
      <c r="C292" s="335"/>
    </row>
    <row r="293" spans="2:3">
      <c r="B293" s="334"/>
      <c r="C293" s="335"/>
    </row>
    <row r="294" spans="2:3">
      <c r="B294" s="334"/>
      <c r="C294" s="335"/>
    </row>
    <row r="295" spans="2:3">
      <c r="B295" s="334"/>
      <c r="C295" s="335"/>
    </row>
    <row r="296" spans="2:3">
      <c r="B296" s="334"/>
      <c r="C296" s="335"/>
    </row>
    <row r="297" spans="2:3">
      <c r="B297" s="334"/>
      <c r="C297" s="335"/>
    </row>
    <row r="298" spans="2:3">
      <c r="B298" s="334"/>
      <c r="C298" s="335"/>
    </row>
    <row r="299" spans="2:3">
      <c r="B299" s="334"/>
      <c r="C299" s="335"/>
    </row>
    <row r="300" spans="2:3">
      <c r="B300" s="334"/>
      <c r="C300" s="335"/>
    </row>
    <row r="301" spans="2:3">
      <c r="B301" s="334"/>
      <c r="C301" s="335"/>
    </row>
    <row r="302" spans="2:3">
      <c r="B302" s="334"/>
      <c r="C302" s="335"/>
    </row>
    <row r="303" spans="2:3">
      <c r="B303" s="334"/>
      <c r="C303" s="335"/>
    </row>
    <row r="304" spans="2:3">
      <c r="B304" s="334"/>
      <c r="C304" s="335"/>
    </row>
    <row r="305" spans="2:3">
      <c r="B305" s="334"/>
      <c r="C305" s="335"/>
    </row>
    <row r="306" spans="2:3">
      <c r="B306" s="334"/>
      <c r="C306" s="335"/>
    </row>
    <row r="307" spans="2:3">
      <c r="B307" s="334"/>
      <c r="C307" s="335"/>
    </row>
    <row r="308" spans="2:3">
      <c r="B308" s="334"/>
      <c r="C308" s="335"/>
    </row>
    <row r="309" spans="2:3">
      <c r="B309" s="334"/>
      <c r="C309" s="335"/>
    </row>
    <row r="310" spans="2:3">
      <c r="B310" s="334"/>
      <c r="C310" s="335"/>
    </row>
    <row r="311" spans="2:3">
      <c r="B311" s="334"/>
      <c r="C311" s="335"/>
    </row>
    <row r="312" spans="2:3">
      <c r="B312" s="334"/>
      <c r="C312" s="335"/>
    </row>
    <row r="313" spans="2:3">
      <c r="B313" s="334"/>
      <c r="C313" s="335"/>
    </row>
    <row r="314" spans="2:3">
      <c r="B314" s="334"/>
      <c r="C314" s="335"/>
    </row>
    <row r="315" spans="2:3">
      <c r="B315" s="334"/>
      <c r="C315" s="335"/>
    </row>
    <row r="316" spans="2:3">
      <c r="B316" s="334"/>
      <c r="C316" s="335"/>
    </row>
    <row r="317" spans="2:3">
      <c r="B317" s="334"/>
      <c r="C317" s="335"/>
    </row>
    <row r="318" spans="2:3">
      <c r="B318" s="334"/>
      <c r="C318" s="335"/>
    </row>
    <row r="319" spans="2:3">
      <c r="B319" s="334"/>
      <c r="C319" s="335"/>
    </row>
    <row r="320" spans="2:3">
      <c r="B320" s="334"/>
      <c r="C320" s="335"/>
    </row>
    <row r="321" spans="2:3">
      <c r="B321" s="334"/>
      <c r="C321" s="335"/>
    </row>
    <row r="322" spans="2:3">
      <c r="B322" s="334"/>
      <c r="C322" s="335"/>
    </row>
    <row r="323" spans="2:3">
      <c r="B323" s="334"/>
      <c r="C323" s="335"/>
    </row>
    <row r="324" spans="2:3">
      <c r="B324" s="334"/>
      <c r="C324" s="335"/>
    </row>
    <row r="325" spans="2:3">
      <c r="B325" s="334"/>
      <c r="C325" s="335"/>
    </row>
    <row r="326" spans="2:3">
      <c r="B326" s="334"/>
      <c r="C326" s="335"/>
    </row>
    <row r="327" spans="2:3">
      <c r="B327" s="334"/>
      <c r="C327" s="335"/>
    </row>
    <row r="328" spans="2:3">
      <c r="B328" s="334"/>
      <c r="C328" s="335"/>
    </row>
    <row r="329" spans="2:3">
      <c r="B329" s="334"/>
      <c r="C329" s="335"/>
    </row>
    <row r="330" spans="2:3">
      <c r="B330" s="334"/>
      <c r="C330" s="335"/>
    </row>
    <row r="331" spans="2:3">
      <c r="B331" s="334"/>
      <c r="C331" s="335"/>
    </row>
    <row r="332" spans="2:3">
      <c r="B332" s="334"/>
      <c r="C332" s="335"/>
    </row>
    <row r="333" spans="2:3">
      <c r="B333" s="334"/>
      <c r="C333" s="335"/>
    </row>
    <row r="334" spans="2:3">
      <c r="B334" s="334"/>
      <c r="C334" s="335"/>
    </row>
    <row r="335" spans="2:3">
      <c r="B335" s="334"/>
      <c r="C335" s="335"/>
    </row>
    <row r="336" spans="2:3">
      <c r="B336" s="334"/>
      <c r="C336" s="335"/>
    </row>
    <row r="337" spans="2:3">
      <c r="B337" s="334"/>
      <c r="C337" s="335"/>
    </row>
    <row r="338" spans="2:3">
      <c r="B338" s="334"/>
      <c r="C338" s="335"/>
    </row>
    <row r="339" spans="2:3">
      <c r="B339" s="334"/>
      <c r="C339" s="335"/>
    </row>
    <row r="340" spans="2:3">
      <c r="B340" s="334"/>
      <c r="C340" s="335"/>
    </row>
    <row r="341" spans="2:3">
      <c r="B341" s="334"/>
      <c r="C341" s="335"/>
    </row>
    <row r="342" spans="2:3">
      <c r="B342" s="334"/>
      <c r="C342" s="335"/>
    </row>
    <row r="343" spans="2:3">
      <c r="B343" s="334"/>
      <c r="C343" s="335"/>
    </row>
    <row r="344" spans="2:3">
      <c r="B344" s="334"/>
      <c r="C344" s="335"/>
    </row>
    <row r="345" spans="2:3">
      <c r="B345" s="334"/>
      <c r="C345" s="335"/>
    </row>
    <row r="346" spans="2:3">
      <c r="B346" s="334"/>
      <c r="C346" s="335"/>
    </row>
    <row r="347" spans="2:3">
      <c r="B347" s="334"/>
      <c r="C347" s="335"/>
    </row>
    <row r="348" spans="2:3">
      <c r="B348" s="334"/>
      <c r="C348" s="335"/>
    </row>
    <row r="349" spans="2:3">
      <c r="B349" s="334"/>
      <c r="C349" s="335"/>
    </row>
    <row r="350" spans="2:3">
      <c r="B350" s="334"/>
      <c r="C350" s="335"/>
    </row>
    <row r="351" spans="2:3">
      <c r="B351" s="334"/>
      <c r="C351" s="335"/>
    </row>
    <row r="352" spans="2:3">
      <c r="B352" s="334"/>
      <c r="C352" s="335"/>
    </row>
    <row r="353" spans="2:3">
      <c r="B353" s="334"/>
      <c r="C353" s="335"/>
    </row>
    <row r="354" spans="2:3">
      <c r="B354" s="334"/>
      <c r="C354" s="335"/>
    </row>
    <row r="355" spans="2:3">
      <c r="B355" s="334"/>
      <c r="C355" s="335"/>
    </row>
    <row r="356" spans="2:3">
      <c r="B356" s="334"/>
      <c r="C356" s="335"/>
    </row>
    <row r="357" spans="2:3">
      <c r="B357" s="334"/>
      <c r="C357" s="335"/>
    </row>
    <row r="358" spans="2:3">
      <c r="B358" s="334"/>
      <c r="C358" s="335"/>
    </row>
    <row r="359" spans="2:3">
      <c r="B359" s="334"/>
      <c r="C359" s="335"/>
    </row>
    <row r="360" spans="2:3">
      <c r="B360" s="334"/>
      <c r="C360" s="335"/>
    </row>
    <row r="361" spans="2:3">
      <c r="B361" s="334"/>
      <c r="C361" s="335"/>
    </row>
    <row r="362" spans="2:3">
      <c r="B362" s="334"/>
      <c r="C362" s="335"/>
    </row>
    <row r="363" spans="2:3">
      <c r="B363" s="334"/>
      <c r="C363" s="335"/>
    </row>
    <row r="364" spans="2:3">
      <c r="B364" s="334"/>
      <c r="C364" s="335"/>
    </row>
    <row r="365" spans="2:3">
      <c r="B365" s="334"/>
      <c r="C365" s="335"/>
    </row>
    <row r="366" spans="2:3">
      <c r="B366" s="334"/>
      <c r="C366" s="335"/>
    </row>
    <row r="367" spans="2:3">
      <c r="B367" s="334"/>
      <c r="C367" s="335"/>
    </row>
    <row r="368" spans="2:3">
      <c r="B368" s="334"/>
      <c r="C368" s="335"/>
    </row>
    <row r="369" spans="2:3">
      <c r="B369" s="334"/>
      <c r="C369" s="335"/>
    </row>
    <row r="370" spans="2:3">
      <c r="B370" s="334"/>
      <c r="C370" s="335"/>
    </row>
    <row r="371" spans="2:3">
      <c r="B371" s="334"/>
      <c r="C371" s="335"/>
    </row>
    <row r="372" spans="2:3">
      <c r="B372" s="334"/>
      <c r="C372" s="335"/>
    </row>
    <row r="373" spans="2:3">
      <c r="B373" s="334"/>
      <c r="C373" s="335"/>
    </row>
    <row r="374" spans="2:3">
      <c r="B374" s="334"/>
      <c r="C374" s="335"/>
    </row>
    <row r="375" spans="2:3">
      <c r="B375" s="334"/>
      <c r="C375" s="335"/>
    </row>
    <row r="376" spans="2:3">
      <c r="B376" s="334"/>
      <c r="C376" s="335"/>
    </row>
    <row r="377" spans="2:3">
      <c r="B377" s="334"/>
      <c r="C377" s="335"/>
    </row>
    <row r="378" spans="2:3">
      <c r="B378" s="334"/>
      <c r="C378" s="335"/>
    </row>
    <row r="379" spans="2:3">
      <c r="B379" s="334"/>
      <c r="C379" s="335"/>
    </row>
    <row r="380" spans="2:3">
      <c r="B380" s="334"/>
      <c r="C380" s="335"/>
    </row>
    <row r="381" spans="2:3">
      <c r="B381" s="334"/>
      <c r="C381" s="335"/>
    </row>
    <row r="382" spans="2:3">
      <c r="B382" s="334"/>
      <c r="C382" s="335"/>
    </row>
    <row r="383" spans="2:3">
      <c r="B383" s="334"/>
      <c r="C383" s="335"/>
    </row>
    <row r="384" spans="2:3">
      <c r="B384" s="334"/>
      <c r="C384" s="335"/>
    </row>
    <row r="385" spans="2:3">
      <c r="B385" s="334"/>
      <c r="C385" s="335"/>
    </row>
    <row r="386" spans="2:3">
      <c r="B386" s="334"/>
      <c r="C386" s="335"/>
    </row>
    <row r="387" spans="2:3">
      <c r="B387" s="334"/>
      <c r="C387" s="335"/>
    </row>
    <row r="388" spans="2:3">
      <c r="B388" s="334"/>
      <c r="C388" s="335"/>
    </row>
    <row r="389" spans="2:3">
      <c r="B389" s="334"/>
      <c r="C389" s="335"/>
    </row>
    <row r="390" spans="2:3">
      <c r="B390" s="334"/>
      <c r="C390" s="335"/>
    </row>
    <row r="391" spans="2:3">
      <c r="B391" s="334"/>
      <c r="C391" s="335"/>
    </row>
    <row r="392" spans="2:3">
      <c r="B392" s="334"/>
      <c r="C392" s="335"/>
    </row>
    <row r="393" spans="2:3">
      <c r="B393" s="334"/>
      <c r="C393" s="335"/>
    </row>
    <row r="394" spans="2:3">
      <c r="B394" s="334"/>
      <c r="C394" s="335"/>
    </row>
    <row r="395" spans="2:3">
      <c r="B395" s="334"/>
      <c r="C395" s="335"/>
    </row>
    <row r="396" spans="2:3">
      <c r="B396" s="334"/>
      <c r="C396" s="335"/>
    </row>
    <row r="397" spans="2:3">
      <c r="B397" s="334"/>
      <c r="C397" s="335"/>
    </row>
    <row r="398" spans="2:3">
      <c r="B398" s="334"/>
      <c r="C398" s="335"/>
    </row>
    <row r="399" spans="2:3">
      <c r="B399" s="334"/>
      <c r="C399" s="335"/>
    </row>
    <row r="400" spans="2:3">
      <c r="B400" s="334"/>
      <c r="C400" s="335"/>
    </row>
    <row r="401" spans="2:3">
      <c r="B401" s="334"/>
      <c r="C401" s="335"/>
    </row>
    <row r="402" spans="2:3">
      <c r="B402" s="334"/>
      <c r="C402" s="335"/>
    </row>
    <row r="403" spans="2:3">
      <c r="B403" s="334"/>
      <c r="C403" s="335"/>
    </row>
    <row r="404" spans="2:3">
      <c r="B404" s="334"/>
      <c r="C404" s="335"/>
    </row>
    <row r="405" spans="2:3">
      <c r="B405" s="334"/>
      <c r="C405" s="335"/>
    </row>
    <row r="406" spans="2:3">
      <c r="B406" s="334"/>
      <c r="C406" s="335"/>
    </row>
    <row r="407" spans="2:3">
      <c r="B407" s="334"/>
      <c r="C407" s="335"/>
    </row>
    <row r="408" spans="2:3">
      <c r="B408" s="334"/>
      <c r="C408" s="335"/>
    </row>
    <row r="409" spans="2:3">
      <c r="B409" s="334"/>
      <c r="C409" s="335"/>
    </row>
    <row r="410" spans="2:3">
      <c r="B410" s="334"/>
      <c r="C410" s="335"/>
    </row>
    <row r="411" spans="2:3">
      <c r="B411" s="334"/>
      <c r="C411" s="335"/>
    </row>
    <row r="412" spans="2:3">
      <c r="B412" s="334"/>
      <c r="C412" s="335"/>
    </row>
    <row r="413" spans="2:3">
      <c r="B413" s="334"/>
      <c r="C413" s="335"/>
    </row>
    <row r="414" spans="2:3">
      <c r="B414" s="334"/>
      <c r="C414" s="335"/>
    </row>
    <row r="415" spans="2:3">
      <c r="B415" s="334"/>
      <c r="C415" s="335"/>
    </row>
    <row r="416" spans="2:3">
      <c r="B416" s="334"/>
      <c r="C416" s="335"/>
    </row>
    <row r="417" spans="2:3">
      <c r="B417" s="334"/>
      <c r="C417" s="335"/>
    </row>
    <row r="418" spans="2:3">
      <c r="B418" s="334"/>
      <c r="C418" s="335"/>
    </row>
    <row r="419" spans="2:3">
      <c r="B419" s="334"/>
      <c r="C419" s="335"/>
    </row>
    <row r="420" spans="2:3">
      <c r="B420" s="334"/>
      <c r="C420" s="335"/>
    </row>
    <row r="421" spans="2:3">
      <c r="B421" s="334"/>
      <c r="C421" s="335"/>
    </row>
    <row r="422" spans="2:3">
      <c r="B422" s="334"/>
      <c r="C422" s="335"/>
    </row>
    <row r="423" spans="2:3">
      <c r="B423" s="334"/>
      <c r="C423" s="335"/>
    </row>
    <row r="424" spans="2:3">
      <c r="B424" s="334"/>
      <c r="C424" s="335"/>
    </row>
    <row r="425" spans="2:3">
      <c r="B425" s="334"/>
      <c r="C425" s="335"/>
    </row>
    <row r="426" spans="2:3">
      <c r="B426" s="334"/>
      <c r="C426" s="335"/>
    </row>
    <row r="427" spans="2:3">
      <c r="B427" s="334"/>
      <c r="C427" s="335"/>
    </row>
    <row r="428" spans="2:3">
      <c r="B428" s="334"/>
      <c r="C428" s="335"/>
    </row>
    <row r="429" spans="2:3">
      <c r="B429" s="334"/>
      <c r="C429" s="335"/>
    </row>
    <row r="430" spans="2:3">
      <c r="B430" s="334"/>
      <c r="C430" s="335"/>
    </row>
    <row r="431" spans="2:3">
      <c r="B431" s="334"/>
      <c r="C431" s="335"/>
    </row>
    <row r="432" spans="2:3">
      <c r="B432" s="334"/>
      <c r="C432" s="335"/>
    </row>
    <row r="433" spans="2:3">
      <c r="B433" s="334"/>
      <c r="C433" s="335"/>
    </row>
    <row r="434" spans="2:3">
      <c r="B434" s="334"/>
      <c r="C434" s="335"/>
    </row>
    <row r="435" spans="2:3">
      <c r="B435" s="334"/>
      <c r="C435" s="335"/>
    </row>
    <row r="436" spans="2:3">
      <c r="B436" s="334"/>
      <c r="C436" s="335"/>
    </row>
    <row r="437" spans="2:3">
      <c r="B437" s="334"/>
      <c r="C437" s="335"/>
    </row>
    <row r="438" spans="2:3">
      <c r="B438" s="334"/>
      <c r="C438" s="335"/>
    </row>
    <row r="439" spans="2:3">
      <c r="B439" s="334"/>
      <c r="C439" s="335"/>
    </row>
    <row r="440" spans="2:3">
      <c r="B440" s="334"/>
      <c r="C440" s="335"/>
    </row>
    <row r="441" spans="2:3">
      <c r="B441" s="334"/>
      <c r="C441" s="335"/>
    </row>
    <row r="442" spans="2:3">
      <c r="B442" s="334"/>
      <c r="C442" s="335"/>
    </row>
    <row r="443" spans="2:3">
      <c r="B443" s="334"/>
      <c r="C443" s="335"/>
    </row>
    <row r="444" spans="2:3">
      <c r="B444" s="334"/>
      <c r="C444" s="335"/>
    </row>
    <row r="445" spans="2:3">
      <c r="B445" s="334"/>
      <c r="C445" s="335"/>
    </row>
    <row r="446" spans="2:3">
      <c r="B446" s="334"/>
      <c r="C446" s="335"/>
    </row>
    <row r="447" spans="2:3">
      <c r="B447" s="334"/>
      <c r="C447" s="335"/>
    </row>
    <row r="448" spans="2:3">
      <c r="B448" s="334"/>
      <c r="C448" s="335"/>
    </row>
    <row r="449" spans="2:3">
      <c r="B449" s="334"/>
      <c r="C449" s="335"/>
    </row>
    <row r="450" spans="2:3">
      <c r="B450" s="334"/>
      <c r="C450" s="335"/>
    </row>
    <row r="451" spans="2:3">
      <c r="B451" s="334"/>
      <c r="C451" s="335"/>
    </row>
    <row r="452" spans="2:3">
      <c r="B452" s="334"/>
      <c r="C452" s="335"/>
    </row>
    <row r="453" spans="2:3">
      <c r="B453" s="334"/>
      <c r="C453" s="335"/>
    </row>
    <row r="454" spans="2:3">
      <c r="B454" s="334"/>
      <c r="C454" s="335"/>
    </row>
    <row r="455" spans="2:3">
      <c r="B455" s="334"/>
      <c r="C455" s="335"/>
    </row>
    <row r="456" spans="2:3">
      <c r="B456" s="334"/>
      <c r="C456" s="335"/>
    </row>
    <row r="457" spans="2:3">
      <c r="B457" s="334"/>
      <c r="C457" s="335"/>
    </row>
    <row r="458" spans="2:3">
      <c r="B458" s="334"/>
      <c r="C458" s="335"/>
    </row>
    <row r="459" spans="2:3">
      <c r="B459" s="334"/>
      <c r="C459" s="335"/>
    </row>
    <row r="460" spans="2:3">
      <c r="B460" s="334"/>
      <c r="C460" s="335"/>
    </row>
    <row r="461" spans="2:3">
      <c r="B461" s="334"/>
      <c r="C461" s="335"/>
    </row>
    <row r="462" spans="2:3">
      <c r="B462" s="334"/>
      <c r="C462" s="335"/>
    </row>
    <row r="463" spans="2:3">
      <c r="B463" s="334"/>
      <c r="C463" s="335"/>
    </row>
    <row r="464" spans="2:3">
      <c r="B464" s="334"/>
      <c r="C464" s="335"/>
    </row>
    <row r="465" spans="2:3">
      <c r="B465" s="334"/>
      <c r="C465" s="335"/>
    </row>
    <row r="466" spans="2:3">
      <c r="B466" s="334"/>
      <c r="C466" s="335"/>
    </row>
    <row r="467" spans="2:3">
      <c r="B467" s="334"/>
      <c r="C467" s="335"/>
    </row>
    <row r="468" spans="2:3">
      <c r="B468" s="334"/>
      <c r="C468" s="335"/>
    </row>
    <row r="469" spans="2:3">
      <c r="B469" s="334"/>
      <c r="C469" s="335"/>
    </row>
    <row r="470" spans="2:3">
      <c r="B470" s="334"/>
      <c r="C470" s="335"/>
    </row>
    <row r="471" spans="2:3">
      <c r="B471" s="334"/>
      <c r="C471" s="335"/>
    </row>
    <row r="472" spans="2:3">
      <c r="B472" s="334"/>
      <c r="C472" s="335"/>
    </row>
    <row r="473" spans="2:3">
      <c r="B473" s="334"/>
      <c r="C473" s="335"/>
    </row>
    <row r="474" spans="2:3">
      <c r="B474" s="334"/>
      <c r="C474" s="335"/>
    </row>
    <row r="475" spans="2:3">
      <c r="B475" s="334"/>
      <c r="C475" s="335"/>
    </row>
    <row r="476" spans="2:3">
      <c r="B476" s="334"/>
      <c r="C476" s="335"/>
    </row>
    <row r="477" spans="2:3">
      <c r="B477" s="334"/>
      <c r="C477" s="335"/>
    </row>
    <row r="478" spans="2:3">
      <c r="B478" s="334"/>
      <c r="C478" s="335"/>
    </row>
    <row r="479" spans="2:3">
      <c r="B479" s="334"/>
      <c r="C479" s="335"/>
    </row>
    <row r="480" spans="2:3">
      <c r="B480" s="334"/>
      <c r="C480" s="335"/>
    </row>
    <row r="481" spans="2:3">
      <c r="B481" s="334"/>
      <c r="C481" s="335"/>
    </row>
    <row r="482" spans="2:3">
      <c r="B482" s="334"/>
      <c r="C482" s="335"/>
    </row>
    <row r="483" spans="2:3">
      <c r="B483" s="334"/>
      <c r="C483" s="335"/>
    </row>
    <row r="484" spans="2:3">
      <c r="B484" s="334"/>
      <c r="C484" s="335"/>
    </row>
    <row r="485" spans="2:3">
      <c r="B485" s="334"/>
      <c r="C485" s="335"/>
    </row>
    <row r="486" spans="2:3">
      <c r="B486" s="334"/>
      <c r="C486" s="335"/>
    </row>
    <row r="487" spans="2:3">
      <c r="B487" s="334"/>
      <c r="C487" s="335"/>
    </row>
    <row r="488" spans="2:3">
      <c r="B488" s="334"/>
      <c r="C488" s="335"/>
    </row>
    <row r="489" spans="2:3">
      <c r="B489" s="334"/>
      <c r="C489" s="335"/>
    </row>
    <row r="490" spans="2:3">
      <c r="B490" s="334"/>
      <c r="C490" s="335"/>
    </row>
    <row r="491" spans="2:3">
      <c r="B491" s="334"/>
      <c r="C491" s="335"/>
    </row>
    <row r="492" spans="2:3">
      <c r="B492" s="334"/>
      <c r="C492" s="335"/>
    </row>
    <row r="493" spans="2:3">
      <c r="B493" s="334"/>
      <c r="C493" s="335"/>
    </row>
    <row r="494" spans="2:3">
      <c r="B494" s="334"/>
      <c r="C494" s="335"/>
    </row>
    <row r="495" spans="2:3">
      <c r="B495" s="334"/>
      <c r="C495" s="335"/>
    </row>
    <row r="496" spans="2:3">
      <c r="B496" s="334"/>
      <c r="C496" s="335"/>
    </row>
    <row r="497" spans="2:3">
      <c r="B497" s="334"/>
      <c r="C497" s="335"/>
    </row>
    <row r="498" spans="2:3">
      <c r="B498" s="334"/>
      <c r="C498" s="335"/>
    </row>
    <row r="499" spans="2:3">
      <c r="B499" s="334"/>
      <c r="C499" s="335"/>
    </row>
    <row r="500" spans="2:3">
      <c r="B500" s="334"/>
      <c r="C500" s="335"/>
    </row>
    <row r="501" spans="2:3">
      <c r="B501" s="334"/>
      <c r="C501" s="335"/>
    </row>
    <row r="502" spans="2:3">
      <c r="B502" s="334"/>
      <c r="C502" s="335"/>
    </row>
    <row r="503" spans="2:3">
      <c r="B503" s="334"/>
      <c r="C503" s="335"/>
    </row>
    <row r="504" spans="2:3">
      <c r="B504" s="334"/>
      <c r="C504" s="335"/>
    </row>
    <row r="505" spans="2:3">
      <c r="B505" s="334"/>
      <c r="C505" s="335"/>
    </row>
    <row r="506" spans="2:3">
      <c r="B506" s="334"/>
      <c r="C506" s="335"/>
    </row>
    <row r="507" spans="2:3">
      <c r="B507" s="334"/>
      <c r="C507" s="335"/>
    </row>
    <row r="508" spans="2:3">
      <c r="B508" s="334"/>
      <c r="C508" s="335"/>
    </row>
    <row r="509" spans="2:3">
      <c r="B509" s="334"/>
      <c r="C509" s="335"/>
    </row>
    <row r="510" spans="2:3">
      <c r="B510" s="334"/>
      <c r="C510" s="335"/>
    </row>
    <row r="511" spans="2:3">
      <c r="B511" s="334"/>
      <c r="C511" s="335"/>
    </row>
    <row r="512" spans="2:3">
      <c r="B512" s="334"/>
      <c r="C512" s="335"/>
    </row>
    <row r="513" spans="2:3">
      <c r="B513" s="334"/>
      <c r="C513" s="335"/>
    </row>
    <row r="514" spans="2:3">
      <c r="B514" s="334"/>
      <c r="C514" s="335"/>
    </row>
    <row r="515" spans="2:3">
      <c r="B515" s="334"/>
      <c r="C515" s="335"/>
    </row>
    <row r="516" spans="2:3">
      <c r="B516" s="334"/>
      <c r="C516" s="335"/>
    </row>
    <row r="517" spans="2:3">
      <c r="B517" s="334"/>
      <c r="C517" s="335"/>
    </row>
    <row r="518" spans="2:3">
      <c r="B518" s="334"/>
      <c r="C518" s="335"/>
    </row>
    <row r="519" spans="2:3">
      <c r="B519" s="334"/>
      <c r="C519" s="335"/>
    </row>
    <row r="520" spans="2:3">
      <c r="B520" s="334"/>
      <c r="C520" s="335"/>
    </row>
    <row r="521" spans="2:3">
      <c r="B521" s="334"/>
      <c r="C521" s="335"/>
    </row>
    <row r="522" spans="2:3">
      <c r="B522" s="334"/>
      <c r="C522" s="335"/>
    </row>
    <row r="523" spans="2:3">
      <c r="B523" s="334"/>
      <c r="C523" s="335"/>
    </row>
    <row r="524" spans="2:3">
      <c r="B524" s="334"/>
      <c r="C524" s="335"/>
    </row>
    <row r="525" spans="2:3">
      <c r="B525" s="334"/>
      <c r="C525" s="335"/>
    </row>
    <row r="526" spans="2:3">
      <c r="B526" s="334"/>
      <c r="C526" s="335"/>
    </row>
    <row r="527" spans="2:3">
      <c r="B527" s="334"/>
      <c r="C527" s="335"/>
    </row>
    <row r="528" spans="2:3">
      <c r="B528" s="334"/>
      <c r="C528" s="335"/>
    </row>
    <row r="529" spans="2:3">
      <c r="B529" s="334"/>
      <c r="C529" s="335"/>
    </row>
    <row r="530" spans="2:3">
      <c r="B530" s="334"/>
      <c r="C530" s="335"/>
    </row>
    <row r="531" spans="2:3">
      <c r="B531" s="334"/>
      <c r="C531" s="335"/>
    </row>
    <row r="532" spans="2:3">
      <c r="B532" s="334"/>
      <c r="C532" s="335"/>
    </row>
    <row r="533" spans="2:3">
      <c r="B533" s="334"/>
      <c r="C533" s="335"/>
    </row>
    <row r="534" spans="2:3">
      <c r="B534" s="334"/>
      <c r="C534" s="335"/>
    </row>
    <row r="535" spans="2:3">
      <c r="B535" s="334"/>
      <c r="C535" s="335"/>
    </row>
    <row r="536" spans="2:3">
      <c r="B536" s="334"/>
      <c r="C536" s="335"/>
    </row>
    <row r="537" spans="2:3">
      <c r="B537" s="334"/>
      <c r="C537" s="335"/>
    </row>
    <row r="538" spans="2:3">
      <c r="B538" s="334"/>
      <c r="C538" s="335"/>
    </row>
    <row r="539" spans="2:3">
      <c r="B539" s="334"/>
      <c r="C539" s="335"/>
    </row>
    <row r="540" spans="2:3">
      <c r="B540" s="334"/>
      <c r="C540" s="335"/>
    </row>
    <row r="541" spans="2:3">
      <c r="B541" s="334"/>
      <c r="C541" s="335"/>
    </row>
    <row r="542" spans="2:3">
      <c r="B542" s="334"/>
      <c r="C542" s="335"/>
    </row>
    <row r="543" spans="2:3">
      <c r="B543" s="334"/>
      <c r="C543" s="335"/>
    </row>
    <row r="544" spans="2:3">
      <c r="B544" s="334"/>
      <c r="C544" s="335"/>
    </row>
    <row r="545" spans="2:3">
      <c r="B545" s="334"/>
      <c r="C545" s="335"/>
    </row>
    <row r="546" spans="2:3">
      <c r="B546" s="334"/>
      <c r="C546" s="335"/>
    </row>
    <row r="547" spans="2:3">
      <c r="B547" s="334"/>
      <c r="C547" s="335"/>
    </row>
    <row r="548" spans="2:3">
      <c r="B548" s="334"/>
      <c r="C548" s="335"/>
    </row>
    <row r="549" spans="2:3">
      <c r="B549" s="334"/>
      <c r="C549" s="335"/>
    </row>
    <row r="550" spans="2:3">
      <c r="B550" s="334"/>
      <c r="C550" s="335"/>
    </row>
    <row r="551" spans="2:3">
      <c r="B551" s="334"/>
      <c r="C551" s="335"/>
    </row>
    <row r="552" spans="2:3">
      <c r="B552" s="334"/>
      <c r="C552" s="335"/>
    </row>
    <row r="553" spans="2:3">
      <c r="B553" s="334"/>
      <c r="C553" s="335"/>
    </row>
    <row r="554" spans="2:3">
      <c r="B554" s="334"/>
      <c r="C554" s="335"/>
    </row>
    <row r="555" spans="2:3">
      <c r="B555" s="334"/>
      <c r="C555" s="335"/>
    </row>
    <row r="556" spans="2:3">
      <c r="B556" s="334"/>
      <c r="C556" s="335"/>
    </row>
    <row r="557" spans="2:3">
      <c r="B557" s="334"/>
      <c r="C557" s="335"/>
    </row>
    <row r="558" spans="2:3">
      <c r="B558" s="334"/>
      <c r="C558" s="335"/>
    </row>
    <row r="559" spans="2:3">
      <c r="B559" s="334"/>
      <c r="C559" s="335"/>
    </row>
    <row r="560" spans="2:3">
      <c r="B560" s="334"/>
      <c r="C560" s="335"/>
    </row>
    <row r="561" spans="2:3">
      <c r="B561" s="334"/>
      <c r="C561" s="335"/>
    </row>
    <row r="562" spans="2:3">
      <c r="B562" s="334"/>
      <c r="C562" s="335"/>
    </row>
    <row r="563" spans="2:3">
      <c r="B563" s="334"/>
      <c r="C563" s="335"/>
    </row>
    <row r="564" spans="2:3">
      <c r="B564" s="334"/>
      <c r="C564" s="335"/>
    </row>
    <row r="565" spans="2:3">
      <c r="B565" s="334"/>
      <c r="C565" s="335"/>
    </row>
    <row r="566" spans="2:3">
      <c r="B566" s="334"/>
      <c r="C566" s="335"/>
    </row>
    <row r="567" spans="2:3">
      <c r="B567" s="334"/>
      <c r="C567" s="335"/>
    </row>
    <row r="568" spans="2:3">
      <c r="B568" s="334"/>
      <c r="C568" s="335"/>
    </row>
    <row r="569" spans="2:3">
      <c r="B569" s="334"/>
      <c r="C569" s="335"/>
    </row>
    <row r="570" spans="2:3">
      <c r="B570" s="334"/>
      <c r="C570" s="335"/>
    </row>
    <row r="571" spans="2:3">
      <c r="B571" s="334"/>
      <c r="C571" s="335"/>
    </row>
    <row r="572" spans="2:3">
      <c r="B572" s="334"/>
      <c r="C572" s="335"/>
    </row>
    <row r="573" spans="2:3">
      <c r="B573" s="334"/>
      <c r="C573" s="335"/>
    </row>
    <row r="574" spans="2:3">
      <c r="B574" s="334"/>
      <c r="C574" s="335"/>
    </row>
    <row r="575" spans="2:3">
      <c r="B575" s="334"/>
      <c r="C575" s="335"/>
    </row>
    <row r="576" spans="2:3">
      <c r="B576" s="334"/>
      <c r="C576" s="335"/>
    </row>
    <row r="577" spans="2:3">
      <c r="B577" s="334"/>
      <c r="C577" s="335"/>
    </row>
    <row r="578" spans="2:3">
      <c r="B578" s="334"/>
      <c r="C578" s="335"/>
    </row>
    <row r="579" spans="2:3">
      <c r="B579" s="334"/>
      <c r="C579" s="335"/>
    </row>
    <row r="580" spans="2:3">
      <c r="B580" s="334"/>
      <c r="C580" s="335"/>
    </row>
    <row r="581" spans="2:3">
      <c r="B581" s="334"/>
      <c r="C581" s="335"/>
    </row>
    <row r="582" spans="2:3">
      <c r="B582" s="334"/>
      <c r="C582" s="335"/>
    </row>
    <row r="583" spans="2:3">
      <c r="B583" s="334"/>
      <c r="C583" s="335"/>
    </row>
    <row r="584" spans="2:3">
      <c r="B584" s="334"/>
      <c r="C584" s="335"/>
    </row>
    <row r="585" spans="2:3">
      <c r="B585" s="334"/>
      <c r="C585" s="335"/>
    </row>
    <row r="586" spans="2:3">
      <c r="B586" s="334"/>
      <c r="C586" s="335"/>
    </row>
    <row r="587" spans="2:3">
      <c r="B587" s="334"/>
      <c r="C587" s="335"/>
    </row>
    <row r="588" spans="2:3">
      <c r="B588" s="334"/>
      <c r="C588" s="335"/>
    </row>
    <row r="589" spans="2:3">
      <c r="B589" s="334"/>
      <c r="C589" s="335"/>
    </row>
    <row r="590" spans="2:3">
      <c r="B590" s="334"/>
      <c r="C590" s="335"/>
    </row>
    <row r="591" spans="2:3">
      <c r="B591" s="334"/>
      <c r="C591" s="335"/>
    </row>
    <row r="592" spans="2:3">
      <c r="B592" s="334"/>
      <c r="C592" s="335"/>
    </row>
    <row r="593" spans="2:3">
      <c r="B593" s="334"/>
      <c r="C593" s="335"/>
    </row>
    <row r="594" spans="2:3">
      <c r="B594" s="334"/>
      <c r="C594" s="335"/>
    </row>
    <row r="595" spans="2:3">
      <c r="B595" s="334"/>
      <c r="C595" s="335"/>
    </row>
    <row r="596" spans="2:3">
      <c r="B596" s="334"/>
      <c r="C596" s="335"/>
    </row>
    <row r="597" spans="2:3">
      <c r="B597" s="334"/>
      <c r="C597" s="335"/>
    </row>
    <row r="598" spans="2:3">
      <c r="B598" s="334"/>
      <c r="C598" s="335"/>
    </row>
    <row r="599" spans="2:3">
      <c r="B599" s="334"/>
      <c r="C599" s="335"/>
    </row>
    <row r="600" spans="2:3">
      <c r="B600" s="334"/>
      <c r="C600" s="335"/>
    </row>
    <row r="601" spans="2:3">
      <c r="B601" s="334"/>
      <c r="C601" s="335"/>
    </row>
    <row r="602" spans="2:3">
      <c r="B602" s="334"/>
      <c r="C602" s="335"/>
    </row>
    <row r="603" spans="2:3">
      <c r="B603" s="334"/>
      <c r="C603" s="335"/>
    </row>
    <row r="604" spans="2:3">
      <c r="B604" s="334"/>
      <c r="C604" s="335"/>
    </row>
    <row r="605" spans="2:3">
      <c r="B605" s="334"/>
      <c r="C605" s="335"/>
    </row>
    <row r="606" spans="2:3">
      <c r="B606" s="334"/>
      <c r="C606" s="335"/>
    </row>
    <row r="607" spans="2:3">
      <c r="B607" s="334"/>
      <c r="C607" s="335"/>
    </row>
    <row r="608" spans="2:3">
      <c r="B608" s="334"/>
      <c r="C608" s="335"/>
    </row>
    <row r="609" spans="2:3">
      <c r="B609" s="334"/>
      <c r="C609" s="335"/>
    </row>
    <row r="610" spans="2:3">
      <c r="B610" s="334"/>
      <c r="C610" s="335"/>
    </row>
    <row r="611" spans="2:3">
      <c r="B611" s="334"/>
      <c r="C611" s="335"/>
    </row>
    <row r="612" spans="2:3">
      <c r="B612" s="334"/>
      <c r="C612" s="335"/>
    </row>
    <row r="613" spans="2:3">
      <c r="B613" s="334"/>
      <c r="C613" s="335"/>
    </row>
    <row r="614" spans="2:3">
      <c r="B614" s="334"/>
      <c r="C614" s="335"/>
    </row>
    <row r="615" spans="2:3">
      <c r="B615" s="334"/>
      <c r="C615" s="335"/>
    </row>
    <row r="616" spans="2:3">
      <c r="B616" s="334"/>
      <c r="C616" s="335"/>
    </row>
    <row r="617" spans="2:3">
      <c r="B617" s="334"/>
      <c r="C617" s="335"/>
    </row>
    <row r="618" spans="2:3">
      <c r="B618" s="334"/>
      <c r="C618" s="335"/>
    </row>
    <row r="619" spans="2:3">
      <c r="B619" s="334"/>
      <c r="C619" s="335"/>
    </row>
    <row r="620" spans="2:3">
      <c r="B620" s="334"/>
      <c r="C620" s="335"/>
    </row>
    <row r="621" spans="2:3">
      <c r="B621" s="334"/>
      <c r="C621" s="335"/>
    </row>
    <row r="622" spans="2:3">
      <c r="B622" s="334"/>
      <c r="C622" s="335"/>
    </row>
    <row r="623" spans="2:3">
      <c r="B623" s="334"/>
      <c r="C623" s="335"/>
    </row>
    <row r="624" spans="2:3">
      <c r="B624" s="334"/>
      <c r="C624" s="335"/>
    </row>
    <row r="625" spans="2:3">
      <c r="B625" s="334"/>
      <c r="C625" s="335"/>
    </row>
    <row r="626" spans="2:3">
      <c r="B626" s="334"/>
      <c r="C626" s="335"/>
    </row>
    <row r="627" spans="2:3">
      <c r="B627" s="334"/>
      <c r="C627" s="335"/>
    </row>
    <row r="628" spans="2:3">
      <c r="B628" s="334"/>
      <c r="C628" s="335"/>
    </row>
    <row r="629" spans="2:3">
      <c r="B629" s="334"/>
      <c r="C629" s="335"/>
    </row>
    <row r="630" spans="2:3">
      <c r="B630" s="334"/>
      <c r="C630" s="335"/>
    </row>
    <row r="631" spans="2:3">
      <c r="B631" s="334"/>
      <c r="C631" s="335"/>
    </row>
    <row r="632" spans="2:3">
      <c r="B632" s="334"/>
      <c r="C632" s="335"/>
    </row>
    <row r="633" spans="2:3">
      <c r="B633" s="334"/>
      <c r="C633" s="335"/>
    </row>
    <row r="634" spans="2:3">
      <c r="B634" s="334"/>
      <c r="C634" s="335"/>
    </row>
    <row r="635" spans="2:3">
      <c r="B635" s="334"/>
      <c r="C635" s="335"/>
    </row>
    <row r="636" spans="2:3">
      <c r="B636" s="334"/>
      <c r="C636" s="335"/>
    </row>
    <row r="637" spans="2:3">
      <c r="B637" s="334"/>
      <c r="C637" s="335"/>
    </row>
    <row r="638" spans="2:3">
      <c r="B638" s="334"/>
      <c r="C638" s="335"/>
    </row>
    <row r="639" spans="2:3">
      <c r="B639" s="334"/>
      <c r="C639" s="335"/>
    </row>
    <row r="640" spans="2:3">
      <c r="B640" s="334"/>
      <c r="C640" s="335"/>
    </row>
    <row r="641" spans="2:3">
      <c r="B641" s="334"/>
      <c r="C641" s="335"/>
    </row>
    <row r="642" spans="2:3">
      <c r="B642" s="334"/>
      <c r="C642" s="335"/>
    </row>
    <row r="643" spans="2:3">
      <c r="B643" s="334"/>
      <c r="C643" s="335"/>
    </row>
    <row r="644" spans="2:3">
      <c r="B644" s="334"/>
      <c r="C644" s="335"/>
    </row>
    <row r="645" spans="2:3">
      <c r="B645" s="334"/>
      <c r="C645" s="335"/>
    </row>
    <row r="646" spans="2:3">
      <c r="B646" s="334"/>
      <c r="C646" s="335"/>
    </row>
    <row r="647" spans="2:3">
      <c r="B647" s="334"/>
      <c r="C647" s="335"/>
    </row>
    <row r="648" spans="2:3">
      <c r="B648" s="334"/>
      <c r="C648" s="335"/>
    </row>
    <row r="649" spans="2:3">
      <c r="B649" s="334"/>
      <c r="C649" s="335"/>
    </row>
    <row r="650" spans="2:3">
      <c r="B650" s="334"/>
      <c r="C650" s="335"/>
    </row>
    <row r="651" spans="2:3">
      <c r="B651" s="334"/>
      <c r="C651" s="335"/>
    </row>
    <row r="652" spans="2:3">
      <c r="B652" s="334"/>
      <c r="C652" s="335"/>
    </row>
    <row r="653" spans="2:3">
      <c r="B653" s="334"/>
      <c r="C653" s="335"/>
    </row>
    <row r="654" spans="2:3">
      <c r="B654" s="334"/>
      <c r="C654" s="335"/>
    </row>
    <row r="655" spans="2:3">
      <c r="B655" s="334"/>
      <c r="C655" s="335"/>
    </row>
    <row r="656" spans="2:3">
      <c r="B656" s="334"/>
      <c r="C656" s="335"/>
    </row>
    <row r="657" spans="2:3">
      <c r="B657" s="334"/>
      <c r="C657" s="335"/>
    </row>
    <row r="658" spans="2:3">
      <c r="B658" s="334"/>
      <c r="C658" s="335"/>
    </row>
    <row r="659" spans="2:3">
      <c r="B659" s="334"/>
      <c r="C659" s="335"/>
    </row>
    <row r="660" spans="2:3">
      <c r="B660" s="334"/>
      <c r="C660" s="335"/>
    </row>
    <row r="661" spans="2:3">
      <c r="B661" s="334"/>
      <c r="C661" s="335"/>
    </row>
    <row r="662" spans="2:3">
      <c r="B662" s="334"/>
      <c r="C662" s="335"/>
    </row>
    <row r="663" spans="2:3">
      <c r="B663" s="334"/>
      <c r="C663" s="335"/>
    </row>
    <row r="664" spans="2:3">
      <c r="B664" s="334"/>
      <c r="C664" s="335"/>
    </row>
    <row r="665" spans="2:3">
      <c r="B665" s="334"/>
      <c r="C665" s="335"/>
    </row>
    <row r="666" spans="2:3">
      <c r="B666" s="334"/>
      <c r="C666" s="335"/>
    </row>
    <row r="667" spans="2:3">
      <c r="B667" s="334"/>
      <c r="C667" s="335"/>
    </row>
    <row r="668" spans="2:3">
      <c r="B668" s="334"/>
      <c r="C668" s="335"/>
    </row>
    <row r="669" spans="2:3">
      <c r="B669" s="334"/>
      <c r="C669" s="335"/>
    </row>
    <row r="670" spans="2:3">
      <c r="B670" s="334"/>
      <c r="C670" s="335"/>
    </row>
    <row r="671" spans="2:3">
      <c r="B671" s="334"/>
      <c r="C671" s="335"/>
    </row>
    <row r="672" spans="2:3">
      <c r="B672" s="334"/>
      <c r="C672" s="335"/>
    </row>
    <row r="673" spans="2:3">
      <c r="B673" s="334"/>
      <c r="C673" s="335"/>
    </row>
    <row r="674" spans="2:3">
      <c r="B674" s="334"/>
      <c r="C674" s="335"/>
    </row>
    <row r="675" spans="2:3">
      <c r="B675" s="334"/>
      <c r="C675" s="335"/>
    </row>
    <row r="676" spans="2:3">
      <c r="B676" s="334"/>
      <c r="C676" s="335"/>
    </row>
    <row r="677" spans="2:3">
      <c r="B677" s="334"/>
      <c r="C677" s="335"/>
    </row>
    <row r="678" spans="2:3">
      <c r="B678" s="334"/>
      <c r="C678" s="335"/>
    </row>
    <row r="679" spans="2:3">
      <c r="B679" s="334"/>
      <c r="C679" s="335"/>
    </row>
    <row r="680" spans="2:3">
      <c r="B680" s="334"/>
      <c r="C680" s="335"/>
    </row>
    <row r="681" spans="2:3">
      <c r="B681" s="334"/>
      <c r="C681" s="335"/>
    </row>
    <row r="682" spans="2:3">
      <c r="B682" s="334"/>
      <c r="C682" s="335"/>
    </row>
    <row r="683" spans="2:3">
      <c r="B683" s="334"/>
      <c r="C683" s="335"/>
    </row>
    <row r="684" spans="2:3">
      <c r="B684" s="334"/>
      <c r="C684" s="335"/>
    </row>
    <row r="685" spans="2:3">
      <c r="B685" s="334"/>
      <c r="C685" s="335"/>
    </row>
    <row r="686" spans="2:3">
      <c r="B686" s="334"/>
      <c r="C686" s="335"/>
    </row>
    <row r="687" spans="2:3">
      <c r="B687" s="334"/>
      <c r="C687" s="335"/>
    </row>
    <row r="688" spans="2:3">
      <c r="B688" s="334"/>
      <c r="C688" s="335"/>
    </row>
    <row r="689" spans="2:3">
      <c r="B689" s="334"/>
      <c r="C689" s="335"/>
    </row>
    <row r="690" spans="2:3">
      <c r="B690" s="334"/>
      <c r="C690" s="335"/>
    </row>
    <row r="691" spans="2:3">
      <c r="B691" s="334"/>
      <c r="C691" s="335"/>
    </row>
    <row r="692" spans="2:3">
      <c r="B692" s="334"/>
      <c r="C692" s="335"/>
    </row>
    <row r="693" spans="2:3">
      <c r="B693" s="334"/>
      <c r="C693" s="335"/>
    </row>
    <row r="694" spans="2:3">
      <c r="B694" s="334"/>
      <c r="C694" s="335"/>
    </row>
    <row r="695" spans="2:3">
      <c r="B695" s="334"/>
      <c r="C695" s="335"/>
    </row>
    <row r="696" spans="2:3">
      <c r="B696" s="334"/>
      <c r="C696" s="335"/>
    </row>
    <row r="697" spans="2:3">
      <c r="B697" s="334"/>
      <c r="C697" s="335"/>
    </row>
    <row r="698" spans="2:3">
      <c r="B698" s="334"/>
      <c r="C698" s="335"/>
    </row>
    <row r="699" spans="2:3">
      <c r="B699" s="334"/>
      <c r="C699" s="335"/>
    </row>
    <row r="700" spans="2:3">
      <c r="B700" s="334"/>
      <c r="C700" s="335"/>
    </row>
    <row r="701" spans="2:3">
      <c r="B701" s="334"/>
      <c r="C701" s="335"/>
    </row>
    <row r="702" spans="2:3">
      <c r="B702" s="334"/>
      <c r="C702" s="335"/>
    </row>
    <row r="703" spans="2:3">
      <c r="B703" s="334"/>
      <c r="C703" s="335"/>
    </row>
    <row r="704" spans="2:3">
      <c r="B704" s="334"/>
      <c r="C704" s="335"/>
    </row>
    <row r="705" spans="2:3">
      <c r="B705" s="334"/>
      <c r="C705" s="335"/>
    </row>
    <row r="706" spans="2:3">
      <c r="B706" s="334"/>
      <c r="C706" s="335"/>
    </row>
    <row r="707" spans="2:3">
      <c r="B707" s="334"/>
      <c r="C707" s="335"/>
    </row>
    <row r="708" spans="2:3">
      <c r="B708" s="334"/>
      <c r="C708" s="335"/>
    </row>
    <row r="709" spans="2:3">
      <c r="B709" s="334"/>
      <c r="C709" s="335"/>
    </row>
    <row r="710" spans="2:3">
      <c r="B710" s="334"/>
      <c r="C710" s="335"/>
    </row>
    <row r="711" spans="2:3">
      <c r="B711" s="334"/>
      <c r="C711" s="335"/>
    </row>
    <row r="712" spans="2:3">
      <c r="B712" s="334"/>
      <c r="C712" s="335"/>
    </row>
    <row r="713" spans="2:3">
      <c r="B713" s="334"/>
      <c r="C713" s="335"/>
    </row>
    <row r="714" spans="2:3">
      <c r="B714" s="334"/>
      <c r="C714" s="335"/>
    </row>
    <row r="715" spans="2:3">
      <c r="B715" s="334"/>
      <c r="C715" s="335"/>
    </row>
    <row r="716" spans="2:3">
      <c r="B716" s="334"/>
      <c r="C716" s="335"/>
    </row>
    <row r="717" spans="2:3">
      <c r="B717" s="334"/>
      <c r="C717" s="335"/>
    </row>
    <row r="718" spans="2:3">
      <c r="B718" s="334"/>
      <c r="C718" s="335"/>
    </row>
    <row r="719" spans="2:3">
      <c r="B719" s="334"/>
      <c r="C719" s="335"/>
    </row>
    <row r="720" spans="2:3">
      <c r="B720" s="334"/>
      <c r="C720" s="335"/>
    </row>
    <row r="721" spans="2:3">
      <c r="B721" s="334"/>
      <c r="C721" s="335"/>
    </row>
    <row r="722" spans="2:3">
      <c r="B722" s="334"/>
      <c r="C722" s="335"/>
    </row>
    <row r="723" spans="2:3">
      <c r="B723" s="334"/>
      <c r="C723" s="335"/>
    </row>
    <row r="724" spans="2:3">
      <c r="B724" s="334"/>
      <c r="C724" s="335"/>
    </row>
    <row r="725" spans="2:3">
      <c r="B725" s="334"/>
      <c r="C725" s="335"/>
    </row>
    <row r="726" spans="2:3">
      <c r="B726" s="334"/>
      <c r="C726" s="335"/>
    </row>
    <row r="727" spans="2:3">
      <c r="B727" s="334"/>
      <c r="C727" s="335"/>
    </row>
    <row r="728" spans="2:3">
      <c r="B728" s="334"/>
      <c r="C728" s="335"/>
    </row>
    <row r="729" spans="2:3">
      <c r="B729" s="334"/>
      <c r="C729" s="335"/>
    </row>
    <row r="730" spans="2:3">
      <c r="B730" s="334"/>
      <c r="C730" s="335"/>
    </row>
    <row r="731" spans="2:3">
      <c r="B731" s="334"/>
      <c r="C731" s="335"/>
    </row>
    <row r="732" spans="2:3">
      <c r="B732" s="334"/>
      <c r="C732" s="335"/>
    </row>
    <row r="733" spans="2:3">
      <c r="B733" s="334"/>
      <c r="C733" s="335"/>
    </row>
    <row r="734" spans="2:3">
      <c r="B734" s="334"/>
      <c r="C734" s="335"/>
    </row>
    <row r="735" spans="2:3">
      <c r="B735" s="334"/>
      <c r="C735" s="335"/>
    </row>
    <row r="736" spans="2:3">
      <c r="B736" s="334"/>
      <c r="C736" s="335"/>
    </row>
    <row r="737" spans="2:3">
      <c r="B737" s="334"/>
      <c r="C737" s="335"/>
    </row>
    <row r="738" spans="2:3">
      <c r="B738" s="334"/>
      <c r="C738" s="335"/>
    </row>
    <row r="739" spans="2:3">
      <c r="B739" s="334"/>
      <c r="C739" s="335"/>
    </row>
    <row r="740" spans="2:3">
      <c r="B740" s="334"/>
      <c r="C740" s="335"/>
    </row>
    <row r="741" spans="2:3">
      <c r="B741" s="334"/>
      <c r="C741" s="335"/>
    </row>
    <row r="742" spans="2:3">
      <c r="B742" s="334"/>
      <c r="C742" s="335"/>
    </row>
    <row r="743" spans="2:3">
      <c r="B743" s="334"/>
      <c r="C743" s="335"/>
    </row>
    <row r="744" spans="2:3">
      <c r="B744" s="334"/>
      <c r="C744" s="335"/>
    </row>
    <row r="745" spans="2:3">
      <c r="B745" s="334"/>
      <c r="C745" s="335"/>
    </row>
    <row r="746" spans="2:3">
      <c r="B746" s="334"/>
      <c r="C746" s="335"/>
    </row>
    <row r="747" spans="2:3">
      <c r="B747" s="334"/>
      <c r="C747" s="335"/>
    </row>
    <row r="748" spans="2:3">
      <c r="B748" s="334"/>
      <c r="C748" s="335"/>
    </row>
    <row r="749" spans="2:3">
      <c r="B749" s="334"/>
      <c r="C749" s="335"/>
    </row>
    <row r="750" spans="2:3">
      <c r="B750" s="334"/>
      <c r="C750" s="335"/>
    </row>
    <row r="751" spans="2:3">
      <c r="B751" s="334"/>
      <c r="C751" s="335"/>
    </row>
    <row r="752" spans="2:3">
      <c r="B752" s="334"/>
      <c r="C752" s="335"/>
    </row>
    <row r="753" spans="2:3">
      <c r="B753" s="334"/>
      <c r="C753" s="335"/>
    </row>
    <row r="754" spans="2:3">
      <c r="B754" s="334"/>
      <c r="C754" s="335"/>
    </row>
    <row r="755" spans="2:3">
      <c r="B755" s="334"/>
      <c r="C755" s="335"/>
    </row>
    <row r="756" spans="2:3">
      <c r="B756" s="334"/>
      <c r="C756" s="335"/>
    </row>
    <row r="757" spans="2:3">
      <c r="B757" s="334"/>
      <c r="C757" s="335"/>
    </row>
    <row r="758" spans="2:3">
      <c r="B758" s="334"/>
      <c r="C758" s="335"/>
    </row>
    <row r="759" spans="2:3">
      <c r="B759" s="334"/>
      <c r="C759" s="335"/>
    </row>
    <row r="760" spans="2:3">
      <c r="B760" s="334"/>
      <c r="C760" s="335"/>
    </row>
    <row r="761" spans="2:3">
      <c r="B761" s="334"/>
      <c r="C761" s="335"/>
    </row>
    <row r="762" spans="2:3">
      <c r="B762" s="334"/>
      <c r="C762" s="335"/>
    </row>
    <row r="763" spans="2:3">
      <c r="B763" s="334"/>
      <c r="C763" s="335"/>
    </row>
    <row r="764" spans="2:3">
      <c r="B764" s="334"/>
      <c r="C764" s="335"/>
    </row>
    <row r="765" spans="2:3">
      <c r="B765" s="334"/>
      <c r="C765" s="335"/>
    </row>
    <row r="766" spans="2:3">
      <c r="B766" s="334"/>
      <c r="C766" s="335"/>
    </row>
    <row r="767" spans="2:3">
      <c r="B767" s="334"/>
      <c r="C767" s="335"/>
    </row>
    <row r="768" spans="2:3">
      <c r="B768" s="334"/>
      <c r="C768" s="335"/>
    </row>
    <row r="769" spans="2:3">
      <c r="B769" s="334"/>
      <c r="C769" s="335"/>
    </row>
    <row r="770" spans="2:3">
      <c r="B770" s="334"/>
      <c r="C770" s="335"/>
    </row>
    <row r="771" spans="2:3">
      <c r="B771" s="334"/>
      <c r="C771" s="335"/>
    </row>
    <row r="772" spans="2:3">
      <c r="B772" s="334"/>
      <c r="C772" s="335"/>
    </row>
    <row r="773" spans="2:3">
      <c r="B773" s="334"/>
      <c r="C773" s="335"/>
    </row>
    <row r="774" spans="2:3">
      <c r="B774" s="334"/>
      <c r="C774" s="335"/>
    </row>
    <row r="775" spans="2:3">
      <c r="B775" s="334"/>
      <c r="C775" s="335"/>
    </row>
    <row r="776" spans="2:3">
      <c r="B776" s="334"/>
      <c r="C776" s="335"/>
    </row>
    <row r="777" spans="2:3">
      <c r="B777" s="334"/>
      <c r="C777" s="335"/>
    </row>
    <row r="778" spans="2:3">
      <c r="B778" s="334"/>
      <c r="C778" s="335"/>
    </row>
    <row r="779" spans="2:3">
      <c r="B779" s="334"/>
      <c r="C779" s="335"/>
    </row>
    <row r="780" spans="2:3">
      <c r="B780" s="334"/>
      <c r="C780" s="335"/>
    </row>
    <row r="781" spans="2:3">
      <c r="B781" s="334"/>
      <c r="C781" s="335"/>
    </row>
    <row r="782" spans="2:3">
      <c r="B782" s="334"/>
      <c r="C782" s="335"/>
    </row>
    <row r="783" spans="2:3">
      <c r="B783" s="334"/>
      <c r="C783" s="335"/>
    </row>
    <row r="784" spans="2:3">
      <c r="B784" s="334"/>
      <c r="C784" s="335"/>
    </row>
    <row r="785" spans="2:3">
      <c r="B785" s="334"/>
      <c r="C785" s="335"/>
    </row>
    <row r="786" spans="2:3">
      <c r="B786" s="334"/>
      <c r="C786" s="335"/>
    </row>
    <row r="787" spans="2:3">
      <c r="B787" s="334"/>
      <c r="C787" s="335"/>
    </row>
    <row r="788" spans="2:3">
      <c r="B788" s="334"/>
      <c r="C788" s="335"/>
    </row>
    <row r="789" spans="2:3">
      <c r="B789" s="334"/>
      <c r="C789" s="335"/>
    </row>
    <row r="790" spans="2:3">
      <c r="B790" s="334"/>
      <c r="C790" s="335"/>
    </row>
    <row r="791" spans="2:3">
      <c r="B791" s="334"/>
      <c r="C791" s="335"/>
    </row>
    <row r="792" spans="2:3">
      <c r="B792" s="334"/>
      <c r="C792" s="335"/>
    </row>
    <row r="793" spans="2:3">
      <c r="B793" s="334"/>
      <c r="C793" s="335"/>
    </row>
    <row r="794" spans="2:3">
      <c r="B794" s="334"/>
      <c r="C794" s="335"/>
    </row>
    <row r="795" spans="2:3">
      <c r="B795" s="334"/>
      <c r="C795" s="335"/>
    </row>
    <row r="796" spans="2:3">
      <c r="B796" s="334"/>
      <c r="C796" s="335"/>
    </row>
    <row r="797" spans="2:3">
      <c r="B797" s="334"/>
      <c r="C797" s="335"/>
    </row>
    <row r="798" spans="2:3">
      <c r="B798" s="334"/>
      <c r="C798" s="335"/>
    </row>
    <row r="799" spans="2:3">
      <c r="B799" s="334"/>
      <c r="C799" s="335"/>
    </row>
    <row r="800" spans="2:3">
      <c r="B800" s="334"/>
      <c r="C800" s="335"/>
    </row>
    <row r="801" spans="2:3">
      <c r="B801" s="334"/>
      <c r="C801" s="335"/>
    </row>
    <row r="802" spans="2:3">
      <c r="B802" s="334"/>
      <c r="C802" s="335"/>
    </row>
    <row r="803" spans="2:3">
      <c r="B803" s="334"/>
      <c r="C803" s="335"/>
    </row>
    <row r="804" spans="2:3">
      <c r="B804" s="334"/>
      <c r="C804" s="335"/>
    </row>
    <row r="805" spans="2:3">
      <c r="B805" s="334"/>
      <c r="C805" s="335"/>
    </row>
    <row r="806" spans="2:3">
      <c r="B806" s="334"/>
      <c r="C806" s="335"/>
    </row>
    <row r="807" spans="2:3">
      <c r="B807" s="334"/>
      <c r="C807" s="335"/>
    </row>
    <row r="808" spans="2:3">
      <c r="B808" s="334"/>
      <c r="C808" s="335"/>
    </row>
    <row r="809" spans="2:3">
      <c r="B809" s="334"/>
      <c r="C809" s="335"/>
    </row>
    <row r="810" spans="2:3">
      <c r="B810" s="334"/>
      <c r="C810" s="335"/>
    </row>
    <row r="811" spans="2:3">
      <c r="B811" s="334"/>
      <c r="C811" s="335"/>
    </row>
    <row r="812" spans="2:3">
      <c r="B812" s="334"/>
      <c r="C812" s="335"/>
    </row>
    <row r="813" spans="2:3">
      <c r="B813" s="334"/>
      <c r="C813" s="335"/>
    </row>
    <row r="814" spans="2:3">
      <c r="B814" s="334"/>
      <c r="C814" s="335"/>
    </row>
    <row r="815" spans="2:3">
      <c r="B815" s="334"/>
      <c r="C815" s="335"/>
    </row>
    <row r="816" spans="2:3">
      <c r="B816" s="334"/>
      <c r="C816" s="335"/>
    </row>
    <row r="817" spans="2:3">
      <c r="B817" s="334"/>
      <c r="C817" s="335"/>
    </row>
    <row r="818" spans="2:3">
      <c r="B818" s="334"/>
      <c r="C818" s="335"/>
    </row>
    <row r="819" spans="2:3">
      <c r="B819" s="334"/>
      <c r="C819" s="335"/>
    </row>
    <row r="820" spans="2:3">
      <c r="B820" s="334"/>
      <c r="C820" s="335"/>
    </row>
    <row r="821" spans="2:3">
      <c r="B821" s="334"/>
      <c r="C821" s="335"/>
    </row>
    <row r="822" spans="2:3">
      <c r="B822" s="334"/>
      <c r="C822" s="335"/>
    </row>
    <row r="823" spans="2:3">
      <c r="B823" s="334"/>
      <c r="C823" s="335"/>
    </row>
    <row r="824" spans="2:3">
      <c r="B824" s="334"/>
      <c r="C824" s="335"/>
    </row>
    <row r="825" spans="2:3">
      <c r="B825" s="334"/>
      <c r="C825" s="335"/>
    </row>
    <row r="826" spans="2:3">
      <c r="B826" s="334"/>
      <c r="C826" s="335"/>
    </row>
    <row r="827" spans="2:3">
      <c r="B827" s="334"/>
      <c r="C827" s="335"/>
    </row>
    <row r="828" spans="2:3">
      <c r="B828" s="334"/>
      <c r="C828" s="335"/>
    </row>
    <row r="829" spans="2:3">
      <c r="B829" s="334"/>
      <c r="C829" s="335"/>
    </row>
    <row r="830" spans="2:3">
      <c r="B830" s="334"/>
      <c r="C830" s="335"/>
    </row>
    <row r="831" spans="2:3">
      <c r="B831" s="334"/>
      <c r="C831" s="335"/>
    </row>
    <row r="832" spans="2:3">
      <c r="B832" s="334"/>
      <c r="C832" s="335"/>
    </row>
    <row r="833" spans="2:3">
      <c r="B833" s="334"/>
      <c r="C833" s="335"/>
    </row>
    <row r="834" spans="2:3">
      <c r="B834" s="334"/>
      <c r="C834" s="335"/>
    </row>
    <row r="835" spans="2:3">
      <c r="B835" s="334"/>
      <c r="C835" s="335"/>
    </row>
    <row r="836" spans="2:3">
      <c r="B836" s="334"/>
      <c r="C836" s="335"/>
    </row>
    <row r="837" spans="2:3">
      <c r="B837" s="334"/>
      <c r="C837" s="335"/>
    </row>
    <row r="838" spans="2:3">
      <c r="B838" s="334"/>
      <c r="C838" s="335"/>
    </row>
    <row r="839" spans="2:3">
      <c r="B839" s="334"/>
      <c r="C839" s="335"/>
    </row>
    <row r="840" spans="2:3">
      <c r="B840" s="334"/>
      <c r="C840" s="335"/>
    </row>
    <row r="841" spans="2:3">
      <c r="B841" s="334"/>
      <c r="C841" s="335"/>
    </row>
    <row r="842" spans="2:3">
      <c r="B842" s="334"/>
      <c r="C842" s="335"/>
    </row>
    <row r="843" spans="2:3">
      <c r="B843" s="334"/>
      <c r="C843" s="335"/>
    </row>
    <row r="844" spans="2:3">
      <c r="B844" s="334"/>
      <c r="C844" s="335"/>
    </row>
    <row r="845" spans="2:3">
      <c r="B845" s="334"/>
      <c r="C845" s="335"/>
    </row>
    <row r="846" spans="2:3">
      <c r="B846" s="334"/>
      <c r="C846" s="335"/>
    </row>
    <row r="847" spans="2:3">
      <c r="B847" s="334"/>
      <c r="C847" s="335"/>
    </row>
    <row r="848" spans="2:3">
      <c r="B848" s="334"/>
      <c r="C848" s="335"/>
    </row>
    <row r="849" spans="2:3">
      <c r="B849" s="334"/>
      <c r="C849" s="335"/>
    </row>
    <row r="850" spans="2:3">
      <c r="B850" s="334"/>
      <c r="C850" s="335"/>
    </row>
    <row r="851" spans="2:3">
      <c r="B851" s="334"/>
      <c r="C851" s="335"/>
    </row>
    <row r="852" spans="2:3">
      <c r="B852" s="334"/>
      <c r="C852" s="335"/>
    </row>
    <row r="853" spans="2:3">
      <c r="B853" s="334"/>
      <c r="C853" s="335"/>
    </row>
    <row r="854" spans="2:3">
      <c r="B854" s="334"/>
      <c r="C854" s="335"/>
    </row>
    <row r="855" spans="2:3">
      <c r="B855" s="334"/>
      <c r="C855" s="335"/>
    </row>
    <row r="856" spans="2:3">
      <c r="B856" s="334"/>
      <c r="C856" s="335"/>
    </row>
    <row r="857" spans="2:3">
      <c r="B857" s="334"/>
      <c r="C857" s="335"/>
    </row>
    <row r="858" spans="2:3">
      <c r="B858" s="334"/>
      <c r="C858" s="335"/>
    </row>
    <row r="859" spans="2:3">
      <c r="B859" s="334"/>
      <c r="C859" s="335"/>
    </row>
    <row r="860" spans="2:3">
      <c r="B860" s="334"/>
      <c r="C860" s="335"/>
    </row>
    <row r="861" spans="2:3">
      <c r="B861" s="334"/>
      <c r="C861" s="335"/>
    </row>
    <row r="862" spans="2:3">
      <c r="B862" s="334"/>
      <c r="C862" s="335"/>
    </row>
    <row r="863" spans="2:3">
      <c r="B863" s="334"/>
      <c r="C863" s="335"/>
    </row>
    <row r="864" spans="2:3">
      <c r="B864" s="334"/>
      <c r="C864" s="335"/>
    </row>
    <row r="865" spans="2:3">
      <c r="B865" s="334"/>
      <c r="C865" s="335"/>
    </row>
    <row r="866" spans="2:3">
      <c r="B866" s="334"/>
      <c r="C866" s="335"/>
    </row>
    <row r="867" spans="2:3">
      <c r="B867" s="334"/>
      <c r="C867" s="335"/>
    </row>
    <row r="868" spans="2:3">
      <c r="B868" s="334"/>
      <c r="C868" s="335"/>
    </row>
    <row r="869" spans="2:3">
      <c r="B869" s="334"/>
      <c r="C869" s="335"/>
    </row>
    <row r="870" spans="2:3">
      <c r="B870" s="334"/>
      <c r="C870" s="335"/>
    </row>
    <row r="871" spans="2:3">
      <c r="B871" s="334"/>
      <c r="C871" s="335"/>
    </row>
    <row r="872" spans="2:3">
      <c r="B872" s="334"/>
      <c r="C872" s="335"/>
    </row>
    <row r="873" spans="2:3">
      <c r="B873" s="334"/>
      <c r="C873" s="335"/>
    </row>
    <row r="874" spans="2:3">
      <c r="B874" s="334"/>
      <c r="C874" s="335"/>
    </row>
    <row r="875" spans="2:3">
      <c r="B875" s="334"/>
      <c r="C875" s="335"/>
    </row>
    <row r="876" spans="2:3">
      <c r="B876" s="334"/>
      <c r="C876" s="335"/>
    </row>
    <row r="877" spans="2:3">
      <c r="B877" s="334"/>
      <c r="C877" s="335"/>
    </row>
    <row r="878" spans="2:3">
      <c r="B878" s="334"/>
      <c r="C878" s="335"/>
    </row>
    <row r="879" spans="2:3">
      <c r="B879" s="334"/>
      <c r="C879" s="335"/>
    </row>
    <row r="880" spans="2:3">
      <c r="B880" s="334"/>
      <c r="C880" s="335"/>
    </row>
    <row r="881" spans="2:3">
      <c r="B881" s="334"/>
      <c r="C881" s="335"/>
    </row>
    <row r="882" spans="2:3">
      <c r="B882" s="334"/>
      <c r="C882" s="335"/>
    </row>
    <row r="883" spans="2:3">
      <c r="B883" s="334"/>
      <c r="C883" s="335"/>
    </row>
    <row r="884" spans="2:3">
      <c r="B884" s="334"/>
      <c r="C884" s="335"/>
    </row>
    <row r="885" spans="2:3">
      <c r="B885" s="334"/>
      <c r="C885" s="335"/>
    </row>
    <row r="886" spans="2:3">
      <c r="B886" s="334"/>
      <c r="C886" s="335"/>
    </row>
    <row r="887" spans="2:3">
      <c r="B887" s="334"/>
      <c r="C887" s="335"/>
    </row>
    <row r="888" spans="2:3">
      <c r="B888" s="334"/>
      <c r="C888" s="335"/>
    </row>
    <row r="889" spans="2:3">
      <c r="B889" s="334"/>
      <c r="C889" s="335"/>
    </row>
    <row r="890" spans="2:3">
      <c r="B890" s="334"/>
      <c r="C890" s="335"/>
    </row>
    <row r="891" spans="2:3">
      <c r="B891" s="334"/>
      <c r="C891" s="335"/>
    </row>
    <row r="892" spans="2:3">
      <c r="B892" s="334"/>
      <c r="C892" s="335"/>
    </row>
    <row r="893" spans="2:3">
      <c r="B893" s="334"/>
      <c r="C893" s="335"/>
    </row>
    <row r="894" spans="2:3">
      <c r="B894" s="334"/>
      <c r="C894" s="335"/>
    </row>
    <row r="895" spans="2:3">
      <c r="B895" s="334"/>
      <c r="C895" s="335"/>
    </row>
    <row r="896" spans="2:3">
      <c r="B896" s="334"/>
      <c r="C896" s="335"/>
    </row>
    <row r="897" spans="2:3">
      <c r="B897" s="334"/>
      <c r="C897" s="335"/>
    </row>
    <row r="898" spans="2:3">
      <c r="B898" s="334"/>
      <c r="C898" s="335"/>
    </row>
    <row r="899" spans="2:3">
      <c r="B899" s="334"/>
      <c r="C899" s="335"/>
    </row>
    <row r="900" spans="2:3">
      <c r="B900" s="334"/>
      <c r="C900" s="335"/>
    </row>
    <row r="901" spans="2:3">
      <c r="B901" s="334"/>
      <c r="C901" s="335"/>
    </row>
    <row r="902" spans="2:3">
      <c r="B902" s="334"/>
      <c r="C902" s="335"/>
    </row>
    <row r="903" spans="2:3">
      <c r="B903" s="334"/>
      <c r="C903" s="335"/>
    </row>
    <row r="904" spans="2:3">
      <c r="B904" s="334"/>
      <c r="C904" s="335"/>
    </row>
    <row r="905" spans="2:3">
      <c r="B905" s="334"/>
      <c r="C905" s="335"/>
    </row>
    <row r="906" spans="2:3">
      <c r="B906" s="334"/>
      <c r="C906" s="335"/>
    </row>
    <row r="907" spans="2:3">
      <c r="B907" s="334"/>
      <c r="C907" s="335"/>
    </row>
    <row r="908" spans="2:3">
      <c r="B908" s="334"/>
      <c r="C908" s="335"/>
    </row>
    <row r="909" spans="2:3">
      <c r="B909" s="334"/>
      <c r="C909" s="335"/>
    </row>
    <row r="910" spans="2:3">
      <c r="B910" s="334"/>
      <c r="C910" s="335"/>
    </row>
    <row r="911" spans="2:3">
      <c r="B911" s="334"/>
      <c r="C911" s="335"/>
    </row>
    <row r="912" spans="2:3">
      <c r="B912" s="334"/>
      <c r="C912" s="335"/>
    </row>
    <row r="913" spans="2:3">
      <c r="B913" s="334"/>
      <c r="C913" s="335"/>
    </row>
    <row r="914" spans="2:3">
      <c r="B914" s="334"/>
      <c r="C914" s="335"/>
    </row>
    <row r="915" spans="2:3">
      <c r="B915" s="334"/>
      <c r="C915" s="335"/>
    </row>
    <row r="916" spans="2:3">
      <c r="B916" s="334"/>
      <c r="C916" s="335"/>
    </row>
    <row r="917" spans="2:3">
      <c r="B917" s="334"/>
      <c r="C917" s="335"/>
    </row>
    <row r="918" spans="2:3">
      <c r="B918" s="334"/>
      <c r="C918" s="335"/>
    </row>
    <row r="919" spans="2:3">
      <c r="B919" s="334"/>
      <c r="C919" s="335"/>
    </row>
    <row r="920" spans="2:3">
      <c r="B920" s="334"/>
      <c r="C920" s="335"/>
    </row>
    <row r="921" spans="2:3">
      <c r="B921" s="334"/>
      <c r="C921" s="335"/>
    </row>
    <row r="922" spans="2:3">
      <c r="B922" s="334"/>
      <c r="C922" s="335"/>
    </row>
    <row r="923" spans="2:3">
      <c r="B923" s="334"/>
      <c r="C923" s="335"/>
    </row>
    <row r="924" spans="2:3">
      <c r="B924" s="334"/>
      <c r="C924" s="335"/>
    </row>
    <row r="925" spans="2:3">
      <c r="B925" s="334"/>
      <c r="C925" s="335"/>
    </row>
    <row r="926" spans="2:3">
      <c r="B926" s="334"/>
      <c r="C926" s="335"/>
    </row>
    <row r="927" spans="2:3">
      <c r="B927" s="334"/>
      <c r="C927" s="335"/>
    </row>
    <row r="928" spans="2:3">
      <c r="B928" s="334"/>
      <c r="C928" s="335"/>
    </row>
    <row r="929" spans="2:3">
      <c r="B929" s="334"/>
      <c r="C929" s="335"/>
    </row>
    <row r="930" spans="2:3">
      <c r="B930" s="334"/>
      <c r="C930" s="335"/>
    </row>
    <row r="931" spans="2:3">
      <c r="B931" s="334"/>
      <c r="C931" s="335"/>
    </row>
    <row r="932" spans="2:3">
      <c r="B932" s="334"/>
      <c r="C932" s="335"/>
    </row>
    <row r="933" spans="2:3">
      <c r="B933" s="334"/>
      <c r="C933" s="335"/>
    </row>
    <row r="934" spans="2:3">
      <c r="B934" s="334"/>
      <c r="C934" s="335"/>
    </row>
    <row r="935" spans="2:3">
      <c r="B935" s="334"/>
      <c r="C935" s="335"/>
    </row>
    <row r="936" spans="2:3">
      <c r="B936" s="334"/>
      <c r="C936" s="335"/>
    </row>
    <row r="937" spans="2:3">
      <c r="B937" s="334"/>
      <c r="C937" s="335"/>
    </row>
    <row r="938" spans="2:3">
      <c r="B938" s="334"/>
      <c r="C938" s="335"/>
    </row>
    <row r="939" spans="2:3">
      <c r="B939" s="334"/>
      <c r="C939" s="335"/>
    </row>
    <row r="940" spans="2:3">
      <c r="B940" s="334"/>
      <c r="C940" s="335"/>
    </row>
    <row r="941" spans="2:3">
      <c r="B941" s="334"/>
      <c r="C941" s="335"/>
    </row>
    <row r="942" spans="2:3">
      <c r="B942" s="334"/>
      <c r="C942" s="335"/>
    </row>
    <row r="943" spans="2:3">
      <c r="B943" s="334"/>
      <c r="C943" s="335"/>
    </row>
    <row r="944" spans="2:3">
      <c r="B944" s="334"/>
      <c r="C944" s="335"/>
    </row>
    <row r="945" spans="2:3">
      <c r="B945" s="334"/>
      <c r="C945" s="335"/>
    </row>
    <row r="946" spans="2:3">
      <c r="B946" s="334"/>
      <c r="C946" s="335"/>
    </row>
    <row r="947" spans="2:3">
      <c r="B947" s="334"/>
      <c r="C947" s="335"/>
    </row>
    <row r="948" spans="2:3">
      <c r="B948" s="334"/>
      <c r="C948" s="335"/>
    </row>
    <row r="949" spans="2:3">
      <c r="B949" s="334"/>
      <c r="C949" s="335"/>
    </row>
    <row r="950" spans="2:3">
      <c r="B950" s="334"/>
      <c r="C950" s="335"/>
    </row>
    <row r="951" spans="2:3">
      <c r="B951" s="334"/>
      <c r="C951" s="335"/>
    </row>
    <row r="952" spans="2:3">
      <c r="B952" s="334"/>
      <c r="C952" s="335"/>
    </row>
    <row r="953" spans="2:3">
      <c r="B953" s="334"/>
      <c r="C953" s="335"/>
    </row>
    <row r="954" spans="2:3">
      <c r="B954" s="334"/>
      <c r="C954" s="335"/>
    </row>
    <row r="955" spans="2:3">
      <c r="B955" s="334"/>
      <c r="C955" s="335"/>
    </row>
    <row r="956" spans="2:3">
      <c r="B956" s="334"/>
      <c r="C956" s="335"/>
    </row>
    <row r="957" spans="2:3">
      <c r="B957" s="334"/>
      <c r="C957" s="335"/>
    </row>
    <row r="958" spans="2:3">
      <c r="B958" s="334"/>
      <c r="C958" s="335"/>
    </row>
    <row r="959" spans="2:3">
      <c r="B959" s="334"/>
      <c r="C959" s="335"/>
    </row>
    <row r="960" spans="2:3">
      <c r="B960" s="334"/>
      <c r="C960" s="335"/>
    </row>
    <row r="961" spans="2:3">
      <c r="B961" s="334"/>
      <c r="C961" s="335"/>
    </row>
    <row r="962" spans="2:3">
      <c r="B962" s="334"/>
      <c r="C962" s="335"/>
    </row>
    <row r="963" spans="2:3">
      <c r="B963" s="334"/>
      <c r="C963" s="335"/>
    </row>
    <row r="964" spans="2:3">
      <c r="B964" s="334"/>
      <c r="C964" s="335"/>
    </row>
    <row r="965" spans="2:3">
      <c r="B965" s="334"/>
      <c r="C965" s="335"/>
    </row>
    <row r="966" spans="2:3">
      <c r="B966" s="334"/>
      <c r="C966" s="335"/>
    </row>
    <row r="967" spans="2:3">
      <c r="B967" s="334"/>
      <c r="C967" s="335"/>
    </row>
    <row r="968" spans="2:3">
      <c r="B968" s="334"/>
      <c r="C968" s="335"/>
    </row>
    <row r="969" spans="2:3">
      <c r="B969" s="334"/>
      <c r="C969" s="335"/>
    </row>
    <row r="970" spans="2:3">
      <c r="B970" s="334"/>
      <c r="C970" s="335"/>
    </row>
    <row r="971" spans="2:3">
      <c r="B971" s="334"/>
      <c r="C971" s="335"/>
    </row>
    <row r="972" spans="2:3">
      <c r="B972" s="334"/>
      <c r="C972" s="335"/>
    </row>
    <row r="973" spans="2:3">
      <c r="B973" s="334"/>
      <c r="C973" s="335"/>
    </row>
    <row r="974" spans="2:3">
      <c r="B974" s="334"/>
      <c r="C974" s="335"/>
    </row>
    <row r="975" spans="2:3">
      <c r="B975" s="334"/>
      <c r="C975" s="335"/>
    </row>
    <row r="976" spans="2:3">
      <c r="B976" s="334"/>
      <c r="C976" s="335"/>
    </row>
    <row r="977" spans="2:3">
      <c r="B977" s="334"/>
      <c r="C977" s="335"/>
    </row>
    <row r="978" spans="2:3">
      <c r="B978" s="334"/>
      <c r="C978" s="335"/>
    </row>
    <row r="979" spans="2:3">
      <c r="B979" s="334"/>
      <c r="C979" s="335"/>
    </row>
    <row r="980" spans="2:3">
      <c r="B980" s="334"/>
      <c r="C980" s="335"/>
    </row>
    <row r="981" spans="2:3">
      <c r="B981" s="334"/>
      <c r="C981" s="335"/>
    </row>
    <row r="982" spans="2:3">
      <c r="B982" s="334"/>
      <c r="C982" s="335"/>
    </row>
    <row r="983" spans="2:3">
      <c r="B983" s="334"/>
      <c r="C983" s="335"/>
    </row>
    <row r="984" spans="2:3">
      <c r="B984" s="334"/>
      <c r="C984" s="335"/>
    </row>
    <row r="985" spans="2:3">
      <c r="B985" s="334"/>
      <c r="C985" s="335"/>
    </row>
    <row r="986" spans="2:3">
      <c r="B986" s="334"/>
      <c r="C986" s="335"/>
    </row>
    <row r="987" spans="2:3">
      <c r="B987" s="334"/>
      <c r="C987" s="335"/>
    </row>
    <row r="988" spans="2:3">
      <c r="B988" s="334"/>
      <c r="C988" s="335"/>
    </row>
    <row r="989" spans="2:3">
      <c r="B989" s="334"/>
      <c r="C989" s="335"/>
    </row>
    <row r="990" spans="2:3">
      <c r="B990" s="334"/>
      <c r="C990" s="335"/>
    </row>
    <row r="991" spans="2:3">
      <c r="B991" s="334"/>
      <c r="C991" s="335"/>
    </row>
    <row r="992" spans="2:3">
      <c r="B992" s="334"/>
      <c r="C992" s="335"/>
    </row>
    <row r="993" spans="2:3">
      <c r="B993" s="334"/>
      <c r="C993" s="335"/>
    </row>
    <row r="994" spans="2:3">
      <c r="B994" s="334"/>
      <c r="C994" s="335"/>
    </row>
    <row r="995" spans="2:3">
      <c r="B995" s="334"/>
      <c r="C995" s="335"/>
    </row>
    <row r="996" spans="2:3">
      <c r="B996" s="334"/>
      <c r="C996" s="335"/>
    </row>
    <row r="997" spans="2:3">
      <c r="B997" s="334"/>
      <c r="C997" s="335"/>
    </row>
    <row r="998" spans="2:3">
      <c r="B998" s="334"/>
      <c r="C998" s="335"/>
    </row>
    <row r="999" spans="2:3">
      <c r="B999" s="334"/>
      <c r="C999" s="335"/>
    </row>
    <row r="1000" spans="2:3">
      <c r="B1000" s="334"/>
      <c r="C1000" s="335"/>
    </row>
  </sheetData>
  <autoFilter ref="A1:AK1000"/>
  <conditionalFormatting sqref="N1">
    <cfRule type="colorScale" priority="109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09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09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09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09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09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09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09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09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8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108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108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08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8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108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08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108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J1">
    <cfRule type="colorScale" priority="108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08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07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07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07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07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07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07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07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7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107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07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06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06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106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06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106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I1">
    <cfRule type="colorScale" priority="106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K1">
    <cfRule type="colorScale" priority="106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:O14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4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4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4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4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4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4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4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4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4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4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9.42578125" bestFit="1" customWidth="1"/>
    <col min="3" max="3" width="14.28515625" bestFit="1" customWidth="1"/>
    <col min="4" max="4" width="13.5703125" bestFit="1" customWidth="1"/>
    <col min="5" max="5" width="12" bestFit="1" customWidth="1"/>
    <col min="6" max="6" width="13.28515625" bestFit="1" customWidth="1"/>
    <col min="7" max="7" width="97" bestFit="1" customWidth="1"/>
    <col min="8" max="8" width="18.5703125" bestFit="1" customWidth="1"/>
    <col min="9" max="9" width="10.140625" bestFit="1" customWidth="1"/>
    <col min="10" max="10" width="16.28515625" bestFit="1" customWidth="1"/>
    <col min="11" max="11" width="42.5703125" bestFit="1" customWidth="1"/>
    <col min="12" max="13" width="19.42578125" bestFit="1" customWidth="1"/>
    <col min="14" max="14" width="18.5703125" bestFit="1" customWidth="1"/>
    <col min="15" max="19" width="19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5.28515625" bestFit="1" customWidth="1"/>
    <col min="25" max="25" width="14.42578125" bestFit="1" customWidth="1"/>
    <col min="26" max="26" width="23.28515625" bestFit="1" customWidth="1"/>
    <col min="27" max="27" width="15" bestFit="1" customWidth="1"/>
    <col min="28" max="28" width="17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491</v>
      </c>
      <c r="B2" s="1">
        <v>0.65625</v>
      </c>
      <c r="C2" t="s">
        <v>277</v>
      </c>
      <c r="D2" t="s">
        <v>229</v>
      </c>
      <c r="E2" t="s">
        <v>279</v>
      </c>
      <c r="F2">
        <v>3509</v>
      </c>
      <c r="G2" t="s">
        <v>280</v>
      </c>
      <c r="H2" t="s">
        <v>232</v>
      </c>
      <c r="I2" t="s">
        <v>5</v>
      </c>
      <c r="J2" t="s">
        <v>234</v>
      </c>
      <c r="K2" t="s">
        <v>490</v>
      </c>
      <c r="L2">
        <v>10</v>
      </c>
      <c r="M2">
        <v>81.875</v>
      </c>
      <c r="N2">
        <v>45.031999999999996</v>
      </c>
      <c r="O2">
        <v>32.416800000000002</v>
      </c>
      <c r="P2">
        <v>8.7594999999999992</v>
      </c>
      <c r="Q2">
        <v>6.0063000000000004</v>
      </c>
      <c r="R2">
        <v>4.0742000000000003</v>
      </c>
      <c r="S2">
        <v>2.8908</v>
      </c>
      <c r="T2">
        <v>2.1629</v>
      </c>
      <c r="U2">
        <v>1.9904999999999999</v>
      </c>
      <c r="V2">
        <v>1.1195999999999999</v>
      </c>
      <c r="W2">
        <v>16.2029</v>
      </c>
      <c r="X2" t="s">
        <v>492</v>
      </c>
      <c r="Y2">
        <v>0.1472</v>
      </c>
      <c r="Z2" t="s">
        <v>493</v>
      </c>
      <c r="AA2">
        <v>1.8985000000000001</v>
      </c>
      <c r="AB2" t="s">
        <v>494</v>
      </c>
      <c r="AC2">
        <v>1.1302000000000001</v>
      </c>
      <c r="AD2">
        <v>11.7486</v>
      </c>
      <c r="AE2" s="23">
        <v>217.45500000000001</v>
      </c>
      <c r="AF2">
        <v>2.5</v>
      </c>
      <c r="AG2">
        <v>98</v>
      </c>
    </row>
    <row r="3" spans="1:33">
      <c r="A3" t="s">
        <v>495</v>
      </c>
      <c r="B3" s="1">
        <v>0.65625</v>
      </c>
      <c r="C3" t="s">
        <v>277</v>
      </c>
      <c r="D3" t="s">
        <v>229</v>
      </c>
      <c r="E3" t="s">
        <v>279</v>
      </c>
      <c r="F3">
        <v>3509</v>
      </c>
      <c r="G3" t="s">
        <v>280</v>
      </c>
      <c r="H3" t="s">
        <v>232</v>
      </c>
      <c r="I3" t="s">
        <v>5</v>
      </c>
      <c r="J3" t="s">
        <v>234</v>
      </c>
      <c r="K3" t="s">
        <v>490</v>
      </c>
      <c r="L3">
        <v>5</v>
      </c>
      <c r="M3">
        <v>69.05</v>
      </c>
      <c r="N3">
        <v>33.029499999999999</v>
      </c>
      <c r="O3">
        <v>22.235900000000001</v>
      </c>
      <c r="P3">
        <v>6.2222</v>
      </c>
      <c r="Q3">
        <v>5.5217000000000001</v>
      </c>
      <c r="R3">
        <v>3.1993999999999998</v>
      </c>
      <c r="S3">
        <v>2.3757000000000001</v>
      </c>
      <c r="T3">
        <v>1.2724</v>
      </c>
      <c r="U3">
        <v>0.93159999999999998</v>
      </c>
      <c r="V3">
        <v>0.71819999999999995</v>
      </c>
      <c r="W3">
        <v>10.955</v>
      </c>
      <c r="X3" t="s">
        <v>359</v>
      </c>
      <c r="Y3">
        <v>0.81230000000000002</v>
      </c>
      <c r="Z3" t="s">
        <v>395</v>
      </c>
      <c r="AA3">
        <v>0.23400000000000001</v>
      </c>
      <c r="AB3" t="s">
        <v>496</v>
      </c>
      <c r="AC3">
        <v>3.6876000000000002</v>
      </c>
      <c r="AD3">
        <v>19.399999999999999</v>
      </c>
      <c r="AE3">
        <v>179.6454</v>
      </c>
      <c r="AF3">
        <v>1.75</v>
      </c>
      <c r="AG3">
        <v>83</v>
      </c>
    </row>
    <row r="4" spans="1:33">
      <c r="A4" t="s">
        <v>497</v>
      </c>
      <c r="B4" s="1">
        <v>0.65625</v>
      </c>
      <c r="C4" t="s">
        <v>277</v>
      </c>
      <c r="D4" t="s">
        <v>229</v>
      </c>
      <c r="E4" t="s">
        <v>279</v>
      </c>
      <c r="F4">
        <v>3509</v>
      </c>
      <c r="G4" t="s">
        <v>280</v>
      </c>
      <c r="H4" t="s">
        <v>232</v>
      </c>
      <c r="I4" t="s">
        <v>5</v>
      </c>
      <c r="J4" t="s">
        <v>234</v>
      </c>
      <c r="K4" t="s">
        <v>490</v>
      </c>
      <c r="L4">
        <v>10</v>
      </c>
      <c r="M4">
        <v>53.357999999999997</v>
      </c>
      <c r="N4">
        <v>55.599600000000002</v>
      </c>
      <c r="O4">
        <v>17.563500000000001</v>
      </c>
      <c r="P4">
        <v>6.7221000000000002</v>
      </c>
      <c r="Q4">
        <v>3.6688000000000001</v>
      </c>
      <c r="R4">
        <v>2.8923999999999999</v>
      </c>
      <c r="S4">
        <v>1.0226999999999999</v>
      </c>
      <c r="T4">
        <v>0.85919999999999996</v>
      </c>
      <c r="U4">
        <v>0.50239999999999996</v>
      </c>
      <c r="V4">
        <v>1.2833000000000001</v>
      </c>
      <c r="W4">
        <v>16.125</v>
      </c>
      <c r="X4" t="s">
        <v>315</v>
      </c>
      <c r="Y4">
        <v>2.0895000000000001</v>
      </c>
      <c r="Z4" t="s">
        <v>498</v>
      </c>
      <c r="AA4">
        <v>0.1404</v>
      </c>
      <c r="AB4" t="s">
        <v>302</v>
      </c>
      <c r="AC4">
        <v>0.74570000000000003</v>
      </c>
      <c r="AD4">
        <v>14.3759</v>
      </c>
      <c r="AE4">
        <v>176.94839999999999</v>
      </c>
      <c r="AF4">
        <v>6.5</v>
      </c>
      <c r="AG4">
        <v>74</v>
      </c>
    </row>
    <row r="5" spans="1:33">
      <c r="A5" t="s">
        <v>499</v>
      </c>
      <c r="B5" s="1">
        <v>0.65625</v>
      </c>
      <c r="C5" t="s">
        <v>277</v>
      </c>
      <c r="D5" t="s">
        <v>229</v>
      </c>
      <c r="E5" t="s">
        <v>279</v>
      </c>
      <c r="F5">
        <v>3509</v>
      </c>
      <c r="G5" t="s">
        <v>280</v>
      </c>
      <c r="H5" t="s">
        <v>232</v>
      </c>
      <c r="I5" t="s">
        <v>5</v>
      </c>
      <c r="J5" t="s">
        <v>234</v>
      </c>
      <c r="K5" t="s">
        <v>490</v>
      </c>
      <c r="L5">
        <v>9</v>
      </c>
      <c r="M5">
        <v>65.717399999999998</v>
      </c>
      <c r="N5">
        <v>35.712600000000002</v>
      </c>
      <c r="O5">
        <v>14.553000000000001</v>
      </c>
      <c r="P5">
        <v>6.8853</v>
      </c>
      <c r="Q5">
        <v>6.6280999999999999</v>
      </c>
      <c r="R5">
        <v>3.3881999999999999</v>
      </c>
      <c r="S5">
        <v>3.0514999999999999</v>
      </c>
      <c r="T5">
        <v>2.5945999999999998</v>
      </c>
      <c r="U5">
        <v>0.99529999999999996</v>
      </c>
      <c r="V5">
        <v>0.73370000000000002</v>
      </c>
      <c r="W5">
        <v>17.8521</v>
      </c>
      <c r="X5" t="s">
        <v>500</v>
      </c>
      <c r="Y5">
        <v>0</v>
      </c>
      <c r="Z5" t="s">
        <v>501</v>
      </c>
      <c r="AA5">
        <v>0.5</v>
      </c>
      <c r="AB5" t="s">
        <v>502</v>
      </c>
      <c r="AC5">
        <v>1.7155</v>
      </c>
      <c r="AD5">
        <v>11.779500000000001</v>
      </c>
      <c r="AE5">
        <v>172.1069</v>
      </c>
      <c r="AF5">
        <v>10</v>
      </c>
      <c r="AG5">
        <v>92</v>
      </c>
    </row>
    <row r="6" spans="1:33">
      <c r="A6" t="s">
        <v>503</v>
      </c>
      <c r="B6" s="1">
        <v>0.65625</v>
      </c>
      <c r="C6" t="s">
        <v>277</v>
      </c>
      <c r="D6" t="s">
        <v>229</v>
      </c>
      <c r="E6" t="s">
        <v>279</v>
      </c>
      <c r="F6">
        <v>3509</v>
      </c>
      <c r="G6" t="s">
        <v>280</v>
      </c>
      <c r="H6" t="s">
        <v>232</v>
      </c>
      <c r="I6" t="s">
        <v>5</v>
      </c>
      <c r="J6" t="s">
        <v>234</v>
      </c>
      <c r="K6" t="s">
        <v>490</v>
      </c>
      <c r="L6">
        <v>10</v>
      </c>
      <c r="M6">
        <v>43.561599999999999</v>
      </c>
      <c r="N6">
        <v>43.825099999999999</v>
      </c>
      <c r="O6">
        <v>15.0296</v>
      </c>
      <c r="P6">
        <v>7.4295999999999998</v>
      </c>
      <c r="Q6">
        <v>7.1680000000000001</v>
      </c>
      <c r="R6">
        <v>3.4518</v>
      </c>
      <c r="S6">
        <v>3.9506999999999999</v>
      </c>
      <c r="T6">
        <v>1.8975</v>
      </c>
      <c r="U6">
        <v>0.90269999999999995</v>
      </c>
      <c r="V6">
        <v>1.0847</v>
      </c>
      <c r="W6">
        <v>13.5457</v>
      </c>
      <c r="X6" t="s">
        <v>504</v>
      </c>
      <c r="Y6">
        <v>1.3817999999999999</v>
      </c>
      <c r="Z6" t="s">
        <v>505</v>
      </c>
      <c r="AA6">
        <v>0.85770000000000002</v>
      </c>
      <c r="AB6" t="s">
        <v>506</v>
      </c>
      <c r="AC6">
        <v>0.2</v>
      </c>
      <c r="AD6">
        <v>13.965299999999999</v>
      </c>
      <c r="AE6">
        <v>158.2518</v>
      </c>
      <c r="AF6">
        <v>14</v>
      </c>
      <c r="AG6">
        <v>96</v>
      </c>
    </row>
    <row r="7" spans="1:33">
      <c r="A7" t="s">
        <v>507</v>
      </c>
      <c r="B7" s="1">
        <v>0.65625</v>
      </c>
      <c r="C7" t="s">
        <v>277</v>
      </c>
      <c r="D7" t="s">
        <v>229</v>
      </c>
      <c r="E7" t="s">
        <v>279</v>
      </c>
      <c r="F7">
        <v>3509</v>
      </c>
      <c r="G7" t="s">
        <v>280</v>
      </c>
      <c r="H7" t="s">
        <v>232</v>
      </c>
      <c r="I7" t="s">
        <v>5</v>
      </c>
      <c r="J7" t="s">
        <v>234</v>
      </c>
      <c r="K7" t="s">
        <v>490</v>
      </c>
      <c r="L7">
        <v>6</v>
      </c>
      <c r="M7">
        <v>51.369</v>
      </c>
      <c r="N7">
        <v>39.8489</v>
      </c>
      <c r="O7">
        <v>14.643800000000001</v>
      </c>
      <c r="P7">
        <v>5.5941999999999998</v>
      </c>
      <c r="Q7">
        <v>3.9916</v>
      </c>
      <c r="R7">
        <v>2.4518</v>
      </c>
      <c r="S7">
        <v>1.7970999999999999</v>
      </c>
      <c r="T7">
        <v>1.1752</v>
      </c>
      <c r="U7">
        <v>0.8669</v>
      </c>
      <c r="V7">
        <v>0.96850000000000003</v>
      </c>
      <c r="W7">
        <v>16.125</v>
      </c>
      <c r="X7" t="s">
        <v>508</v>
      </c>
      <c r="Y7">
        <v>0.50670000000000004</v>
      </c>
      <c r="Z7" t="s">
        <v>509</v>
      </c>
      <c r="AA7">
        <v>1.9313</v>
      </c>
      <c r="AB7" t="s">
        <v>510</v>
      </c>
      <c r="AC7">
        <v>1.9500999999999999</v>
      </c>
      <c r="AD7">
        <v>5.0666000000000002</v>
      </c>
      <c r="AE7">
        <v>148.2867</v>
      </c>
      <c r="AF7">
        <v>8</v>
      </c>
      <c r="AG7">
        <v>90</v>
      </c>
    </row>
    <row r="8" spans="1:33">
      <c r="A8" t="s">
        <v>511</v>
      </c>
      <c r="B8" s="1">
        <v>0.65625</v>
      </c>
      <c r="C8" t="s">
        <v>277</v>
      </c>
      <c r="D8" t="s">
        <v>229</v>
      </c>
      <c r="E8" t="s">
        <v>279</v>
      </c>
      <c r="F8">
        <v>3509</v>
      </c>
      <c r="G8" t="s">
        <v>280</v>
      </c>
      <c r="H8" t="s">
        <v>232</v>
      </c>
      <c r="I8" t="s">
        <v>5</v>
      </c>
      <c r="J8" t="s">
        <v>234</v>
      </c>
      <c r="K8" t="s">
        <v>490</v>
      </c>
      <c r="L8">
        <v>13</v>
      </c>
      <c r="M8">
        <v>42.553899999999999</v>
      </c>
      <c r="N8">
        <v>21.6906</v>
      </c>
      <c r="O8">
        <v>24.7242</v>
      </c>
      <c r="P8">
        <v>6.1215000000000002</v>
      </c>
      <c r="Q8">
        <v>2.9100999999999999</v>
      </c>
      <c r="R8">
        <v>3.2199</v>
      </c>
      <c r="S8">
        <v>2.5644</v>
      </c>
      <c r="T8">
        <v>1.6825000000000001</v>
      </c>
      <c r="U8">
        <v>0.91439999999999999</v>
      </c>
      <c r="V8">
        <v>0.76770000000000005</v>
      </c>
      <c r="W8">
        <v>11.867100000000001</v>
      </c>
      <c r="X8" t="s">
        <v>366</v>
      </c>
      <c r="Y8">
        <v>0.4864</v>
      </c>
      <c r="Z8" t="s">
        <v>498</v>
      </c>
      <c r="AA8">
        <v>0.50960000000000005</v>
      </c>
      <c r="AB8" t="s">
        <v>512</v>
      </c>
      <c r="AC8">
        <v>0</v>
      </c>
      <c r="AD8">
        <v>23.660799999999998</v>
      </c>
      <c r="AE8">
        <v>143.67310000000001</v>
      </c>
      <c r="AF8">
        <v>14</v>
      </c>
      <c r="AG8">
        <v>72</v>
      </c>
    </row>
    <row r="9" spans="1:33">
      <c r="A9" t="s">
        <v>513</v>
      </c>
      <c r="B9" s="1">
        <v>0.65625</v>
      </c>
      <c r="C9" t="s">
        <v>277</v>
      </c>
      <c r="D9" t="s">
        <v>229</v>
      </c>
      <c r="E9" t="s">
        <v>279</v>
      </c>
      <c r="F9">
        <v>3509</v>
      </c>
      <c r="G9" t="s">
        <v>280</v>
      </c>
      <c r="H9" t="s">
        <v>232</v>
      </c>
      <c r="I9" t="s">
        <v>5</v>
      </c>
      <c r="J9" t="s">
        <v>234</v>
      </c>
      <c r="K9" t="s">
        <v>490</v>
      </c>
      <c r="L9">
        <v>9</v>
      </c>
      <c r="M9">
        <v>46.281500000000001</v>
      </c>
      <c r="N9">
        <v>32.850900000000003</v>
      </c>
      <c r="O9">
        <v>14.9253</v>
      </c>
      <c r="P9">
        <v>5.5974000000000004</v>
      </c>
      <c r="Q9">
        <v>3.6692</v>
      </c>
      <c r="R9">
        <v>3.5695000000000001</v>
      </c>
      <c r="S9">
        <v>2.5558000000000001</v>
      </c>
      <c r="T9">
        <v>0.84019999999999995</v>
      </c>
      <c r="U9">
        <v>1.1731</v>
      </c>
      <c r="V9">
        <v>1.0869</v>
      </c>
      <c r="W9">
        <v>13.368600000000001</v>
      </c>
      <c r="X9" t="s">
        <v>514</v>
      </c>
      <c r="Y9">
        <v>1.4846999999999999</v>
      </c>
      <c r="Z9" t="s">
        <v>515</v>
      </c>
      <c r="AA9">
        <v>0.1419</v>
      </c>
      <c r="AB9" t="s">
        <v>516</v>
      </c>
      <c r="AC9">
        <v>1.9621999999999999</v>
      </c>
      <c r="AD9">
        <v>12.700100000000001</v>
      </c>
      <c r="AE9">
        <v>142.20740000000001</v>
      </c>
      <c r="AF9">
        <v>20</v>
      </c>
      <c r="AG9">
        <v>76</v>
      </c>
    </row>
    <row r="51" spans="1:33" hidden="1" outlineLevel="1">
      <c r="A51" t="str">
        <f>C2</f>
        <v>Hereford</v>
      </c>
      <c r="B51">
        <f>B2</f>
        <v>0.65625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Deise Vu (IRE)</v>
      </c>
      <c r="L52" t="str">
        <f t="shared" si="0"/>
        <v>Welsh Designe</v>
      </c>
      <c r="M52" t="str">
        <f t="shared" si="0"/>
        <v>Deise Vu (IRE)</v>
      </c>
      <c r="N52" t="str">
        <f t="shared" ref="N52:N91" si="1">INDEX($A$2:$A$20,(MATCH(LARGE(W$2:W$20,$J52),W$2:W$20,0)))</f>
        <v>Sadma</v>
      </c>
      <c r="O52" t="str">
        <f t="shared" ref="O52:O91" si="2">INDEX($A$2:$A$20,(MATCH(LARGE(AA$2:AA$20,$J52),AA$2:AA$20,0)))</f>
        <v>Hands Of Stone (IRE)</v>
      </c>
      <c r="P52" t="str">
        <f t="shared" ref="P52:P91" si="3">INDEX($A$2:$A$20,(MATCH(LARGE(Y$2:Y$20,$J52),Y$2:Y$20,0)))</f>
        <v>Welsh Designe</v>
      </c>
      <c r="Q52" t="str">
        <f t="shared" ref="Q52:Q91" si="4">INDEX($A$2:$A$20,(MATCH(LARGE(Y$2:Y$20,$J52),Y$2:Y$20,0)))</f>
        <v>Welsh Designe</v>
      </c>
      <c r="R52" t="str">
        <f t="shared" ref="R52:R91" si="5">INDEX($A$2:$A$20,(MATCH(LARGE(AD$2:AD$20,$J52),AD$2:AD$20,0)))</f>
        <v>Accessallareas (IRE)</v>
      </c>
      <c r="S52" t="str">
        <f t="shared" ref="S52:S80" si="6">A2</f>
        <v>Deise Vu (IRE)</v>
      </c>
      <c r="V52">
        <f t="shared" ref="V52:V80" si="7">SUM(Y52:AF52)</f>
        <v>45</v>
      </c>
      <c r="W52">
        <f t="shared" ref="W52:W80" si="8">V52-AG2</f>
        <v>-53</v>
      </c>
      <c r="X52">
        <f t="shared" ref="X52:X60" si="9">IF(ISNA(W52),"",W52)</f>
        <v>-53</v>
      </c>
      <c r="Y52">
        <f t="shared" ref="Y52:AA80" si="10">(($H$63+1)-(RANK(M2,M$2:M$30)))</f>
        <v>8</v>
      </c>
      <c r="Z52">
        <f t="shared" si="10"/>
        <v>7</v>
      </c>
      <c r="AA52">
        <f t="shared" si="10"/>
        <v>8</v>
      </c>
      <c r="AB52">
        <f t="shared" ref="AB52:AB80" si="11">(($H$63+1)-(RANK(W2,W$2:W$30)))</f>
        <v>7</v>
      </c>
      <c r="AC52">
        <f t="shared" ref="AC52:AC80" si="12">(($H$63+1)-(RANK(Y2,Y$2:Y$30)))</f>
        <v>2</v>
      </c>
      <c r="AD52">
        <f t="shared" ref="AD52:AD80" si="13">(($H$63+1)-(RANK(AA2,AA$2:AA$30)))</f>
        <v>7</v>
      </c>
      <c r="AE52">
        <f t="shared" ref="AE52:AF80" si="14">(($H$63+1)-(RANK(AC2,AC$2:AC$30)))</f>
        <v>4</v>
      </c>
      <c r="AF52">
        <f t="shared" si="14"/>
        <v>2</v>
      </c>
      <c r="AG52" t="str">
        <f>INDEX(S52:S92, MATCH(LARGE(X52:X92, 1),X52:X92, 0))</f>
        <v>Welsh Designe</v>
      </c>
    </row>
    <row r="53" spans="1:33" hidden="1" outlineLevel="1">
      <c r="A53" t="s">
        <v>43</v>
      </c>
      <c r="B53" t="str">
        <f>A2</f>
        <v>Deise Vu (IRE)</v>
      </c>
      <c r="C53">
        <f>AE2</f>
        <v>217.45500000000001</v>
      </c>
      <c r="D53">
        <f>AG2</f>
        <v>98</v>
      </c>
      <c r="E53">
        <f>C53-D53</f>
        <v>119.45500000000001</v>
      </c>
      <c r="F53">
        <f>SUMIF(B53:B61, B53, G53:G61)</f>
        <v>0.33051443652200752</v>
      </c>
      <c r="G53">
        <f>(1/C53)*(C53-C54)</f>
        <v>0.1738732151479617</v>
      </c>
      <c r="H53">
        <f>AF2</f>
        <v>2.5</v>
      </c>
      <c r="J53">
        <v>2</v>
      </c>
      <c r="K53" t="str">
        <f t="shared" si="0"/>
        <v>Wisecracker</v>
      </c>
      <c r="L53" t="str">
        <f t="shared" si="0"/>
        <v>Deise Vu (IRE)</v>
      </c>
      <c r="M53" t="str">
        <f t="shared" si="0"/>
        <v>Accessallareas (IRE)</v>
      </c>
      <c r="N53" t="str">
        <f t="shared" si="1"/>
        <v>Deise Vu (IRE)</v>
      </c>
      <c r="O53" t="str">
        <f t="shared" si="2"/>
        <v>Deise Vu (IRE)</v>
      </c>
      <c r="P53" t="str">
        <f t="shared" si="3"/>
        <v>Keppel Isle (IRE)</v>
      </c>
      <c r="Q53" t="str">
        <f t="shared" si="4"/>
        <v>Keppel Isle (IRE)</v>
      </c>
      <c r="R53" t="str">
        <f t="shared" si="5"/>
        <v>Wisecracker</v>
      </c>
      <c r="S53" t="str">
        <f t="shared" si="6"/>
        <v>Wisecracker</v>
      </c>
      <c r="V53">
        <f t="shared" si="7"/>
        <v>40</v>
      </c>
      <c r="W53">
        <f t="shared" si="8"/>
        <v>-43</v>
      </c>
      <c r="X53">
        <f t="shared" si="9"/>
        <v>-43</v>
      </c>
      <c r="Y53">
        <f t="shared" si="10"/>
        <v>7</v>
      </c>
      <c r="Z53">
        <f t="shared" si="10"/>
        <v>3</v>
      </c>
      <c r="AA53">
        <f t="shared" si="10"/>
        <v>6</v>
      </c>
      <c r="AB53">
        <f t="shared" si="11"/>
        <v>1</v>
      </c>
      <c r="AC53">
        <f t="shared" si="12"/>
        <v>5</v>
      </c>
      <c r="AD53">
        <f t="shared" si="13"/>
        <v>3</v>
      </c>
      <c r="AE53">
        <f t="shared" si="14"/>
        <v>8</v>
      </c>
      <c r="AF53">
        <f t="shared" si="14"/>
        <v>7</v>
      </c>
    </row>
    <row r="54" spans="1:33" hidden="1" outlineLevel="1">
      <c r="A54" t="s">
        <v>44</v>
      </c>
      <c r="B54" t="str">
        <f>A3</f>
        <v>Wisecracker</v>
      </c>
      <c r="C54">
        <f>AE3</f>
        <v>179.6454</v>
      </c>
      <c r="D54">
        <f>AG3</f>
        <v>83</v>
      </c>
      <c r="E54">
        <f t="shared" ref="E54:E55" si="15">C54-D54</f>
        <v>96.645399999999995</v>
      </c>
      <c r="F54">
        <f ca="1">SUMIF(B53:B64, B54, G53:G61)</f>
        <v>0.46789239613840988</v>
      </c>
      <c r="H54">
        <f>AF3</f>
        <v>1.75</v>
      </c>
      <c r="J54">
        <v>3</v>
      </c>
      <c r="K54" t="str">
        <f t="shared" si="0"/>
        <v>Sadma</v>
      </c>
      <c r="L54" t="str">
        <f t="shared" si="0"/>
        <v>Bajardo (IRE)</v>
      </c>
      <c r="M54" t="str">
        <f t="shared" si="0"/>
        <v>Wisecracker</v>
      </c>
      <c r="N54" t="str">
        <f t="shared" si="1"/>
        <v>Welsh Designe</v>
      </c>
      <c r="O54" t="str">
        <f t="shared" si="2"/>
        <v>Bajardo (IRE)</v>
      </c>
      <c r="P54" t="str">
        <f t="shared" si="3"/>
        <v>Bajardo (IRE)</v>
      </c>
      <c r="Q54" t="str">
        <f t="shared" si="4"/>
        <v>Bajardo (IRE)</v>
      </c>
      <c r="R54" t="str">
        <f t="shared" si="5"/>
        <v>Welsh Designe</v>
      </c>
      <c r="S54" t="str">
        <f t="shared" si="6"/>
        <v>Welsh Designe</v>
      </c>
      <c r="V54">
        <f t="shared" si="7"/>
        <v>42</v>
      </c>
      <c r="W54">
        <f t="shared" si="8"/>
        <v>-32</v>
      </c>
      <c r="X54">
        <f t="shared" si="9"/>
        <v>-32</v>
      </c>
      <c r="Y54">
        <f t="shared" si="10"/>
        <v>5</v>
      </c>
      <c r="Z54">
        <f t="shared" si="10"/>
        <v>8</v>
      </c>
      <c r="AA54">
        <f t="shared" si="10"/>
        <v>5</v>
      </c>
      <c r="AB54">
        <f t="shared" si="11"/>
        <v>6</v>
      </c>
      <c r="AC54">
        <f t="shared" si="12"/>
        <v>8</v>
      </c>
      <c r="AD54">
        <f t="shared" si="13"/>
        <v>1</v>
      </c>
      <c r="AE54">
        <f t="shared" si="14"/>
        <v>3</v>
      </c>
      <c r="AF54">
        <f t="shared" si="14"/>
        <v>6</v>
      </c>
    </row>
    <row r="55" spans="1:33" hidden="1" outlineLevel="1">
      <c r="A55" t="s">
        <v>45</v>
      </c>
      <c r="B55" t="str">
        <f>A4</f>
        <v>Welsh Designe</v>
      </c>
      <c r="C55">
        <f>AE4</f>
        <v>176.94839999999999</v>
      </c>
      <c r="D55">
        <f>AG4</f>
        <v>74</v>
      </c>
      <c r="E55">
        <f t="shared" si="15"/>
        <v>102.94839999999999</v>
      </c>
      <c r="F55">
        <f ca="1">SUMIF(B53:B64, B55, G53:G61)</f>
        <v>0.28944723618090462</v>
      </c>
      <c r="H55">
        <f>AF4</f>
        <v>6.5</v>
      </c>
      <c r="J55">
        <v>4</v>
      </c>
      <c r="K55" t="str">
        <f t="shared" si="0"/>
        <v>Welsh Designe</v>
      </c>
      <c r="L55" t="str">
        <f t="shared" si="0"/>
        <v>Hands Of Stone (IRE)</v>
      </c>
      <c r="M55" t="str">
        <f t="shared" si="0"/>
        <v>Welsh Designe</v>
      </c>
      <c r="N55" t="str">
        <f t="shared" si="1"/>
        <v>Welsh Designe</v>
      </c>
      <c r="O55" t="str">
        <f t="shared" si="2"/>
        <v>Accessallareas (IRE)</v>
      </c>
      <c r="P55" t="str">
        <f t="shared" si="3"/>
        <v>Wisecracker</v>
      </c>
      <c r="Q55" t="str">
        <f t="shared" si="4"/>
        <v>Wisecracker</v>
      </c>
      <c r="R55" t="str">
        <f t="shared" si="5"/>
        <v>Bajardo (IRE)</v>
      </c>
      <c r="S55" t="str">
        <f t="shared" si="6"/>
        <v>Sadma</v>
      </c>
      <c r="V55">
        <f t="shared" si="7"/>
        <v>32</v>
      </c>
      <c r="W55">
        <f t="shared" si="8"/>
        <v>-60</v>
      </c>
      <c r="X55">
        <f t="shared" si="9"/>
        <v>-60</v>
      </c>
      <c r="Y55">
        <f t="shared" si="10"/>
        <v>6</v>
      </c>
      <c r="Z55">
        <f t="shared" si="10"/>
        <v>4</v>
      </c>
      <c r="AA55">
        <f t="shared" si="10"/>
        <v>1</v>
      </c>
      <c r="AB55">
        <f t="shared" si="11"/>
        <v>8</v>
      </c>
      <c r="AC55">
        <f t="shared" si="12"/>
        <v>1</v>
      </c>
      <c r="AD55">
        <f t="shared" si="13"/>
        <v>4</v>
      </c>
      <c r="AE55">
        <f t="shared" si="14"/>
        <v>5</v>
      </c>
      <c r="AF55">
        <f t="shared" si="14"/>
        <v>3</v>
      </c>
    </row>
    <row r="56" spans="1:33" hidden="1" outlineLevel="1">
      <c r="A56" t="s">
        <v>46</v>
      </c>
      <c r="B56" t="str">
        <f>INDEX(A$2:A$20,MATCH(C56,M$2:M$20,0))</f>
        <v>Deise Vu (IRE)</v>
      </c>
      <c r="C56">
        <f>LARGE(M$2:M$20, D56)</f>
        <v>81.875</v>
      </c>
      <c r="D56">
        <v>1</v>
      </c>
      <c r="E56">
        <f>LARGE(M$2:M$20, F56)</f>
        <v>69.05</v>
      </c>
      <c r="F56">
        <v>2</v>
      </c>
      <c r="G56">
        <f t="shared" ref="G56:G61" si="16">IF(C56&gt;0, (1/C56)*(C56-E56), 0.1)</f>
        <v>0.15664122137404585</v>
      </c>
      <c r="H56">
        <f t="shared" ref="H56:H61" si="17">INDEX(AF$2:AF$20,MATCH(B56,A$2:A$20,0))</f>
        <v>2.5</v>
      </c>
      <c r="J56">
        <v>5</v>
      </c>
      <c r="K56" t="str">
        <f t="shared" si="0"/>
        <v>Hands Of Stone (IRE)</v>
      </c>
      <c r="L56" t="str">
        <f t="shared" si="0"/>
        <v>Sadma</v>
      </c>
      <c r="M56" t="str">
        <f t="shared" si="0"/>
        <v>Bajardo (IRE)</v>
      </c>
      <c r="N56" t="str">
        <f t="shared" si="1"/>
        <v>Bajardo (IRE)</v>
      </c>
      <c r="O56" t="str">
        <f t="shared" si="2"/>
        <v>Sadma</v>
      </c>
      <c r="P56" t="str">
        <f t="shared" si="3"/>
        <v>Hands Of Stone (IRE)</v>
      </c>
      <c r="Q56" t="str">
        <f t="shared" si="4"/>
        <v>Hands Of Stone (IRE)</v>
      </c>
      <c r="R56" t="str">
        <f t="shared" si="5"/>
        <v>Keppel Isle (IRE)</v>
      </c>
      <c r="S56" t="str">
        <f t="shared" si="6"/>
        <v>Bajardo (IRE)</v>
      </c>
      <c r="V56">
        <f t="shared" si="7"/>
        <v>35</v>
      </c>
      <c r="W56">
        <f t="shared" si="8"/>
        <v>-61</v>
      </c>
      <c r="X56">
        <f t="shared" si="9"/>
        <v>-61</v>
      </c>
      <c r="Y56">
        <f t="shared" si="10"/>
        <v>2</v>
      </c>
      <c r="Z56">
        <f t="shared" si="10"/>
        <v>6</v>
      </c>
      <c r="AA56">
        <f t="shared" si="10"/>
        <v>4</v>
      </c>
      <c r="AB56">
        <f t="shared" si="11"/>
        <v>4</v>
      </c>
      <c r="AC56">
        <f t="shared" si="12"/>
        <v>6</v>
      </c>
      <c r="AD56">
        <f t="shared" si="13"/>
        <v>6</v>
      </c>
      <c r="AE56">
        <f t="shared" si="14"/>
        <v>2</v>
      </c>
      <c r="AF56">
        <f t="shared" si="14"/>
        <v>5</v>
      </c>
    </row>
    <row r="57" spans="1:33" hidden="1" outlineLevel="1">
      <c r="A57" t="s">
        <v>25</v>
      </c>
      <c r="B57" t="str">
        <f>INDEX(A$2:A$20,MATCH(C57,W$2:W$20,0))</f>
        <v>Sadma</v>
      </c>
      <c r="C57">
        <f>LARGE(W$2:W$20, D57)</f>
        <v>17.8521</v>
      </c>
      <c r="D57">
        <v>1</v>
      </c>
      <c r="E57">
        <f>LARGE(W$2:W$20, F57)</f>
        <v>16.2029</v>
      </c>
      <c r="F57">
        <v>2</v>
      </c>
      <c r="G57">
        <f t="shared" si="16"/>
        <v>9.2381288475865603E-2</v>
      </c>
      <c r="H57">
        <f t="shared" si="17"/>
        <v>10</v>
      </c>
      <c r="J57">
        <v>6</v>
      </c>
      <c r="K57" t="str">
        <f t="shared" si="0"/>
        <v>Keppel Isle (IRE)</v>
      </c>
      <c r="L57" t="str">
        <f t="shared" si="0"/>
        <v>Wisecracker</v>
      </c>
      <c r="M57" t="str">
        <f t="shared" si="0"/>
        <v>Keppel Isle (IRE)</v>
      </c>
      <c r="N57" t="str">
        <f t="shared" si="1"/>
        <v>Keppel Isle (IRE)</v>
      </c>
      <c r="O57" t="str">
        <f t="shared" si="2"/>
        <v>Wisecracker</v>
      </c>
      <c r="P57" t="str">
        <f t="shared" si="3"/>
        <v>Accessallareas (IRE)</v>
      </c>
      <c r="Q57" t="str">
        <f t="shared" si="4"/>
        <v>Accessallareas (IRE)</v>
      </c>
      <c r="R57" t="str">
        <f t="shared" si="5"/>
        <v>Sadma</v>
      </c>
      <c r="S57" t="str">
        <f t="shared" si="6"/>
        <v>Hands Of Stone (IRE)</v>
      </c>
      <c r="V57">
        <f t="shared" si="7"/>
        <v>36</v>
      </c>
      <c r="W57">
        <f t="shared" si="8"/>
        <v>-54</v>
      </c>
      <c r="X57">
        <f t="shared" si="9"/>
        <v>-54</v>
      </c>
      <c r="Y57">
        <f t="shared" si="10"/>
        <v>4</v>
      </c>
      <c r="Z57">
        <f t="shared" si="10"/>
        <v>5</v>
      </c>
      <c r="AA57">
        <f t="shared" si="10"/>
        <v>2</v>
      </c>
      <c r="AB57">
        <f t="shared" si="11"/>
        <v>6</v>
      </c>
      <c r="AC57">
        <f t="shared" si="12"/>
        <v>4</v>
      </c>
      <c r="AD57">
        <f t="shared" si="13"/>
        <v>8</v>
      </c>
      <c r="AE57">
        <f t="shared" si="14"/>
        <v>6</v>
      </c>
      <c r="AF57">
        <f t="shared" si="14"/>
        <v>1</v>
      </c>
    </row>
    <row r="58" spans="1:33" hidden="1" outlineLevel="1">
      <c r="A58" t="s">
        <v>28</v>
      </c>
      <c r="B58" t="str">
        <f>INDEX(A$2:A$20,MATCH(C58,AA$2:AA$20,0))</f>
        <v>Hands Of Stone (IRE)</v>
      </c>
      <c r="C58">
        <f>LARGE(AA$2:AA$20, D58)</f>
        <v>1.9313</v>
      </c>
      <c r="D58">
        <v>1</v>
      </c>
      <c r="E58">
        <f>LARGE(AA$2:AA$20, F58)</f>
        <v>1.8985000000000001</v>
      </c>
      <c r="F58">
        <v>2</v>
      </c>
      <c r="G58">
        <f t="shared" si="16"/>
        <v>1.6983379071091979E-2</v>
      </c>
      <c r="H58">
        <f t="shared" si="17"/>
        <v>8</v>
      </c>
      <c r="J58">
        <v>7</v>
      </c>
      <c r="K58" t="str">
        <f t="shared" si="0"/>
        <v>Bajardo (IRE)</v>
      </c>
      <c r="L58" t="str">
        <f t="shared" si="0"/>
        <v>Keppel Isle (IRE)</v>
      </c>
      <c r="M58" t="str">
        <f t="shared" si="0"/>
        <v>Hands Of Stone (IRE)</v>
      </c>
      <c r="N58" t="str">
        <f t="shared" si="1"/>
        <v>Accessallareas (IRE)</v>
      </c>
      <c r="O58" t="str">
        <f t="shared" si="2"/>
        <v>Keppel Isle (IRE)</v>
      </c>
      <c r="P58" t="str">
        <f t="shared" si="3"/>
        <v>Deise Vu (IRE)</v>
      </c>
      <c r="Q58" t="str">
        <f t="shared" si="4"/>
        <v>Deise Vu (IRE)</v>
      </c>
      <c r="R58" t="str">
        <f t="shared" si="5"/>
        <v>Deise Vu (IRE)</v>
      </c>
      <c r="S58" t="str">
        <f t="shared" si="6"/>
        <v>Accessallareas (IRE)</v>
      </c>
      <c r="V58">
        <f t="shared" si="7"/>
        <v>28</v>
      </c>
      <c r="W58">
        <f t="shared" si="8"/>
        <v>-44</v>
      </c>
      <c r="X58">
        <f t="shared" si="9"/>
        <v>-44</v>
      </c>
      <c r="Y58">
        <f t="shared" si="10"/>
        <v>1</v>
      </c>
      <c r="Z58">
        <f t="shared" si="10"/>
        <v>1</v>
      </c>
      <c r="AA58">
        <f t="shared" si="10"/>
        <v>7</v>
      </c>
      <c r="AB58">
        <f t="shared" si="11"/>
        <v>2</v>
      </c>
      <c r="AC58">
        <f t="shared" si="12"/>
        <v>3</v>
      </c>
      <c r="AD58">
        <f t="shared" si="13"/>
        <v>5</v>
      </c>
      <c r="AE58">
        <f t="shared" si="14"/>
        <v>1</v>
      </c>
      <c r="AF58">
        <f t="shared" si="14"/>
        <v>8</v>
      </c>
    </row>
    <row r="59" spans="1:33" hidden="1" outlineLevel="1">
      <c r="A59" t="s">
        <v>30</v>
      </c>
      <c r="B59" t="str">
        <f>INDEX(A$2:A$20,MATCH(C59,AC$2:AC$20,0))</f>
        <v>Wisecracker</v>
      </c>
      <c r="C59">
        <f>LARGE(AC$2:AC$20, D59)</f>
        <v>3.6876000000000002</v>
      </c>
      <c r="D59">
        <v>1</v>
      </c>
      <c r="E59">
        <f>LARGE(AC$2:AC$20, F59)</f>
        <v>1.9621999999999999</v>
      </c>
      <c r="F59">
        <v>2</v>
      </c>
      <c r="G59">
        <f t="shared" si="16"/>
        <v>0.46789239613840988</v>
      </c>
      <c r="H59">
        <f t="shared" si="17"/>
        <v>1.75</v>
      </c>
      <c r="J59">
        <v>8</v>
      </c>
      <c r="K59" t="str">
        <f t="shared" si="0"/>
        <v>Accessallareas (IRE)</v>
      </c>
      <c r="L59" t="str">
        <f t="shared" si="0"/>
        <v>Accessallareas (IRE)</v>
      </c>
      <c r="M59" t="str">
        <f t="shared" si="0"/>
        <v>Sadma</v>
      </c>
      <c r="N59" t="str">
        <f t="shared" si="1"/>
        <v>Wisecracker</v>
      </c>
      <c r="O59" t="str">
        <f t="shared" si="2"/>
        <v>Welsh Designe</v>
      </c>
      <c r="P59" t="str">
        <f t="shared" si="3"/>
        <v>Sadma</v>
      </c>
      <c r="Q59" t="str">
        <f t="shared" si="4"/>
        <v>Sadma</v>
      </c>
      <c r="R59" t="str">
        <f t="shared" si="5"/>
        <v>Hands Of Stone (IRE)</v>
      </c>
      <c r="S59" t="str">
        <f t="shared" si="6"/>
        <v>Keppel Isle (IRE)</v>
      </c>
      <c r="V59">
        <f t="shared" si="7"/>
        <v>31</v>
      </c>
      <c r="W59">
        <f t="shared" si="8"/>
        <v>-45</v>
      </c>
      <c r="X59">
        <f t="shared" si="9"/>
        <v>-45</v>
      </c>
      <c r="Y59">
        <f t="shared" si="10"/>
        <v>3</v>
      </c>
      <c r="Z59">
        <f t="shared" si="10"/>
        <v>2</v>
      </c>
      <c r="AA59">
        <f t="shared" si="10"/>
        <v>3</v>
      </c>
      <c r="AB59">
        <f t="shared" si="11"/>
        <v>3</v>
      </c>
      <c r="AC59">
        <f t="shared" si="12"/>
        <v>7</v>
      </c>
      <c r="AD59">
        <f t="shared" si="13"/>
        <v>2</v>
      </c>
      <c r="AE59">
        <f t="shared" si="14"/>
        <v>7</v>
      </c>
      <c r="AF59">
        <f t="shared" si="14"/>
        <v>4</v>
      </c>
    </row>
    <row r="60" spans="1:33" hidden="1" outlineLevel="1">
      <c r="A60" t="s">
        <v>26</v>
      </c>
      <c r="B60" t="str">
        <f>INDEX(A$2:A$20,MATCH(C60,Y$2:Y$20,0))</f>
        <v>Welsh Designe</v>
      </c>
      <c r="C60">
        <f>LARGE(Y$2:Y$20, D60)</f>
        <v>2.0895000000000001</v>
      </c>
      <c r="D60">
        <v>1</v>
      </c>
      <c r="E60">
        <f>LARGE(Y$2:Y$20, F60)</f>
        <v>1.4846999999999999</v>
      </c>
      <c r="F60">
        <v>2</v>
      </c>
      <c r="G60">
        <f t="shared" si="16"/>
        <v>0.28944723618090462</v>
      </c>
      <c r="H60">
        <f t="shared" si="17"/>
        <v>6.5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 t="e">
        <f t="shared" si="11"/>
        <v>#N/A</v>
      </c>
      <c r="AC60">
        <f t="shared" si="12"/>
        <v>1</v>
      </c>
      <c r="AD60" t="e">
        <f t="shared" si="13"/>
        <v>#N/A</v>
      </c>
      <c r="AE60">
        <f t="shared" si="14"/>
        <v>1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Accessallareas (IRE)</v>
      </c>
      <c r="C61">
        <f>LARGE(AD$2:AD$20, D61)</f>
        <v>23.660799999999998</v>
      </c>
      <c r="D61">
        <v>1</v>
      </c>
      <c r="E61">
        <f>LARGE(AD$2:AD$20, F61)</f>
        <v>19.399999999999999</v>
      </c>
      <c r="F61">
        <v>2</v>
      </c>
      <c r="G61">
        <f t="shared" si="16"/>
        <v>0.18007844197998377</v>
      </c>
      <c r="H61">
        <f t="shared" si="17"/>
        <v>14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>
        <f t="shared" si="12"/>
        <v>1</v>
      </c>
      <c r="AD61" t="e">
        <f t="shared" si="13"/>
        <v>#N/A</v>
      </c>
      <c r="AE61">
        <f t="shared" si="14"/>
        <v>1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Deise Vu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>
        <f t="shared" si="12"/>
        <v>1</v>
      </c>
      <c r="AD62" t="e">
        <f t="shared" si="13"/>
        <v>#N/A</v>
      </c>
      <c r="AE62">
        <f t="shared" si="14"/>
        <v>1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Accessallareas (IRE)</v>
      </c>
      <c r="C63" t="str">
        <f>IF(G68="Handicap", INDEX(B53:B55,(MATCH(LARGE(D53:D55,3),D53:D55,0))))</f>
        <v>Welsh Designe</v>
      </c>
      <c r="D63" t="str">
        <f>IF(G68="Handicap", INDEX(B53:B55,(MATCH(LARGE(E53:E55,1),E53:E55,0))))</f>
        <v>Deise Vu (IRE)</v>
      </c>
      <c r="G63" t="s">
        <v>68</v>
      </c>
      <c r="H63">
        <f>COUNTIF(A2:A30, "*")</f>
        <v>8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>
        <f t="shared" si="12"/>
        <v>1</v>
      </c>
      <c r="AD63" t="e">
        <f t="shared" si="13"/>
        <v>#N/A</v>
      </c>
      <c r="AE63">
        <f t="shared" si="14"/>
        <v>1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Deise Vu (IRE)</v>
      </c>
      <c r="C64">
        <f>INDEX(AF$2:AF$20,MATCH(B64,A$2:A$20,0))</f>
        <v>2.5</v>
      </c>
      <c r="D64">
        <v>1</v>
      </c>
      <c r="E64">
        <f>SUMIF(B53:B61, B64, G53:G61)</f>
        <v>0.33051443652200752</v>
      </c>
      <c r="F64">
        <v>0</v>
      </c>
      <c r="G64" t="str">
        <f>K2</f>
        <v>Labels Shopping Ross On Wye Handicap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>
        <f t="shared" si="12"/>
        <v>1</v>
      </c>
      <c r="AD64" t="e">
        <f t="shared" si="13"/>
        <v>#N/A</v>
      </c>
      <c r="AE64">
        <f t="shared" si="14"/>
        <v>1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2m </v>
      </c>
      <c r="H65">
        <f>LARGE(G58:G60, 1)</f>
        <v>0.46789239613840988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>
        <f t="shared" si="12"/>
        <v>1</v>
      </c>
      <c r="AD65" t="e">
        <f t="shared" si="13"/>
        <v>#N/A</v>
      </c>
      <c r="AE65">
        <f t="shared" si="14"/>
        <v>1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3509</v>
      </c>
      <c r="H66">
        <f ca="1">LARGE(F53:F55, 1)</f>
        <v>0.46789239613840988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>
        <f t="shared" si="12"/>
        <v>1</v>
      </c>
      <c r="AD66" t="e">
        <f t="shared" si="13"/>
        <v>#N/A</v>
      </c>
      <c r="AE66">
        <f t="shared" si="14"/>
        <v>1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Wisecracker</v>
      </c>
      <c r="F67">
        <f>IF(H63&lt;11, F66+1, F66)</f>
        <v>2</v>
      </c>
      <c r="G67" t="str">
        <f>G2</f>
        <v>Good To Firm</v>
      </c>
      <c r="H67" t="str">
        <f ca="1">INDEX(B53:B55,MATCH(H66,F53:F55,0))</f>
        <v>Wisecracker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>
        <f t="shared" si="12"/>
        <v>1</v>
      </c>
      <c r="AD67" t="e">
        <f t="shared" si="13"/>
        <v>#N/A</v>
      </c>
      <c r="AE67">
        <f t="shared" si="14"/>
        <v>1</v>
      </c>
      <c r="AF67" t="e">
        <f t="shared" si="14"/>
        <v>#N/A</v>
      </c>
    </row>
    <row r="68" spans="1:32" hidden="1" outlineLevel="1">
      <c r="A68" t="str">
        <f ca="1">INDEX(B62:B67,MODE(MATCH(B62:B67,B62:B67,0)))</f>
        <v>Deise Vu (IRE)</v>
      </c>
      <c r="B68" t="str">
        <f ca="1">IF(ISNA(A68), B56, A68)</f>
        <v>Deise Vu (IRE)</v>
      </c>
      <c r="C68">
        <f ca="1">INDEX(AF$2:AF$20,MATCH(B68,A$2:A$20,0))</f>
        <v>2.5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>
        <f t="shared" si="12"/>
        <v>1</v>
      </c>
      <c r="AD68" t="e">
        <f t="shared" si="13"/>
        <v>#N/A</v>
      </c>
      <c r="AE68">
        <f t="shared" si="14"/>
        <v>1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Deise Vu (IRE)</v>
      </c>
      <c r="C69">
        <f ca="1">INDEX(AF$2:AF$20,MATCH(B69,A$2:A$20,0))</f>
        <v>2.5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>
        <f t="shared" si="12"/>
        <v>1</v>
      </c>
      <c r="AD69" t="e">
        <f t="shared" si="13"/>
        <v>#N/A</v>
      </c>
      <c r="AE69">
        <f t="shared" si="14"/>
        <v>1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Deise Vu (IRE)</v>
      </c>
      <c r="C70">
        <f ca="1">INDEX(AF$2:AF$20,MATCH(B70,A$2:A$20,0))</f>
        <v>2.5</v>
      </c>
      <c r="D70">
        <v>1</v>
      </c>
      <c r="E70">
        <f ca="1">SUMIF(B53:B61, B70, G53:G61)</f>
        <v>0.33051443652200752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>
        <f t="shared" si="12"/>
        <v>1</v>
      </c>
      <c r="AD70" t="e">
        <f t="shared" si="13"/>
        <v>#N/A</v>
      </c>
      <c r="AE70">
        <f t="shared" si="14"/>
        <v>1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>
        <f t="shared" si="12"/>
        <v>1</v>
      </c>
      <c r="AD71" t="e">
        <f t="shared" si="13"/>
        <v>#N/A</v>
      </c>
      <c r="AE71">
        <f t="shared" si="14"/>
        <v>1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Deise Vu (IRE)</v>
      </c>
      <c r="C72">
        <f>C53</f>
        <v>217.45500000000001</v>
      </c>
      <c r="D72">
        <f>(1/C72)*(C72-C73)</f>
        <v>0.1738732151479617</v>
      </c>
      <c r="E72">
        <f>H53</f>
        <v>2.5</v>
      </c>
      <c r="F72">
        <f>(E72*10)-10</f>
        <v>15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>
        <f t="shared" si="12"/>
        <v>1</v>
      </c>
      <c r="AD72" t="e">
        <f t="shared" si="13"/>
        <v>#N/A</v>
      </c>
      <c r="AE72">
        <f t="shared" si="14"/>
        <v>1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Wisecracker</v>
      </c>
      <c r="C73">
        <f t="shared" si="19"/>
        <v>179.6454</v>
      </c>
      <c r="D73">
        <f>(1/C73)*(C73-C74)</f>
        <v>1.5012908763597637E-2</v>
      </c>
      <c r="E73">
        <f t="shared" ref="E73:E74" si="20">H54</f>
        <v>1.75</v>
      </c>
      <c r="F73">
        <f>(E73*10)-10</f>
        <v>7.5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>
        <f t="shared" si="12"/>
        <v>1</v>
      </c>
      <c r="AD73" t="e">
        <f t="shared" si="13"/>
        <v>#N/A</v>
      </c>
      <c r="AE73">
        <f t="shared" si="14"/>
        <v>1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Welsh Designe</v>
      </c>
      <c r="C74">
        <f t="shared" si="19"/>
        <v>176.94839999999999</v>
      </c>
      <c r="E74">
        <f t="shared" si="20"/>
        <v>6.5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>
        <f t="shared" si="12"/>
        <v>1</v>
      </c>
      <c r="AD74" t="e">
        <f t="shared" si="13"/>
        <v>#N/A</v>
      </c>
      <c r="AE74">
        <f t="shared" si="14"/>
        <v>1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>
        <f t="shared" si="12"/>
        <v>1</v>
      </c>
      <c r="AD75" t="e">
        <f t="shared" si="13"/>
        <v>#N/A</v>
      </c>
      <c r="AE75">
        <f t="shared" si="14"/>
        <v>1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>
        <f t="shared" si="12"/>
        <v>1</v>
      </c>
      <c r="AD76" t="e">
        <f t="shared" si="13"/>
        <v>#N/A</v>
      </c>
      <c r="AE76">
        <f t="shared" si="14"/>
        <v>1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1.75</v>
      </c>
      <c r="C77">
        <f>SMALL(AF2:AF50, 1)</f>
        <v>1.75</v>
      </c>
      <c r="D77" t="str">
        <f>IF(G77&lt;=3, "YES", "NO")</f>
        <v>YES</v>
      </c>
      <c r="E77">
        <f>IF(C77=0,SMALL(AF2:AF49,2), C77)</f>
        <v>1.75</v>
      </c>
      <c r="F77">
        <f>IF(E77=0, SMALL(AF2:AF49, 3), E77)</f>
        <v>1.75</v>
      </c>
      <c r="G77">
        <f>IF(F77=0, SMALL(AF2:AF49, 4), F77)</f>
        <v>1.75</v>
      </c>
      <c r="H77" t="str">
        <f>INDEX(A2:A50, MATCH(G77, AF2:AF50, 0))</f>
        <v>Wisecracker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>
        <f t="shared" si="12"/>
        <v>1</v>
      </c>
      <c r="AD77" t="e">
        <f t="shared" si="13"/>
        <v>#N/A</v>
      </c>
      <c r="AE77">
        <f t="shared" si="14"/>
        <v>1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179.6454</v>
      </c>
      <c r="C78">
        <f>(B79-B78)+0.01</f>
        <v>37.819600000000015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>
        <f t="shared" si="12"/>
        <v>1</v>
      </c>
      <c r="AD78" t="e">
        <f t="shared" si="13"/>
        <v>#N/A</v>
      </c>
      <c r="AE78">
        <f t="shared" si="14"/>
        <v>1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217.45500000000001</v>
      </c>
      <c r="C79">
        <f>C78/B79</f>
        <v>0.17391920167390962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Wisecracker is 17.39% behind top-rated Deise Vu (IRE). </v>
      </c>
      <c r="H79" t="str">
        <f>INDEX(A2:A50, MATCH(B79, AE2:AE50, 0))</f>
        <v>Deise Vu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>
        <f t="shared" si="12"/>
        <v>1</v>
      </c>
      <c r="AD79" t="e">
        <f t="shared" si="13"/>
        <v>#N/A</v>
      </c>
      <c r="AE79">
        <f t="shared" si="14"/>
        <v>1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10.955</v>
      </c>
      <c r="C80">
        <f>(B81-B80)+0.01</f>
        <v>6.9070999999999998</v>
      </c>
      <c r="D80" t="str">
        <f>D2</f>
        <v xml:space="preserve">2m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>
        <f t="shared" si="12"/>
        <v>1</v>
      </c>
      <c r="AD80" t="e">
        <f t="shared" si="13"/>
        <v>#N/A</v>
      </c>
      <c r="AE80">
        <f t="shared" si="14"/>
        <v>1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17.8521</v>
      </c>
      <c r="C81">
        <f>C80/B81</f>
        <v>0.38690686249796941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Keppel Isle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Hereford</v>
      </c>
    </row>
    <row r="82" spans="1:19" hidden="1" outlineLevel="1">
      <c r="A82" t="s">
        <v>110</v>
      </c>
      <c r="B82">
        <f>INDEX(M2:M49, MATCH(H77, A2:A49, 0))</f>
        <v>69.05</v>
      </c>
      <c r="C82">
        <f>(B83-B82)+0.01</f>
        <v>12.835000000000003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81.875</v>
      </c>
      <c r="C83">
        <f>C82/B83</f>
        <v>0.15676335877862599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Wisecrackeris the form horse.</v>
      </c>
      <c r="H83" t="str">
        <f>INDEX(A2:A50,MATCH(B83,INDEX(M2:M50,0)))</f>
        <v>Keppel Isle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3.6876000000000002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3.6876000000000002</v>
      </c>
      <c r="C85">
        <f>C84/B85</f>
        <v>2.7117908666883608E-3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Wisecracker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19.399999999999999</v>
      </c>
      <c r="C86">
        <f>(B87-B86)+0.01</f>
        <v>4.2707999999999995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23.660799999999998</v>
      </c>
      <c r="C87">
        <f>C86/B87</f>
        <v>0.18050108195834461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Accessallareas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0.81230000000000002</v>
      </c>
      <c r="C88">
        <f>B89-B88</f>
        <v>1.2772000000000001</v>
      </c>
      <c r="H88" t="str">
        <f>INDEX(X2:X50, MATCH(B88, Y2:Y50, 0))</f>
        <v>Woods, K K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2.0895000000000001</v>
      </c>
      <c r="C89">
        <f>C88/B89</f>
        <v>0.61124670973917206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Hammond, Mr C is 61.12% ahead of Woods, K K. </v>
      </c>
      <c r="H89" t="str">
        <f>INDEX(X2:X50, MATCH(B89, Y2:Y50, 0))</f>
        <v>Hammond, Mr C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33.029499999999999</v>
      </c>
      <c r="C90">
        <f>(B91-B90)+0.01</f>
        <v>22.580100000000005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55.599600000000002</v>
      </c>
      <c r="C91">
        <f>(C90+0.01)/(B91+0.01)</f>
        <v>0.40622662274139731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Welsh Designe outperformed Wisecracker significantly.</v>
      </c>
      <c r="H91" t="str">
        <f>INDEX(A2:A50, MATCH(B91, N2:N50, 0))</f>
        <v>Welsh Designe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 t="e">
        <f>INDEX(Sheet1!B:B, MATCH($A$51, Sheet1!$A:$A,0))</f>
        <v>#N/A</v>
      </c>
      <c r="E94" t="s">
        <v>123</v>
      </c>
    </row>
    <row r="95" spans="1:19" hidden="1" outlineLevel="1">
      <c r="A95" t="s">
        <v>124</v>
      </c>
      <c r="B95" t="e">
        <f>INDEX(Sheet1!D:D, MATCH($A$51, Sheet1!$A:$A,0))</f>
        <v>#N/A</v>
      </c>
    </row>
    <row r="96" spans="1:19" hidden="1" outlineLevel="1">
      <c r="A96" t="s">
        <v>70</v>
      </c>
      <c r="B96" t="e">
        <f>INDEX(Sheet1!H:H, MATCH($A$51, Sheet1!$A:$A,0))</f>
        <v>#N/A</v>
      </c>
      <c r="C96" t="e">
        <f>IF(AND($B$94&gt;15,B96&gt;0.25),B55)</f>
        <v>#N/A</v>
      </c>
      <c r="D96" t="e">
        <f t="shared" ref="D96:D101" si="22">RANK(B96, B$96:B$101, 2)</f>
        <v>#N/A</v>
      </c>
      <c r="E96" t="e">
        <f t="shared" ref="E96:E101" si="23">7-D96</f>
        <v>#N/A</v>
      </c>
      <c r="F96" t="e">
        <f t="shared" ref="F96:F101" si="24">IF(AND(OR(E96=1, E96=2), C96&lt;&gt;FALSE), C96, "")</f>
        <v>#N/A</v>
      </c>
      <c r="G96" t="e">
        <f>INDEX(F96:F101,MATCH(1,E96:E101,0))</f>
        <v>#N/A</v>
      </c>
    </row>
    <row r="97" spans="1:6" hidden="1" outlineLevel="1">
      <c r="A97" t="s">
        <v>25</v>
      </c>
      <c r="B97" t="e">
        <f>INDEX(Sheet1!J:J, MATCH($A$51, Sheet1!$A:$A,0))</f>
        <v>#N/A</v>
      </c>
      <c r="C97" t="e">
        <f>IF(AND($B$94&gt;15,B97&gt;0.25),B56)</f>
        <v>#N/A</v>
      </c>
      <c r="D97" t="e">
        <f t="shared" si="22"/>
        <v>#N/A</v>
      </c>
      <c r="E97" t="e">
        <f t="shared" si="23"/>
        <v>#N/A</v>
      </c>
      <c r="F97" t="e">
        <f t="shared" si="24"/>
        <v>#N/A</v>
      </c>
    </row>
    <row r="98" spans="1:6" hidden="1" outlineLevel="1">
      <c r="A98" t="s">
        <v>28</v>
      </c>
      <c r="B98" t="e">
        <f>INDEX(Sheet1!L:L, MATCH($A$51, Sheet1!$A:$A,0))</f>
        <v>#N/A</v>
      </c>
      <c r="C98" t="e">
        <f>IF(AND($B$94&gt;15,B98&gt;0.25),B57)</f>
        <v>#N/A</v>
      </c>
      <c r="D98" t="e">
        <f t="shared" si="22"/>
        <v>#N/A</v>
      </c>
      <c r="E98" t="e">
        <f t="shared" si="23"/>
        <v>#N/A</v>
      </c>
      <c r="F98" t="e">
        <f t="shared" si="24"/>
        <v>#N/A</v>
      </c>
    </row>
    <row r="99" spans="1:6" hidden="1" outlineLevel="1">
      <c r="A99" t="s">
        <v>26</v>
      </c>
      <c r="B99" t="e">
        <f>INDEX(Sheet1!P:P, MATCH($A$51, Sheet1!$A:$A,0))</f>
        <v>#N/A</v>
      </c>
      <c r="C99" t="e">
        <f>IF(AND($B$94&gt;15,B99&gt;0.25),B59)</f>
        <v>#N/A</v>
      </c>
      <c r="D99" t="e">
        <f t="shared" si="22"/>
        <v>#N/A</v>
      </c>
      <c r="E99" t="e">
        <f t="shared" si="23"/>
        <v>#N/A</v>
      </c>
      <c r="F99" t="e">
        <f t="shared" si="24"/>
        <v>#N/A</v>
      </c>
    </row>
    <row r="100" spans="1:6" hidden="1" outlineLevel="1">
      <c r="A100" t="s">
        <v>30</v>
      </c>
      <c r="B100" t="e">
        <f>INDEX(Sheet1!N:N, MATCH($A$51, Sheet1!$A:$A,0))</f>
        <v>#N/A</v>
      </c>
      <c r="C100" t="e">
        <f>IF(AND($B$94&gt;15,B100&gt;0.25),B58)</f>
        <v>#N/A</v>
      </c>
      <c r="D100" t="e">
        <f t="shared" si="22"/>
        <v>#N/A</v>
      </c>
      <c r="E100" t="e">
        <f t="shared" si="23"/>
        <v>#N/A</v>
      </c>
      <c r="F100" t="e">
        <f t="shared" si="24"/>
        <v>#N/A</v>
      </c>
    </row>
    <row r="101" spans="1:6" hidden="1" outlineLevel="1">
      <c r="A101" t="s">
        <v>32</v>
      </c>
      <c r="B101" t="e">
        <f>INDEX(Sheet1!R:R, MATCH($A$51, Sheet1!$A:$A,0))</f>
        <v>#N/A</v>
      </c>
      <c r="C101" t="e">
        <f>IF(AND($B$94&gt;15,B101&gt;0.25),B60)</f>
        <v>#N/A</v>
      </c>
      <c r="D101" t="e">
        <f t="shared" si="22"/>
        <v>#N/A</v>
      </c>
      <c r="E101" t="e">
        <f t="shared" si="23"/>
        <v>#N/A</v>
      </c>
      <c r="F101" t="e">
        <f t="shared" si="24"/>
        <v>#N/A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8.140625" bestFit="1" customWidth="1"/>
    <col min="4" max="4" width="16.140625" bestFit="1" customWidth="1"/>
    <col min="5" max="5" width="12" bestFit="1" customWidth="1"/>
    <col min="6" max="6" width="13.28515625" bestFit="1" customWidth="1"/>
    <col min="7" max="7" width="255.7109375" bestFit="1" customWidth="1"/>
    <col min="8" max="8" width="18.140625" bestFit="1" customWidth="1"/>
    <col min="9" max="9" width="10.140625" bestFit="1" customWidth="1"/>
    <col min="10" max="10" width="16.28515625" bestFit="1" customWidth="1"/>
    <col min="11" max="11" width="64.7109375" bestFit="1" customWidth="1"/>
    <col min="12" max="19" width="18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" bestFit="1" customWidth="1"/>
    <col min="25" max="25" width="14.42578125" bestFit="1" customWidth="1"/>
    <col min="26" max="26" width="17.85546875" bestFit="1" customWidth="1"/>
    <col min="27" max="27" width="15" bestFit="1" customWidth="1"/>
    <col min="28" max="28" width="22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6.140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519</v>
      </c>
      <c r="B2" s="1">
        <v>0.66666666666666663</v>
      </c>
      <c r="C2" t="s">
        <v>194</v>
      </c>
      <c r="D2" t="s">
        <v>517</v>
      </c>
      <c r="E2" t="s">
        <v>279</v>
      </c>
      <c r="F2">
        <v>3119</v>
      </c>
      <c r="G2" t="s">
        <v>231</v>
      </c>
      <c r="H2" t="s">
        <v>232</v>
      </c>
      <c r="I2" t="s">
        <v>5</v>
      </c>
      <c r="J2" t="s">
        <v>234</v>
      </c>
      <c r="K2" t="s">
        <v>518</v>
      </c>
      <c r="L2">
        <v>5</v>
      </c>
      <c r="M2">
        <v>55.652000000000001</v>
      </c>
      <c r="N2">
        <v>70.490899999999996</v>
      </c>
      <c r="O2">
        <v>20.840399999999999</v>
      </c>
      <c r="P2">
        <v>9.7248000000000001</v>
      </c>
      <c r="Q2">
        <v>6.0132000000000003</v>
      </c>
      <c r="R2">
        <v>3.9441999999999999</v>
      </c>
      <c r="S2">
        <v>4.0763999999999996</v>
      </c>
      <c r="T2">
        <v>2.2496</v>
      </c>
      <c r="U2">
        <v>1.4436</v>
      </c>
      <c r="V2">
        <v>0.82799999999999996</v>
      </c>
      <c r="W2">
        <v>17.665700000000001</v>
      </c>
      <c r="X2" t="s">
        <v>258</v>
      </c>
      <c r="Y2">
        <v>3.3531</v>
      </c>
      <c r="Z2" t="s">
        <v>259</v>
      </c>
      <c r="AA2">
        <v>2.6396000000000002</v>
      </c>
      <c r="AB2" t="s">
        <v>520</v>
      </c>
      <c r="AC2">
        <v>1.5345</v>
      </c>
      <c r="AD2">
        <v>18.985199999999999</v>
      </c>
      <c r="AE2" s="23">
        <v>219.44110000000001</v>
      </c>
      <c r="AF2">
        <v>16</v>
      </c>
      <c r="AG2">
        <v>89</v>
      </c>
    </row>
    <row r="3" spans="1:33">
      <c r="A3" t="s">
        <v>521</v>
      </c>
      <c r="B3" s="1">
        <v>0.66666666666666663</v>
      </c>
      <c r="C3" t="s">
        <v>194</v>
      </c>
      <c r="D3" t="s">
        <v>517</v>
      </c>
      <c r="E3" t="s">
        <v>279</v>
      </c>
      <c r="F3">
        <v>3119</v>
      </c>
      <c r="G3" t="s">
        <v>231</v>
      </c>
      <c r="H3" t="s">
        <v>232</v>
      </c>
      <c r="I3" t="s">
        <v>5</v>
      </c>
      <c r="J3" t="s">
        <v>234</v>
      </c>
      <c r="K3" t="s">
        <v>518</v>
      </c>
      <c r="L3">
        <v>7</v>
      </c>
      <c r="M3">
        <v>60.952100000000002</v>
      </c>
      <c r="N3">
        <v>52.726100000000002</v>
      </c>
      <c r="O3">
        <v>34.9495</v>
      </c>
      <c r="P3">
        <v>6.6616</v>
      </c>
      <c r="Q3">
        <v>4.319</v>
      </c>
      <c r="R3">
        <v>3.1858</v>
      </c>
      <c r="S3">
        <v>2.0659000000000001</v>
      </c>
      <c r="T3">
        <v>1.2462</v>
      </c>
      <c r="U3">
        <v>1.2625</v>
      </c>
      <c r="V3">
        <v>1.2411000000000001</v>
      </c>
      <c r="W3">
        <v>0</v>
      </c>
      <c r="X3" t="s">
        <v>270</v>
      </c>
      <c r="Y3">
        <v>1.9887999999999999</v>
      </c>
      <c r="Z3" t="s">
        <v>271</v>
      </c>
      <c r="AA3">
        <v>1.5898000000000001</v>
      </c>
      <c r="AB3" t="s">
        <v>290</v>
      </c>
      <c r="AC3">
        <v>2.0141</v>
      </c>
      <c r="AD3">
        <v>14.7872</v>
      </c>
      <c r="AE3">
        <v>188.9898</v>
      </c>
      <c r="AF3">
        <v>3.5</v>
      </c>
      <c r="AG3">
        <v>93</v>
      </c>
    </row>
    <row r="4" spans="1:33">
      <c r="A4" t="s">
        <v>522</v>
      </c>
      <c r="B4" s="1">
        <v>0.66666666666666663</v>
      </c>
      <c r="C4" t="s">
        <v>194</v>
      </c>
      <c r="D4" t="s">
        <v>517</v>
      </c>
      <c r="E4" t="s">
        <v>279</v>
      </c>
      <c r="F4">
        <v>3119</v>
      </c>
      <c r="G4" t="s">
        <v>231</v>
      </c>
      <c r="H4" t="s">
        <v>232</v>
      </c>
      <c r="I4" t="s">
        <v>5</v>
      </c>
      <c r="J4" t="s">
        <v>234</v>
      </c>
      <c r="K4" t="s">
        <v>518</v>
      </c>
      <c r="L4">
        <v>5</v>
      </c>
      <c r="M4">
        <v>55.463299999999997</v>
      </c>
      <c r="N4">
        <v>67.949399999999997</v>
      </c>
      <c r="O4">
        <v>19.688600000000001</v>
      </c>
      <c r="P4">
        <v>8.9923000000000002</v>
      </c>
      <c r="Q4">
        <v>7.1524000000000001</v>
      </c>
      <c r="R4">
        <v>2.8649</v>
      </c>
      <c r="S4">
        <v>3.2961999999999998</v>
      </c>
      <c r="T4">
        <v>1.5552999999999999</v>
      </c>
      <c r="U4">
        <v>1.5790999999999999</v>
      </c>
      <c r="V4">
        <v>0.96360000000000001</v>
      </c>
      <c r="W4">
        <v>0</v>
      </c>
      <c r="X4" t="s">
        <v>444</v>
      </c>
      <c r="Y4">
        <v>2.0707</v>
      </c>
      <c r="Z4" t="s">
        <v>445</v>
      </c>
      <c r="AA4">
        <v>0.90700000000000003</v>
      </c>
      <c r="AB4" t="s">
        <v>523</v>
      </c>
      <c r="AC4">
        <v>2.1977000000000002</v>
      </c>
      <c r="AD4">
        <v>13.3912</v>
      </c>
      <c r="AE4">
        <v>188.07159999999999</v>
      </c>
      <c r="AF4">
        <v>5</v>
      </c>
      <c r="AG4">
        <v>97</v>
      </c>
    </row>
    <row r="5" spans="1:33">
      <c r="A5" t="s">
        <v>524</v>
      </c>
      <c r="B5" s="1">
        <v>0.66666666666666663</v>
      </c>
      <c r="C5" t="s">
        <v>194</v>
      </c>
      <c r="D5" t="s">
        <v>517</v>
      </c>
      <c r="E5" t="s">
        <v>279</v>
      </c>
      <c r="F5">
        <v>3119</v>
      </c>
      <c r="G5" t="s">
        <v>231</v>
      </c>
      <c r="H5" t="s">
        <v>232</v>
      </c>
      <c r="I5" t="s">
        <v>5</v>
      </c>
      <c r="J5" t="s">
        <v>234</v>
      </c>
      <c r="K5" t="s">
        <v>518</v>
      </c>
      <c r="L5">
        <v>6</v>
      </c>
      <c r="M5">
        <v>58.043599999999998</v>
      </c>
      <c r="N5">
        <v>44.292400000000001</v>
      </c>
      <c r="O5">
        <v>26.593599999999999</v>
      </c>
      <c r="P5">
        <v>7.8738999999999999</v>
      </c>
      <c r="Q5">
        <v>4.4715999999999996</v>
      </c>
      <c r="R5">
        <v>4.5419999999999998</v>
      </c>
      <c r="S5">
        <v>2.7427000000000001</v>
      </c>
      <c r="T5">
        <v>1.2337</v>
      </c>
      <c r="U5">
        <v>0.95450000000000002</v>
      </c>
      <c r="V5">
        <v>1.0167999999999999</v>
      </c>
      <c r="W5">
        <v>22.52</v>
      </c>
      <c r="X5" t="s">
        <v>246</v>
      </c>
      <c r="Y5">
        <v>2.1717</v>
      </c>
      <c r="Z5" t="s">
        <v>509</v>
      </c>
      <c r="AA5">
        <v>1.8374999999999999</v>
      </c>
      <c r="AB5" t="s">
        <v>410</v>
      </c>
      <c r="AC5">
        <v>1.954</v>
      </c>
      <c r="AD5">
        <v>1.9165000000000001</v>
      </c>
      <c r="AE5">
        <v>182.1644</v>
      </c>
      <c r="AF5">
        <v>4</v>
      </c>
      <c r="AG5">
        <v>97</v>
      </c>
    </row>
    <row r="6" spans="1:33">
      <c r="A6" t="s">
        <v>525</v>
      </c>
      <c r="B6" s="1">
        <v>0.66666666666666663</v>
      </c>
      <c r="C6" t="s">
        <v>194</v>
      </c>
      <c r="D6" t="s">
        <v>517</v>
      </c>
      <c r="E6" t="s">
        <v>279</v>
      </c>
      <c r="F6">
        <v>3119</v>
      </c>
      <c r="G6" t="s">
        <v>231</v>
      </c>
      <c r="H6" t="s">
        <v>232</v>
      </c>
      <c r="I6" t="s">
        <v>5</v>
      </c>
      <c r="J6" t="s">
        <v>234</v>
      </c>
      <c r="K6" t="s">
        <v>518</v>
      </c>
      <c r="L6">
        <v>5</v>
      </c>
      <c r="M6">
        <v>36.770800000000001</v>
      </c>
      <c r="N6">
        <v>29.949100000000001</v>
      </c>
      <c r="O6">
        <v>17.602499999999999</v>
      </c>
      <c r="P6">
        <v>6.3163999999999998</v>
      </c>
      <c r="Q6">
        <v>2.9979</v>
      </c>
      <c r="R6">
        <v>2.4510999999999998</v>
      </c>
      <c r="S6">
        <v>1.4069</v>
      </c>
      <c r="T6">
        <v>0</v>
      </c>
      <c r="U6">
        <v>0</v>
      </c>
      <c r="V6">
        <v>0</v>
      </c>
      <c r="W6">
        <v>18.7</v>
      </c>
      <c r="X6" t="s">
        <v>387</v>
      </c>
      <c r="Y6">
        <v>3.1086999999999998</v>
      </c>
      <c r="Z6" t="s">
        <v>526</v>
      </c>
      <c r="AA6">
        <v>0.47499999999999998</v>
      </c>
      <c r="AB6" t="s">
        <v>527</v>
      </c>
      <c r="AC6">
        <v>1.5268999999999999</v>
      </c>
      <c r="AD6">
        <v>10.3</v>
      </c>
      <c r="AE6">
        <v>134.7474</v>
      </c>
      <c r="AF6">
        <v>10</v>
      </c>
      <c r="AG6">
        <v>71</v>
      </c>
    </row>
    <row r="7" spans="1:33">
      <c r="A7" t="s">
        <v>528</v>
      </c>
      <c r="B7" s="1">
        <v>0.66666666666666663</v>
      </c>
      <c r="C7" t="s">
        <v>194</v>
      </c>
      <c r="D7" t="s">
        <v>517</v>
      </c>
      <c r="E7" t="s">
        <v>279</v>
      </c>
      <c r="F7">
        <v>3119</v>
      </c>
      <c r="G7" t="s">
        <v>231</v>
      </c>
      <c r="H7" t="s">
        <v>232</v>
      </c>
      <c r="I7" t="s">
        <v>5</v>
      </c>
      <c r="J7" t="s">
        <v>234</v>
      </c>
      <c r="K7" t="s">
        <v>518</v>
      </c>
      <c r="L7">
        <v>7</v>
      </c>
      <c r="M7">
        <v>46.8262</v>
      </c>
      <c r="N7">
        <v>24.6694</v>
      </c>
      <c r="O7">
        <v>13.984</v>
      </c>
      <c r="P7">
        <v>5.4161999999999999</v>
      </c>
      <c r="Q7">
        <v>2.9016000000000002</v>
      </c>
      <c r="R7">
        <v>3.3029000000000002</v>
      </c>
      <c r="S7">
        <v>1.986</v>
      </c>
      <c r="T7">
        <v>1.4684999999999999</v>
      </c>
      <c r="U7">
        <v>1.0099</v>
      </c>
      <c r="V7">
        <v>0.67610000000000003</v>
      </c>
      <c r="W7">
        <v>15.822900000000001</v>
      </c>
      <c r="X7" t="s">
        <v>529</v>
      </c>
      <c r="Y7">
        <v>0</v>
      </c>
      <c r="Z7" t="s">
        <v>530</v>
      </c>
      <c r="AA7">
        <v>0</v>
      </c>
      <c r="AB7" t="s">
        <v>531</v>
      </c>
      <c r="AC7">
        <v>0.98180000000000001</v>
      </c>
      <c r="AD7">
        <v>10.4</v>
      </c>
      <c r="AE7">
        <v>129.44560000000001</v>
      </c>
      <c r="AF7">
        <v>20</v>
      </c>
      <c r="AG7">
        <v>74</v>
      </c>
    </row>
    <row r="8" spans="1:33">
      <c r="A8" t="s">
        <v>532</v>
      </c>
      <c r="B8" s="1">
        <v>0.66666666666666663</v>
      </c>
      <c r="C8" t="s">
        <v>194</v>
      </c>
      <c r="D8" t="s">
        <v>517</v>
      </c>
      <c r="E8" t="s">
        <v>279</v>
      </c>
      <c r="F8">
        <v>3119</v>
      </c>
      <c r="G8" t="s">
        <v>231</v>
      </c>
      <c r="H8" t="s">
        <v>232</v>
      </c>
      <c r="I8" t="s">
        <v>5</v>
      </c>
      <c r="J8" t="s">
        <v>234</v>
      </c>
      <c r="K8" t="s">
        <v>518</v>
      </c>
      <c r="L8">
        <v>4</v>
      </c>
      <c r="M8">
        <v>31.698</v>
      </c>
      <c r="N8">
        <v>33.785299999999999</v>
      </c>
      <c r="O8">
        <v>20.546700000000001</v>
      </c>
      <c r="P8">
        <v>9.4830000000000005</v>
      </c>
      <c r="Q8">
        <v>3.7875000000000001</v>
      </c>
      <c r="R8">
        <v>3.3422999999999998</v>
      </c>
      <c r="S8">
        <v>2.4077999999999999</v>
      </c>
      <c r="T8">
        <v>1.3685</v>
      </c>
      <c r="U8">
        <v>0.95089999999999997</v>
      </c>
      <c r="V8">
        <v>1.3408</v>
      </c>
      <c r="W8">
        <v>2.5</v>
      </c>
      <c r="X8" t="s">
        <v>533</v>
      </c>
      <c r="Y8">
        <v>1.8844000000000001</v>
      </c>
      <c r="Z8" t="s">
        <v>301</v>
      </c>
      <c r="AA8">
        <v>0.29039999999999999</v>
      </c>
      <c r="AB8" t="s">
        <v>534</v>
      </c>
      <c r="AC8">
        <v>1.7090000000000001</v>
      </c>
      <c r="AD8">
        <v>11.111599999999999</v>
      </c>
      <c r="AE8">
        <v>126.2063</v>
      </c>
      <c r="AF8">
        <v>3</v>
      </c>
      <c r="AG8">
        <v>71</v>
      </c>
    </row>
    <row r="9" spans="1:33">
      <c r="A9" t="s">
        <v>535</v>
      </c>
      <c r="B9" s="1">
        <v>0.66666666666666663</v>
      </c>
      <c r="C9" t="s">
        <v>194</v>
      </c>
      <c r="D9" t="s">
        <v>517</v>
      </c>
      <c r="E9" t="s">
        <v>279</v>
      </c>
      <c r="F9">
        <v>3119</v>
      </c>
      <c r="G9" t="s">
        <v>231</v>
      </c>
      <c r="H9" t="s">
        <v>232</v>
      </c>
      <c r="I9" t="s">
        <v>5</v>
      </c>
      <c r="J9" t="s">
        <v>234</v>
      </c>
      <c r="K9" t="s">
        <v>518</v>
      </c>
      <c r="L9">
        <v>5</v>
      </c>
      <c r="M9">
        <v>31.165800000000001</v>
      </c>
      <c r="N9">
        <v>37.509300000000003</v>
      </c>
      <c r="O9">
        <v>13.5646</v>
      </c>
      <c r="P9">
        <v>5.3137999999999996</v>
      </c>
      <c r="Q9">
        <v>3.8744000000000001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536</v>
      </c>
      <c r="Y9">
        <v>0.998</v>
      </c>
      <c r="Z9" t="s">
        <v>537</v>
      </c>
      <c r="AA9">
        <v>0.80089999999999995</v>
      </c>
      <c r="AB9" t="s">
        <v>306</v>
      </c>
      <c r="AC9">
        <v>1.7718</v>
      </c>
      <c r="AD9">
        <v>2.7</v>
      </c>
      <c r="AE9">
        <v>105.73950000000001</v>
      </c>
      <c r="AF9">
        <v>7</v>
      </c>
      <c r="AG9">
        <v>88</v>
      </c>
    </row>
    <row r="51" spans="1:33" hidden="1" outlineLevel="1">
      <c r="A51" t="str">
        <f>C2</f>
        <v>Plumpton</v>
      </c>
      <c r="B51">
        <f>B2</f>
        <v>0.66666666666666663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Westerbee (IRE)</v>
      </c>
      <c r="L52" t="str">
        <f t="shared" si="0"/>
        <v>Willyegolassiego</v>
      </c>
      <c r="M52" t="str">
        <f t="shared" si="0"/>
        <v>Westerbee (IRE)</v>
      </c>
      <c r="N52" t="str">
        <f t="shared" ref="N52:N91" si="1">INDEX($A$2:$A$20,(MATCH(LARGE(W$2:W$20,$J52),W$2:W$20,0)))</f>
        <v>Mac Bella</v>
      </c>
      <c r="O52" t="str">
        <f t="shared" ref="O52:O91" si="2">INDEX($A$2:$A$20,(MATCH(LARGE(AA$2:AA$20,$J52),AA$2:AA$20,0)))</f>
        <v>Willyegolassiego</v>
      </c>
      <c r="P52" t="str">
        <f t="shared" ref="P52:P91" si="3">INDEX($A$2:$A$20,(MATCH(LARGE(Y$2:Y$20,$J52),Y$2:Y$20,0)))</f>
        <v>Willyegolassiego</v>
      </c>
      <c r="Q52" t="str">
        <f t="shared" ref="Q52:Q91" si="4">INDEX($A$2:$A$20,(MATCH(LARGE(Y$2:Y$20,$J52),Y$2:Y$20,0)))</f>
        <v>Willyegolassiego</v>
      </c>
      <c r="R52" t="str">
        <f t="shared" ref="R52:R91" si="5">INDEX($A$2:$A$20,(MATCH(LARGE(AD$2:AD$20,$J52),AD$2:AD$20,0)))</f>
        <v>Willyegolassiego</v>
      </c>
      <c r="S52" t="str">
        <f t="shared" ref="S52:S80" si="6">A2</f>
        <v>Willyegolassiego</v>
      </c>
      <c r="V52">
        <f t="shared" ref="V52:V80" si="7">SUM(Y52:AF52)</f>
        <v>53</v>
      </c>
      <c r="W52">
        <f t="shared" ref="W52:W80" si="8">V52-AG2</f>
        <v>-36</v>
      </c>
      <c r="X52">
        <f t="shared" ref="X52:X60" si="9">IF(ISNA(W52),"",W52)</f>
        <v>-36</v>
      </c>
      <c r="Y52">
        <f t="shared" ref="Y52:AA80" si="10">(($H$63+1)-(RANK(M2,M$2:M$30)))</f>
        <v>6</v>
      </c>
      <c r="Z52">
        <f t="shared" si="10"/>
        <v>8</v>
      </c>
      <c r="AA52">
        <f t="shared" si="10"/>
        <v>6</v>
      </c>
      <c r="AB52">
        <f t="shared" ref="AB52:AB80" si="11">(($H$63+1)-(RANK(W2,W$2:W$30)))</f>
        <v>6</v>
      </c>
      <c r="AC52">
        <f t="shared" ref="AC52:AC80" si="12">(($H$63+1)-(RANK(Y2,Y$2:Y$30)))</f>
        <v>8</v>
      </c>
      <c r="AD52">
        <f t="shared" ref="AD52:AD80" si="13">(($H$63+1)-(RANK(AA2,AA$2:AA$30)))</f>
        <v>8</v>
      </c>
      <c r="AE52">
        <f t="shared" ref="AE52:AF80" si="14">(($H$63+1)-(RANK(AC2,AC$2:AC$30)))</f>
        <v>3</v>
      </c>
      <c r="AF52">
        <f t="shared" si="14"/>
        <v>8</v>
      </c>
      <c r="AG52" t="str">
        <f>INDEX(S52:S92, MATCH(LARGE(X52:X92, 1),X52:X92, 0))</f>
        <v>Willyegolassiego</v>
      </c>
    </row>
    <row r="53" spans="1:33" hidden="1" outlineLevel="1">
      <c r="A53" t="s">
        <v>43</v>
      </c>
      <c r="B53" t="str">
        <f>A2</f>
        <v>Willyegolassiego</v>
      </c>
      <c r="C53">
        <f>AE2</f>
        <v>219.44110000000001</v>
      </c>
      <c r="D53">
        <f>AG2</f>
        <v>89</v>
      </c>
      <c r="E53">
        <f>C53-D53</f>
        <v>130.44110000000001</v>
      </c>
      <c r="F53">
        <f>SUMIF(B53:B61, B53, G53:G61)</f>
        <v>0.73664671581625907</v>
      </c>
      <c r="G53">
        <f>(1/C53)*(C53-C54)</f>
        <v>0.13876753260897801</v>
      </c>
      <c r="H53">
        <f>AF2</f>
        <v>16</v>
      </c>
      <c r="J53">
        <v>2</v>
      </c>
      <c r="K53" t="str">
        <f t="shared" si="0"/>
        <v>Mac Bella</v>
      </c>
      <c r="L53" t="str">
        <f t="shared" si="0"/>
        <v>Sixties Idol</v>
      </c>
      <c r="M53" t="str">
        <f t="shared" si="0"/>
        <v>Mac Bella</v>
      </c>
      <c r="N53" t="str">
        <f t="shared" si="1"/>
        <v>Bellas Vision (FR)</v>
      </c>
      <c r="O53" t="str">
        <f t="shared" si="2"/>
        <v>Mac Bella</v>
      </c>
      <c r="P53" t="str">
        <f t="shared" si="3"/>
        <v>Bellas Vision (FR)</v>
      </c>
      <c r="Q53" t="str">
        <f t="shared" si="4"/>
        <v>Bellas Vision (FR)</v>
      </c>
      <c r="R53" t="str">
        <f t="shared" si="5"/>
        <v>Westerbee (IRE)</v>
      </c>
      <c r="S53" t="str">
        <f t="shared" si="6"/>
        <v>Westerbee (IRE)</v>
      </c>
      <c r="V53">
        <f t="shared" si="7"/>
        <v>49</v>
      </c>
      <c r="W53">
        <f t="shared" si="8"/>
        <v>-44</v>
      </c>
      <c r="X53">
        <f t="shared" si="9"/>
        <v>-44</v>
      </c>
      <c r="Y53">
        <f t="shared" si="10"/>
        <v>8</v>
      </c>
      <c r="Z53">
        <f t="shared" si="10"/>
        <v>6</v>
      </c>
      <c r="AA53">
        <f t="shared" si="10"/>
        <v>8</v>
      </c>
      <c r="AB53">
        <f t="shared" si="11"/>
        <v>3</v>
      </c>
      <c r="AC53">
        <f t="shared" si="12"/>
        <v>4</v>
      </c>
      <c r="AD53">
        <f t="shared" si="13"/>
        <v>6</v>
      </c>
      <c r="AE53">
        <f t="shared" si="14"/>
        <v>7</v>
      </c>
      <c r="AF53">
        <f t="shared" si="14"/>
        <v>7</v>
      </c>
    </row>
    <row r="54" spans="1:33" hidden="1" outlineLevel="1">
      <c r="A54" t="s">
        <v>44</v>
      </c>
      <c r="B54" t="str">
        <f>A3</f>
        <v>Westerbee (IRE)</v>
      </c>
      <c r="C54">
        <f>AE3</f>
        <v>188.9898</v>
      </c>
      <c r="D54">
        <f>AG3</f>
        <v>93</v>
      </c>
      <c r="E54">
        <f t="shared" ref="E54:E55" si="15">C54-D54</f>
        <v>95.989800000000002</v>
      </c>
      <c r="F54">
        <f ca="1">SUMIF(B53:B64, B54, G53:G61)</f>
        <v>4.7717798074225555E-2</v>
      </c>
      <c r="H54">
        <f>AF3</f>
        <v>3.5</v>
      </c>
      <c r="J54">
        <v>3</v>
      </c>
      <c r="K54" t="str">
        <f t="shared" si="0"/>
        <v>Willyegolassiego</v>
      </c>
      <c r="L54" t="str">
        <f t="shared" si="0"/>
        <v>Westerbee (IRE)</v>
      </c>
      <c r="M54" t="str">
        <f t="shared" si="0"/>
        <v>Willyegolassiego</v>
      </c>
      <c r="N54" t="str">
        <f t="shared" si="1"/>
        <v>Willyegolassiego</v>
      </c>
      <c r="O54" t="str">
        <f t="shared" si="2"/>
        <v>Westerbee (IRE)</v>
      </c>
      <c r="P54" t="str">
        <f t="shared" si="3"/>
        <v>Mac Bella</v>
      </c>
      <c r="Q54" t="str">
        <f t="shared" si="4"/>
        <v>Mac Bella</v>
      </c>
      <c r="R54" t="str">
        <f t="shared" si="5"/>
        <v>Sixties Idol</v>
      </c>
      <c r="S54" t="str">
        <f t="shared" si="6"/>
        <v>Sixties Idol</v>
      </c>
      <c r="V54">
        <f t="shared" si="7"/>
        <v>43</v>
      </c>
      <c r="W54">
        <f t="shared" si="8"/>
        <v>-54</v>
      </c>
      <c r="X54">
        <f t="shared" si="9"/>
        <v>-54</v>
      </c>
      <c r="Y54">
        <f t="shared" si="10"/>
        <v>5</v>
      </c>
      <c r="Z54">
        <f t="shared" si="10"/>
        <v>7</v>
      </c>
      <c r="AA54">
        <f t="shared" si="10"/>
        <v>4</v>
      </c>
      <c r="AB54">
        <f t="shared" si="11"/>
        <v>3</v>
      </c>
      <c r="AC54">
        <f t="shared" si="12"/>
        <v>5</v>
      </c>
      <c r="AD54">
        <f t="shared" si="13"/>
        <v>5</v>
      </c>
      <c r="AE54">
        <f t="shared" si="14"/>
        <v>8</v>
      </c>
      <c r="AF54">
        <f t="shared" si="14"/>
        <v>6</v>
      </c>
    </row>
    <row r="55" spans="1:33" hidden="1" outlineLevel="1">
      <c r="A55" t="s">
        <v>45</v>
      </c>
      <c r="B55" t="str">
        <f>A4</f>
        <v>Sixties Idol</v>
      </c>
      <c r="C55">
        <f>AE4</f>
        <v>188.07159999999999</v>
      </c>
      <c r="D55">
        <f>AG4</f>
        <v>97</v>
      </c>
      <c r="E55">
        <f t="shared" si="15"/>
        <v>91.071599999999989</v>
      </c>
      <c r="F55">
        <f ca="1">SUMIF(B53:B64, B55, G53:G61)</f>
        <v>8.3541884697638527E-2</v>
      </c>
      <c r="H55">
        <f>AF4</f>
        <v>5</v>
      </c>
      <c r="J55">
        <v>4</v>
      </c>
      <c r="K55" t="str">
        <f t="shared" si="0"/>
        <v>Sixties Idol</v>
      </c>
      <c r="L55" t="str">
        <f t="shared" si="0"/>
        <v>Mac Bella</v>
      </c>
      <c r="M55" t="str">
        <f t="shared" si="0"/>
        <v>Lamh Ar Lamh (IRE)</v>
      </c>
      <c r="N55" t="str">
        <f t="shared" si="1"/>
        <v>Jonjoela (IRE)</v>
      </c>
      <c r="O55" t="str">
        <f t="shared" si="2"/>
        <v>Sixties Idol</v>
      </c>
      <c r="P55" t="str">
        <f t="shared" si="3"/>
        <v>Sixties Idol</v>
      </c>
      <c r="Q55" t="str">
        <f t="shared" si="4"/>
        <v>Sixties Idol</v>
      </c>
      <c r="R55" t="str">
        <f t="shared" si="5"/>
        <v>Lamh Ar Lamh (IRE)</v>
      </c>
      <c r="S55" t="str">
        <f t="shared" si="6"/>
        <v>Mac Bella</v>
      </c>
      <c r="V55">
        <f t="shared" si="7"/>
        <v>47</v>
      </c>
      <c r="W55">
        <f t="shared" si="8"/>
        <v>-50</v>
      </c>
      <c r="X55">
        <f t="shared" si="9"/>
        <v>-50</v>
      </c>
      <c r="Y55">
        <f t="shared" si="10"/>
        <v>7</v>
      </c>
      <c r="Z55">
        <f t="shared" si="10"/>
        <v>5</v>
      </c>
      <c r="AA55">
        <f t="shared" si="10"/>
        <v>7</v>
      </c>
      <c r="AB55">
        <f t="shared" si="11"/>
        <v>8</v>
      </c>
      <c r="AC55">
        <f t="shared" si="12"/>
        <v>6</v>
      </c>
      <c r="AD55">
        <f t="shared" si="13"/>
        <v>7</v>
      </c>
      <c r="AE55">
        <f t="shared" si="14"/>
        <v>6</v>
      </c>
      <c r="AF55">
        <f t="shared" si="14"/>
        <v>1</v>
      </c>
    </row>
    <row r="56" spans="1:33" hidden="1" outlineLevel="1">
      <c r="A56" t="s">
        <v>46</v>
      </c>
      <c r="B56" t="str">
        <f>INDEX(A$2:A$20,MATCH(C56,M$2:M$20,0))</f>
        <v>Westerbee (IRE)</v>
      </c>
      <c r="C56">
        <f>LARGE(M$2:M$20, D56)</f>
        <v>60.952100000000002</v>
      </c>
      <c r="D56">
        <v>1</v>
      </c>
      <c r="E56">
        <f>LARGE(M$2:M$20, F56)</f>
        <v>58.043599999999998</v>
      </c>
      <c r="F56">
        <v>2</v>
      </c>
      <c r="G56">
        <f t="shared" ref="G56:G61" si="16">IF(C56&gt;0, (1/C56)*(C56-E56), 0.1)</f>
        <v>4.7717798074225555E-2</v>
      </c>
      <c r="H56">
        <f t="shared" ref="H56:H61" si="17">INDEX(AF$2:AF$20,MATCH(B56,A$2:A$20,0))</f>
        <v>3.5</v>
      </c>
      <c r="J56">
        <v>5</v>
      </c>
      <c r="K56" t="str">
        <f t="shared" si="0"/>
        <v>Jonjoela (IRE)</v>
      </c>
      <c r="L56" t="str">
        <f t="shared" si="0"/>
        <v>Youknowell (IRE)</v>
      </c>
      <c r="M56" t="str">
        <f t="shared" si="0"/>
        <v>Sixties Idol</v>
      </c>
      <c r="N56" t="str">
        <f t="shared" si="1"/>
        <v>Lamh Ar Lamh (IRE)</v>
      </c>
      <c r="O56" t="str">
        <f t="shared" si="2"/>
        <v>Youknowell (IRE)</v>
      </c>
      <c r="P56" t="str">
        <f t="shared" si="3"/>
        <v>Westerbee (IRE)</v>
      </c>
      <c r="Q56" t="str">
        <f t="shared" si="4"/>
        <v>Westerbee (IRE)</v>
      </c>
      <c r="R56" t="str">
        <f t="shared" si="5"/>
        <v>Jonjoela (IRE)</v>
      </c>
      <c r="S56" t="str">
        <f t="shared" si="6"/>
        <v>Bellas Vision (FR)</v>
      </c>
      <c r="V56">
        <f t="shared" si="7"/>
        <v>30</v>
      </c>
      <c r="W56">
        <f t="shared" si="8"/>
        <v>-41</v>
      </c>
      <c r="X56">
        <f t="shared" si="9"/>
        <v>-41</v>
      </c>
      <c r="Y56">
        <f t="shared" si="10"/>
        <v>3</v>
      </c>
      <c r="Z56">
        <f t="shared" si="10"/>
        <v>2</v>
      </c>
      <c r="AA56">
        <f t="shared" si="10"/>
        <v>3</v>
      </c>
      <c r="AB56">
        <f t="shared" si="11"/>
        <v>7</v>
      </c>
      <c r="AC56">
        <f t="shared" si="12"/>
        <v>7</v>
      </c>
      <c r="AD56">
        <f t="shared" si="13"/>
        <v>3</v>
      </c>
      <c r="AE56">
        <f t="shared" si="14"/>
        <v>2</v>
      </c>
      <c r="AF56">
        <f t="shared" si="14"/>
        <v>3</v>
      </c>
    </row>
    <row r="57" spans="1:33" hidden="1" outlineLevel="1">
      <c r="A57" t="s">
        <v>25</v>
      </c>
      <c r="B57" t="str">
        <f>INDEX(A$2:A$20,MATCH(C57,W$2:W$20,0))</f>
        <v>Mac Bella</v>
      </c>
      <c r="C57">
        <f>LARGE(W$2:W$20, D57)</f>
        <v>22.52</v>
      </c>
      <c r="D57">
        <v>1</v>
      </c>
      <c r="E57">
        <f>LARGE(W$2:W$20, F57)</f>
        <v>18.7</v>
      </c>
      <c r="F57">
        <v>2</v>
      </c>
      <c r="G57">
        <f t="shared" si="16"/>
        <v>0.16962699822380109</v>
      </c>
      <c r="H57">
        <f t="shared" si="17"/>
        <v>4</v>
      </c>
      <c r="J57">
        <v>6</v>
      </c>
      <c r="K57" t="str">
        <f t="shared" si="0"/>
        <v>Bellas Vision (FR)</v>
      </c>
      <c r="L57" t="str">
        <f t="shared" si="0"/>
        <v>Lamh Ar Lamh (IRE)</v>
      </c>
      <c r="M57" t="str">
        <f t="shared" si="0"/>
        <v>Bellas Vision (FR)</v>
      </c>
      <c r="N57" t="str">
        <f t="shared" si="1"/>
        <v>Westerbee (IRE)</v>
      </c>
      <c r="O57" t="str">
        <f t="shared" si="2"/>
        <v>Bellas Vision (FR)</v>
      </c>
      <c r="P57" t="str">
        <f t="shared" si="3"/>
        <v>Lamh Ar Lamh (IRE)</v>
      </c>
      <c r="Q57" t="str">
        <f t="shared" si="4"/>
        <v>Lamh Ar Lamh (IRE)</v>
      </c>
      <c r="R57" t="str">
        <f t="shared" si="5"/>
        <v>Bellas Vision (FR)</v>
      </c>
      <c r="S57" t="str">
        <f t="shared" si="6"/>
        <v>Jonjoela (IRE)</v>
      </c>
      <c r="V57">
        <f t="shared" si="7"/>
        <v>19</v>
      </c>
      <c r="W57">
        <f t="shared" si="8"/>
        <v>-55</v>
      </c>
      <c r="X57">
        <f t="shared" si="9"/>
        <v>-55</v>
      </c>
      <c r="Y57">
        <f t="shared" si="10"/>
        <v>4</v>
      </c>
      <c r="Z57">
        <f t="shared" si="10"/>
        <v>1</v>
      </c>
      <c r="AA57">
        <f t="shared" si="10"/>
        <v>2</v>
      </c>
      <c r="AB57">
        <f t="shared" si="11"/>
        <v>5</v>
      </c>
      <c r="AC57">
        <f t="shared" si="12"/>
        <v>1</v>
      </c>
      <c r="AD57">
        <f t="shared" si="13"/>
        <v>1</v>
      </c>
      <c r="AE57">
        <f t="shared" si="14"/>
        <v>1</v>
      </c>
      <c r="AF57">
        <f t="shared" si="14"/>
        <v>4</v>
      </c>
    </row>
    <row r="58" spans="1:33" hidden="1" outlineLevel="1">
      <c r="A58" t="s">
        <v>28</v>
      </c>
      <c r="B58" t="str">
        <f>INDEX(A$2:A$20,MATCH(C58,AA$2:AA$20,0))</f>
        <v>Willyegolassiego</v>
      </c>
      <c r="C58">
        <f>LARGE(AA$2:AA$20, D58)</f>
        <v>2.6396000000000002</v>
      </c>
      <c r="D58">
        <v>1</v>
      </c>
      <c r="E58">
        <f>LARGE(AA$2:AA$20, F58)</f>
        <v>1.8374999999999999</v>
      </c>
      <c r="F58">
        <v>2</v>
      </c>
      <c r="G58">
        <f t="shared" si="16"/>
        <v>0.30387179875738757</v>
      </c>
      <c r="H58">
        <f t="shared" si="17"/>
        <v>16</v>
      </c>
      <c r="J58">
        <v>7</v>
      </c>
      <c r="K58" t="str">
        <f t="shared" si="0"/>
        <v>Lamh Ar Lamh (IRE)</v>
      </c>
      <c r="L58" t="str">
        <f t="shared" si="0"/>
        <v>Bellas Vision (FR)</v>
      </c>
      <c r="M58" t="str">
        <f t="shared" si="0"/>
        <v>Jonjoela (IRE)</v>
      </c>
      <c r="N58" t="str">
        <f t="shared" si="1"/>
        <v>Westerbee (IRE)</v>
      </c>
      <c r="O58" t="str">
        <f t="shared" si="2"/>
        <v>Lamh Ar Lamh (IRE)</v>
      </c>
      <c r="P58" t="str">
        <f t="shared" si="3"/>
        <v>Youknowell (IRE)</v>
      </c>
      <c r="Q58" t="str">
        <f t="shared" si="4"/>
        <v>Youknowell (IRE)</v>
      </c>
      <c r="R58" t="str">
        <f t="shared" si="5"/>
        <v>Youknowell (IRE)</v>
      </c>
      <c r="S58" t="str">
        <f t="shared" si="6"/>
        <v>Lamh Ar Lamh (IRE)</v>
      </c>
      <c r="V58">
        <f t="shared" si="7"/>
        <v>28</v>
      </c>
      <c r="W58">
        <f t="shared" si="8"/>
        <v>-43</v>
      </c>
      <c r="X58">
        <f t="shared" si="9"/>
        <v>-43</v>
      </c>
      <c r="Y58">
        <f t="shared" si="10"/>
        <v>2</v>
      </c>
      <c r="Z58">
        <f t="shared" si="10"/>
        <v>3</v>
      </c>
      <c r="AA58">
        <f t="shared" si="10"/>
        <v>5</v>
      </c>
      <c r="AB58">
        <f t="shared" si="11"/>
        <v>4</v>
      </c>
      <c r="AC58">
        <f t="shared" si="12"/>
        <v>3</v>
      </c>
      <c r="AD58">
        <f t="shared" si="13"/>
        <v>2</v>
      </c>
      <c r="AE58">
        <f t="shared" si="14"/>
        <v>4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Sixties Idol</v>
      </c>
      <c r="C59">
        <f>LARGE(AC$2:AC$20, D59)</f>
        <v>2.1977000000000002</v>
      </c>
      <c r="D59">
        <v>1</v>
      </c>
      <c r="E59">
        <f>LARGE(AC$2:AC$20, F59)</f>
        <v>2.0141</v>
      </c>
      <c r="F59">
        <v>2</v>
      </c>
      <c r="G59">
        <f t="shared" si="16"/>
        <v>8.3541884697638527E-2</v>
      </c>
      <c r="H59">
        <f t="shared" si="17"/>
        <v>5</v>
      </c>
      <c r="J59">
        <v>8</v>
      </c>
      <c r="K59" t="str">
        <f t="shared" si="0"/>
        <v>Youknowell (IRE)</v>
      </c>
      <c r="L59" t="str">
        <f t="shared" si="0"/>
        <v>Jonjoela (IRE)</v>
      </c>
      <c r="M59" t="str">
        <f t="shared" si="0"/>
        <v>Youknowell (IRE)</v>
      </c>
      <c r="N59" t="str">
        <f t="shared" si="1"/>
        <v>Westerbee (IRE)</v>
      </c>
      <c r="O59" t="str">
        <f t="shared" si="2"/>
        <v>Jonjoela (IRE)</v>
      </c>
      <c r="P59" t="str">
        <f t="shared" si="3"/>
        <v>Jonjoela (IRE)</v>
      </c>
      <c r="Q59" t="str">
        <f t="shared" si="4"/>
        <v>Jonjoela (IRE)</v>
      </c>
      <c r="R59" t="str">
        <f t="shared" si="5"/>
        <v>Mac Bella</v>
      </c>
      <c r="S59" t="str">
        <f t="shared" si="6"/>
        <v>Youknowell (IRE)</v>
      </c>
      <c r="V59">
        <f t="shared" si="7"/>
        <v>22</v>
      </c>
      <c r="W59">
        <f t="shared" si="8"/>
        <v>-66</v>
      </c>
      <c r="X59">
        <f t="shared" si="9"/>
        <v>-66</v>
      </c>
      <c r="Y59">
        <f t="shared" si="10"/>
        <v>1</v>
      </c>
      <c r="Z59">
        <f t="shared" si="10"/>
        <v>4</v>
      </c>
      <c r="AA59">
        <f t="shared" si="10"/>
        <v>1</v>
      </c>
      <c r="AB59">
        <f t="shared" si="11"/>
        <v>3</v>
      </c>
      <c r="AC59">
        <f t="shared" si="12"/>
        <v>2</v>
      </c>
      <c r="AD59">
        <f t="shared" si="13"/>
        <v>4</v>
      </c>
      <c r="AE59">
        <f t="shared" si="14"/>
        <v>5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Willyegolassiego</v>
      </c>
      <c r="C60">
        <f>LARGE(Y$2:Y$20, D60)</f>
        <v>3.3531</v>
      </c>
      <c r="D60">
        <v>1</v>
      </c>
      <c r="E60">
        <f>LARGE(Y$2:Y$20, F60)</f>
        <v>3.1086999999999998</v>
      </c>
      <c r="F60">
        <v>2</v>
      </c>
      <c r="G60">
        <f t="shared" si="16"/>
        <v>7.2887775491336432E-2</v>
      </c>
      <c r="H60">
        <f t="shared" si="17"/>
        <v>16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>
        <f t="shared" si="11"/>
        <v>3</v>
      </c>
      <c r="AC60">
        <f t="shared" si="12"/>
        <v>1</v>
      </c>
      <c r="AD60">
        <f t="shared" si="13"/>
        <v>1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Willyegolassiego</v>
      </c>
      <c r="C61">
        <f>LARGE(AD$2:AD$20, D61)</f>
        <v>18.985199999999999</v>
      </c>
      <c r="D61">
        <v>1</v>
      </c>
      <c r="E61">
        <f>LARGE(AD$2:AD$20, F61)</f>
        <v>14.7872</v>
      </c>
      <c r="F61">
        <v>2</v>
      </c>
      <c r="G61">
        <f t="shared" si="16"/>
        <v>0.22111960895855715</v>
      </c>
      <c r="H61">
        <f t="shared" si="17"/>
        <v>16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>
        <f t="shared" si="11"/>
        <v>3</v>
      </c>
      <c r="AC61">
        <f t="shared" si="12"/>
        <v>1</v>
      </c>
      <c r="AD61">
        <f t="shared" si="13"/>
        <v>1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Willyegolassiego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>
        <f t="shared" si="11"/>
        <v>3</v>
      </c>
      <c r="AC62">
        <f t="shared" si="12"/>
        <v>1</v>
      </c>
      <c r="AD62">
        <f t="shared" si="13"/>
        <v>1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Willyegolassiego</v>
      </c>
      <c r="C63" t="str">
        <f>IF(G68="Handicap", INDEX(B53:B55,(MATCH(LARGE(D53:D55,3),D53:D55,0))))</f>
        <v>Willyegolassiego</v>
      </c>
      <c r="D63" t="str">
        <f>IF(G68="Handicap", INDEX(B53:B55,(MATCH(LARGE(E53:E55,1),E53:E55,0))))</f>
        <v>Willyegolassiego</v>
      </c>
      <c r="G63" t="s">
        <v>68</v>
      </c>
      <c r="H63">
        <f>COUNTIF(A2:A30, "*")</f>
        <v>8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>
        <f t="shared" si="11"/>
        <v>3</v>
      </c>
      <c r="AC63">
        <f t="shared" si="12"/>
        <v>1</v>
      </c>
      <c r="AD63">
        <f t="shared" si="13"/>
        <v>1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Willyegolassiego</v>
      </c>
      <c r="C64">
        <f>INDEX(AF$2:AF$20,MATCH(B64,A$2:A$20,0))</f>
        <v>16</v>
      </c>
      <c r="D64">
        <v>1</v>
      </c>
      <c r="E64">
        <f>SUMIF(B53:B61, B64, G53:G61)</f>
        <v>0.73664671581625907</v>
      </c>
      <c r="F64">
        <v>0</v>
      </c>
      <c r="G64" t="str">
        <f>K2</f>
        <v>Watch Todays Race Replays On attheraces.com Mares Handicap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3</v>
      </c>
      <c r="AC64">
        <f t="shared" si="12"/>
        <v>1</v>
      </c>
      <c r="AD64">
        <f t="shared" si="13"/>
        <v>1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Sixties Idol</v>
      </c>
      <c r="C65">
        <f>INDEX(AF$2:AF$20,MATCH(B65,A$2:A$20,0))</f>
        <v>5</v>
      </c>
      <c r="D65">
        <v>1</v>
      </c>
      <c r="F65">
        <f>IF(G68="Non Handicap", F64+1, F64)</f>
        <v>0</v>
      </c>
      <c r="G65" t="str">
        <f>D2</f>
        <v xml:space="preserve">3m1f </v>
      </c>
      <c r="H65">
        <f>LARGE(G58:G60, 1)</f>
        <v>0.30387179875738757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3</v>
      </c>
      <c r="AC65">
        <f t="shared" si="12"/>
        <v>1</v>
      </c>
      <c r="AD65">
        <f t="shared" si="13"/>
        <v>1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3119</v>
      </c>
      <c r="H66">
        <f ca="1">LARGE(F53:F55, 1)</f>
        <v>0.73664671581625907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3</v>
      </c>
      <c r="AC66">
        <f t="shared" si="12"/>
        <v>1</v>
      </c>
      <c r="AD66">
        <f t="shared" si="13"/>
        <v>1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Willyegolassiego</v>
      </c>
      <c r="F67">
        <f>IF(H63&lt;11, F66+1, F66)</f>
        <v>1</v>
      </c>
      <c r="G67" t="str">
        <f>G2</f>
        <v>Good</v>
      </c>
      <c r="H67" t="str">
        <f ca="1">INDEX(B53:B55,MATCH(H66,F53:F55,0))</f>
        <v>Willyegolassiego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3</v>
      </c>
      <c r="AC67">
        <f t="shared" si="12"/>
        <v>1</v>
      </c>
      <c r="AD67">
        <f t="shared" si="13"/>
        <v>1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Willyegolassiego</v>
      </c>
      <c r="B68" t="str">
        <f ca="1">IF(ISNA(A68), B56, A68)</f>
        <v>Willyegolassiego</v>
      </c>
      <c r="C68">
        <f ca="1">INDEX(AF$2:AF$20,MATCH(B68,A$2:A$20,0))</f>
        <v>16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3</v>
      </c>
      <c r="AC68">
        <f t="shared" si="12"/>
        <v>1</v>
      </c>
      <c r="AD68">
        <f t="shared" si="13"/>
        <v>1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Willyegolassiego</v>
      </c>
      <c r="C69">
        <f ca="1">INDEX(AF$2:AF$20,MATCH(B69,A$2:A$20,0))</f>
        <v>16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3</v>
      </c>
      <c r="AC69">
        <f t="shared" si="12"/>
        <v>1</v>
      </c>
      <c r="AD69">
        <f t="shared" si="13"/>
        <v>1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Willyegolassiego</v>
      </c>
      <c r="C70">
        <f ca="1">INDEX(AF$2:AF$20,MATCH(B70,A$2:A$20,0))</f>
        <v>16</v>
      </c>
      <c r="D70">
        <v>1</v>
      </c>
      <c r="E70">
        <f ca="1">SUMIF(B53:B61, B70, G53:G61)</f>
        <v>0.73664671581625907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3</v>
      </c>
      <c r="AC70">
        <f t="shared" si="12"/>
        <v>1</v>
      </c>
      <c r="AD70">
        <f t="shared" si="13"/>
        <v>1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3</v>
      </c>
      <c r="AC71">
        <f t="shared" si="12"/>
        <v>1</v>
      </c>
      <c r="AD71">
        <f t="shared" si="13"/>
        <v>1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Willyegolassiego</v>
      </c>
      <c r="C72">
        <f>C53</f>
        <v>219.44110000000001</v>
      </c>
      <c r="D72">
        <f>(1/C72)*(C72-C73)</f>
        <v>0.13876753260897801</v>
      </c>
      <c r="E72">
        <f>H53</f>
        <v>16</v>
      </c>
      <c r="F72">
        <f>(E72*10)-10</f>
        <v>150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3</v>
      </c>
      <c r="AC72">
        <f t="shared" si="12"/>
        <v>1</v>
      </c>
      <c r="AD72">
        <f t="shared" si="13"/>
        <v>1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Westerbee (IRE)</v>
      </c>
      <c r="C73">
        <f t="shared" si="19"/>
        <v>188.9898</v>
      </c>
      <c r="D73">
        <f>(1/C73)*(C73-C74)</f>
        <v>4.8584632609802907E-3</v>
      </c>
      <c r="E73">
        <f t="shared" ref="E73:E74" si="20">H54</f>
        <v>3.5</v>
      </c>
      <c r="F73">
        <f>(E73*10)-10</f>
        <v>25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3</v>
      </c>
      <c r="AC73">
        <f t="shared" si="12"/>
        <v>1</v>
      </c>
      <c r="AD73">
        <f t="shared" si="13"/>
        <v>1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Sixties Idol</v>
      </c>
      <c r="C74">
        <f t="shared" si="19"/>
        <v>188.07159999999999</v>
      </c>
      <c r="E74">
        <f t="shared" si="20"/>
        <v>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3</v>
      </c>
      <c r="AC74">
        <f t="shared" si="12"/>
        <v>1</v>
      </c>
      <c r="AD74">
        <f t="shared" si="13"/>
        <v>1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3</v>
      </c>
      <c r="AC75">
        <f t="shared" si="12"/>
        <v>1</v>
      </c>
      <c r="AD75">
        <f t="shared" si="13"/>
        <v>1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3</v>
      </c>
      <c r="AC76">
        <f t="shared" si="12"/>
        <v>1</v>
      </c>
      <c r="AD76">
        <f t="shared" si="13"/>
        <v>1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</v>
      </c>
      <c r="C77">
        <f>SMALL(AF2:AF50, 1)</f>
        <v>3</v>
      </c>
      <c r="D77" t="str">
        <f>IF(G77&lt;=3, "YES", "NO")</f>
        <v>YES</v>
      </c>
      <c r="E77">
        <f>IF(C77=0,SMALL(AF2:AF49,2), C77)</f>
        <v>3</v>
      </c>
      <c r="F77">
        <f>IF(E77=0, SMALL(AF2:AF49, 3), E77)</f>
        <v>3</v>
      </c>
      <c r="G77">
        <f>IF(F77=0, SMALL(AF2:AF49, 4), F77)</f>
        <v>3</v>
      </c>
      <c r="H77" t="str">
        <f>INDEX(A2:A50, MATCH(G77, AF2:AF50, 0))</f>
        <v>Lamh Ar Lamh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3</v>
      </c>
      <c r="AC77">
        <f t="shared" si="12"/>
        <v>1</v>
      </c>
      <c r="AD77">
        <f t="shared" si="13"/>
        <v>1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126.2063</v>
      </c>
      <c r="C78">
        <f>(B79-B78)+0.01</f>
        <v>93.244800000000012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3</v>
      </c>
      <c r="AC78">
        <f t="shared" si="12"/>
        <v>1</v>
      </c>
      <c r="AD78">
        <f t="shared" si="13"/>
        <v>1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219.44110000000001</v>
      </c>
      <c r="C79">
        <f>C78/B79</f>
        <v>0.42491948864638396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Lamh Ar Lamh (IRE) is 42.49% behind top-rated Willyegolassiego. </v>
      </c>
      <c r="H79" t="str">
        <f>INDEX(A2:A50, MATCH(B79, AE2:AE50, 0))</f>
        <v>Willyegolassiego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3</v>
      </c>
      <c r="AC79">
        <f t="shared" si="12"/>
        <v>1</v>
      </c>
      <c r="AD79">
        <f t="shared" si="13"/>
        <v>1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2.5</v>
      </c>
      <c r="C80">
        <f>(B81-B80)+0.01</f>
        <v>20.03</v>
      </c>
      <c r="D80" t="str">
        <f>D2</f>
        <v xml:space="preserve">3m1f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3</v>
      </c>
      <c r="AC80">
        <f t="shared" si="12"/>
        <v>1</v>
      </c>
      <c r="AD80">
        <f t="shared" si="13"/>
        <v>1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22.52</v>
      </c>
      <c r="C81">
        <f>C80/B81</f>
        <v>0.8894316163410303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Youknowell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Plumpton</v>
      </c>
    </row>
    <row r="82" spans="1:19" hidden="1" outlineLevel="1">
      <c r="A82" t="s">
        <v>110</v>
      </c>
      <c r="B82">
        <f>INDEX(M2:M49, MATCH(H77, A2:A49, 0))</f>
        <v>31.698</v>
      </c>
      <c r="C82">
        <f>(B83-B82)+0.01</f>
        <v>29.264100000000003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60.952100000000002</v>
      </c>
      <c r="C83">
        <f>C82/B83</f>
        <v>0.48011635366131766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Youknowell (IRE) is 48.01% ahead of the lay selection Lamh Ar Lamh (IRE). </v>
      </c>
      <c r="H83" t="str">
        <f>INDEX(A2:A50,MATCH(B83,INDEX(M2:M50,0)))</f>
        <v>Youknowell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1.7090000000000001</v>
      </c>
      <c r="C84">
        <f>(B85-B84)+0.01</f>
        <v>0.49870000000000014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2.1977000000000002</v>
      </c>
      <c r="C85">
        <f>C84/B85</f>
        <v>0.22691905173590576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Sixties Idol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11.111599999999999</v>
      </c>
      <c r="C86">
        <f>(B87-B86)+0.01</f>
        <v>7.8835999999999995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18.985199999999999</v>
      </c>
      <c r="C87">
        <f>C86/B87</f>
        <v>0.41524977350778502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Willyegolassiego is 41.52% ahead of Lamh Ar Lamh (IRE). </v>
      </c>
      <c r="H87" t="str">
        <f>INDEX(A2:A50, MATCH(B87, AD2:AD50, 0))</f>
        <v>Willyegolassiego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1.8844000000000001</v>
      </c>
      <c r="C88">
        <f>B89-B88</f>
        <v>1.4686999999999999</v>
      </c>
      <c r="H88" t="str">
        <f>INDEX(X2:X50, MATCH(B88, Y2:Y50, 0))</f>
        <v>Bowen, Mr S P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3.3531</v>
      </c>
      <c r="C89">
        <f>C88/B89</f>
        <v>0.4380125853687632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Fehily, Noel is 43.8% ahead of Bowen, Mr S P. </v>
      </c>
      <c r="H89" t="str">
        <f>INDEX(X2:X50, MATCH(B89, Y2:Y50, 0))</f>
        <v>Fehily, Noel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33.785299999999999</v>
      </c>
      <c r="C90">
        <f>(B91-B90)+0.01</f>
        <v>36.715599999999995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70.490899999999996</v>
      </c>
      <c r="C91">
        <f>(C90+0.01)/(B91+0.01)</f>
        <v>0.52092384636224487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Willyegolassiego outperformed Lamh Ar Lamh (IRE) significantly.</v>
      </c>
      <c r="H91" t="str">
        <f>INDEX(A2:A50, MATCH(B91, N2:N50, 0))</f>
        <v>Willyegolassiego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Lamh Ar Lamh (IRE)</v>
      </c>
      <c r="C92" t="str">
        <f>IF(AND(D77="YES",D92&gt;=2,D83="YES",SMALL(M2:M50,1)&gt;0),H77,IF(E92&gt;=5,H77,"No Lay"))</f>
        <v>Lamh Ar Lamh (IRE)</v>
      </c>
      <c r="D92">
        <f>COUNTIF(D79:D87, "YES")</f>
        <v>3</v>
      </c>
      <c r="E92">
        <f>COUNTIF(D79:D91, "YES")</f>
        <v>5</v>
      </c>
      <c r="F92" t="str">
        <f>IF(E92=0, "", IF(E92=1, "*", IF(E92=2, "**", IF(E92=3, "***", IF(E92=4, "****", IF(E92&gt;4, "*****", ""))))))</f>
        <v>*****</v>
      </c>
      <c r="G92" t="str">
        <f ca="1">IF(B92&lt;&gt;"No Lay",CONCATENATE(G79&amp;CHAR(10)&amp;G81&amp;CHAR(10)&amp;G83&amp;CHAR(10)&amp;G85&amp;CHAR(10)&amp;G87&amp;CHAR(10)&amp;G89&amp;CHAR(10)&amp;G91),"""")</f>
        <v>PLUS: Lamh Ar Lamh (IRE) is 42.49% behind top-rated Willyegolassiego. 
NEUTRAL: Speed is not a factor.
PLUS: Form horse Youknowell (IRE) is 48.01% ahead of the lay selection Lamh Ar Lamh (IRE). 
NEUTRAL: Stallion ratings are not a factor.
PLUS: The most suited horse, Willyegolassiego is 41.52% ahead of Lamh Ar Lamh (IRE). 
PLUS: The top-rated jockey, Fehily, Noel is 43.8% ahead of Bowen, Mr S P. 
PLUS: In the second-last race, Willyegolassiego outperformed Lamh Ar Lamh (IRE) significantly.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31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0.2903</v>
      </c>
    </row>
    <row r="96" spans="1:19" hidden="1" outlineLevel="1">
      <c r="A96" t="s">
        <v>70</v>
      </c>
      <c r="B96">
        <f>INDEX(Sheet1!H:H, MATCH($A$51, Sheet1!$A:$A,0))</f>
        <v>0.2581</v>
      </c>
      <c r="C96" t="str">
        <f>IF(AND($B$94&gt;15,B96&gt;0.25),B55)</f>
        <v>Sixties Idol</v>
      </c>
      <c r="D96">
        <f t="shared" ref="D96:D101" si="22">RANK(B96, B$96:B$101, 2)</f>
        <v>4</v>
      </c>
      <c r="E96">
        <f t="shared" ref="E96:E101" si="23">7-D96</f>
        <v>3</v>
      </c>
      <c r="F96" t="str">
        <f t="shared" ref="F96:F101" si="24">IF(AND(OR(E96=1, E96=2), C96&lt;&gt;FALSE), C96, "")</f>
        <v/>
      </c>
      <c r="G96" t="str">
        <f>INDEX(F96:F101,MATCH(1,E96:E101,0))</f>
        <v>Sixties Idol</v>
      </c>
    </row>
    <row r="97" spans="1:6" hidden="1" outlineLevel="1">
      <c r="A97" t="s">
        <v>25</v>
      </c>
      <c r="B97">
        <f>INDEX(Sheet1!J:J, MATCH($A$51, Sheet1!$A:$A,0))</f>
        <v>0.19350000000000001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0.2903</v>
      </c>
      <c r="C98" t="str">
        <f>IF(AND($B$94&gt;15,B98&gt;0.25),B57)</f>
        <v>Mac Bella</v>
      </c>
      <c r="D98">
        <f t="shared" si="22"/>
        <v>5</v>
      </c>
      <c r="E98">
        <f t="shared" si="23"/>
        <v>2</v>
      </c>
      <c r="F98" t="str">
        <f t="shared" si="24"/>
        <v>Mac Bella</v>
      </c>
    </row>
    <row r="99" spans="1:6" hidden="1" outlineLevel="1">
      <c r="A99" t="s">
        <v>26</v>
      </c>
      <c r="B99">
        <f>INDEX(Sheet1!P:P, MATCH($A$51, Sheet1!$A:$A,0))</f>
        <v>0.3226</v>
      </c>
      <c r="C99" t="str">
        <f>IF(AND($B$94&gt;15,B99&gt;0.25),B59)</f>
        <v>Sixties Idol</v>
      </c>
      <c r="D99">
        <f t="shared" si="22"/>
        <v>6</v>
      </c>
      <c r="E99">
        <f t="shared" si="23"/>
        <v>1</v>
      </c>
      <c r="F99" t="str">
        <f t="shared" si="24"/>
        <v>Sixties Idol</v>
      </c>
    </row>
    <row r="100" spans="1:6" hidden="1" outlineLevel="1">
      <c r="A100" t="s">
        <v>30</v>
      </c>
      <c r="B100">
        <f>INDEX(Sheet1!N:N, MATCH($A$51, Sheet1!$A:$A,0))</f>
        <v>0.129</v>
      </c>
      <c r="C100" t="b">
        <f>IF(AND($B$94&gt;15,B100&gt;0.25),B58)</f>
        <v>0</v>
      </c>
      <c r="D100">
        <f t="shared" si="22"/>
        <v>2</v>
      </c>
      <c r="E100">
        <f t="shared" si="23"/>
        <v>5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9.6799999999999997E-2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8.28515625" bestFit="1" customWidth="1"/>
    <col min="3" max="5" width="12" bestFit="1" customWidth="1"/>
    <col min="6" max="6" width="13.28515625" bestFit="1" customWidth="1"/>
    <col min="7" max="7" width="84.5703125" bestFit="1" customWidth="1"/>
    <col min="8" max="8" width="18.28515625" bestFit="1" customWidth="1"/>
    <col min="9" max="9" width="13.42578125" bestFit="1" customWidth="1"/>
    <col min="10" max="10" width="16.28515625" bestFit="1" customWidth="1"/>
    <col min="11" max="11" width="57.28515625" bestFit="1" customWidth="1"/>
    <col min="12" max="13" width="18.28515625" bestFit="1" customWidth="1"/>
    <col min="14" max="14" width="13.85546875" bestFit="1" customWidth="1"/>
    <col min="15" max="19" width="18.28515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" bestFit="1" customWidth="1"/>
    <col min="25" max="25" width="14.42578125" bestFit="1" customWidth="1"/>
    <col min="26" max="26" width="15.5703125" bestFit="1" customWidth="1"/>
    <col min="27" max="27" width="15" bestFit="1" customWidth="1"/>
    <col min="28" max="28" width="17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8.28515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539</v>
      </c>
      <c r="B2" s="1">
        <v>0.67708333333333337</v>
      </c>
      <c r="C2" t="s">
        <v>277</v>
      </c>
      <c r="D2" t="s">
        <v>475</v>
      </c>
      <c r="E2" t="s">
        <v>230</v>
      </c>
      <c r="F2">
        <v>4809</v>
      </c>
      <c r="G2" t="s">
        <v>280</v>
      </c>
      <c r="H2" t="s">
        <v>232</v>
      </c>
      <c r="I2" t="s">
        <v>233</v>
      </c>
      <c r="J2" t="s">
        <v>234</v>
      </c>
      <c r="K2" t="s">
        <v>538</v>
      </c>
      <c r="L2">
        <v>4</v>
      </c>
      <c r="M2">
        <v>90.879400000000004</v>
      </c>
      <c r="N2">
        <v>35.136400000000002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401</v>
      </c>
      <c r="Y2">
        <v>3.3692000000000002</v>
      </c>
      <c r="Z2" t="s">
        <v>275</v>
      </c>
      <c r="AA2">
        <v>1.2606999999999999</v>
      </c>
      <c r="AB2" t="s">
        <v>540</v>
      </c>
      <c r="AC2">
        <v>2.3885000000000001</v>
      </c>
      <c r="AD2">
        <v>15.5</v>
      </c>
      <c r="AE2" s="23">
        <v>202.5214</v>
      </c>
      <c r="AF2">
        <v>0.8</v>
      </c>
      <c r="AG2">
        <v>0</v>
      </c>
    </row>
    <row r="3" spans="1:33">
      <c r="A3" t="s">
        <v>541</v>
      </c>
      <c r="B3" s="1">
        <v>0.67708333333333337</v>
      </c>
      <c r="C3" t="s">
        <v>277</v>
      </c>
      <c r="D3" t="s">
        <v>475</v>
      </c>
      <c r="E3" t="s">
        <v>230</v>
      </c>
      <c r="F3">
        <v>4809</v>
      </c>
      <c r="G3" t="s">
        <v>280</v>
      </c>
      <c r="H3" t="s">
        <v>232</v>
      </c>
      <c r="I3" t="s">
        <v>233</v>
      </c>
      <c r="J3" t="s">
        <v>234</v>
      </c>
      <c r="K3" t="s">
        <v>538</v>
      </c>
      <c r="L3">
        <v>5</v>
      </c>
      <c r="M3">
        <v>50.566099999999999</v>
      </c>
      <c r="N3">
        <v>58.339599999999997</v>
      </c>
      <c r="O3">
        <v>30.723500000000001</v>
      </c>
      <c r="P3">
        <v>4.7931999999999997</v>
      </c>
      <c r="Q3">
        <v>4.3037000000000001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425</v>
      </c>
      <c r="Y3">
        <v>2.3005</v>
      </c>
      <c r="Z3" t="s">
        <v>542</v>
      </c>
      <c r="AA3">
        <v>1.0181</v>
      </c>
      <c r="AB3" t="s">
        <v>385</v>
      </c>
      <c r="AC3">
        <v>2.4438</v>
      </c>
      <c r="AD3">
        <v>19.399999999999999</v>
      </c>
      <c r="AE3">
        <v>185.78129999999999</v>
      </c>
      <c r="AF3">
        <v>10</v>
      </c>
      <c r="AG3">
        <v>0</v>
      </c>
    </row>
    <row r="4" spans="1:33">
      <c r="A4" t="s">
        <v>543</v>
      </c>
      <c r="B4" s="1">
        <v>0.67708333333333337</v>
      </c>
      <c r="C4" t="s">
        <v>277</v>
      </c>
      <c r="D4" t="s">
        <v>475</v>
      </c>
      <c r="E4" t="s">
        <v>230</v>
      </c>
      <c r="F4">
        <v>4809</v>
      </c>
      <c r="G4" t="s">
        <v>280</v>
      </c>
      <c r="H4" t="s">
        <v>232</v>
      </c>
      <c r="I4" t="s">
        <v>233</v>
      </c>
      <c r="J4" t="s">
        <v>234</v>
      </c>
      <c r="K4" t="s">
        <v>538</v>
      </c>
      <c r="L4">
        <v>4</v>
      </c>
      <c r="M4">
        <v>70.008099999999999</v>
      </c>
      <c r="N4">
        <v>50.996600000000001</v>
      </c>
      <c r="O4">
        <v>14.0679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544</v>
      </c>
      <c r="Y4">
        <v>3.1815000000000002</v>
      </c>
      <c r="Z4" t="s">
        <v>377</v>
      </c>
      <c r="AA4">
        <v>1.7625999999999999</v>
      </c>
      <c r="AB4" t="s">
        <v>545</v>
      </c>
      <c r="AC4">
        <v>0.44669999999999999</v>
      </c>
      <c r="AD4">
        <v>4.6669</v>
      </c>
      <c r="AE4">
        <v>169.96199999999999</v>
      </c>
      <c r="AF4">
        <v>1.38</v>
      </c>
      <c r="AG4">
        <v>0</v>
      </c>
    </row>
    <row r="51" spans="1:33" hidden="1" outlineLevel="1">
      <c r="A51" t="str">
        <f>C2</f>
        <v>Hereford</v>
      </c>
      <c r="B51">
        <f>B2</f>
        <v>0.67708333333333337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Tight Call (IRE)</v>
      </c>
      <c r="L52" t="str">
        <f t="shared" si="0"/>
        <v>Milldean Silva (IRE)</v>
      </c>
      <c r="M52" t="str">
        <f t="shared" si="0"/>
        <v>Milldean Silva (IRE)</v>
      </c>
      <c r="N52" t="str">
        <f t="shared" ref="N52:N91" si="1">INDEX($A$2:$A$20,(MATCH(LARGE(W$2:W$20,$J52),W$2:W$20,0)))</f>
        <v>Tight Call (IRE)</v>
      </c>
      <c r="O52" t="str">
        <f t="shared" ref="O52:O91" si="2">INDEX($A$2:$A$20,(MATCH(LARGE(AA$2:AA$20,$J52),AA$2:AA$20,0)))</f>
        <v>Risk And Co (FR)</v>
      </c>
      <c r="P52" t="str">
        <f t="shared" ref="P52:P91" si="3">INDEX($A$2:$A$20,(MATCH(LARGE(Y$2:Y$20,$J52),Y$2:Y$20,0)))</f>
        <v>Tight Call (IRE)</v>
      </c>
      <c r="Q52" t="str">
        <f t="shared" ref="Q52:Q91" si="4">INDEX($A$2:$A$20,(MATCH(LARGE(Y$2:Y$20,$J52),Y$2:Y$20,0)))</f>
        <v>Tight Call (IRE)</v>
      </c>
      <c r="R52" t="str">
        <f t="shared" ref="R52:R91" si="5">INDEX($A$2:$A$20,(MATCH(LARGE(AD$2:AD$20,$J52),AD$2:AD$20,0)))</f>
        <v>Milldean Silva (IRE)</v>
      </c>
      <c r="S52" t="str">
        <f t="shared" ref="S52:S80" si="6">A2</f>
        <v>Tight Call (IRE)</v>
      </c>
      <c r="V52">
        <f t="shared" ref="V52:V80" si="7">SUM(Y52:AF52)</f>
        <v>17</v>
      </c>
      <c r="W52">
        <f t="shared" ref="W52:W80" si="8">V52-AG2</f>
        <v>17</v>
      </c>
      <c r="X52">
        <f t="shared" ref="X52:X60" si="9">IF(ISNA(W52),"",W52)</f>
        <v>17</v>
      </c>
      <c r="Y52">
        <f t="shared" ref="Y52:AA80" si="10">(($H$63+1)-(RANK(M2,M$2:M$30)))</f>
        <v>3</v>
      </c>
      <c r="Z52">
        <f t="shared" si="10"/>
        <v>1</v>
      </c>
      <c r="AA52">
        <f t="shared" si="10"/>
        <v>1</v>
      </c>
      <c r="AB52">
        <f t="shared" ref="AB52:AB80" si="11">(($H$63+1)-(RANK(W2,W$2:W$30)))</f>
        <v>3</v>
      </c>
      <c r="AC52">
        <f t="shared" ref="AC52:AC80" si="12">(($H$63+1)-(RANK(Y2,Y$2:Y$30)))</f>
        <v>3</v>
      </c>
      <c r="AD52">
        <f t="shared" ref="AD52:AD80" si="13">(($H$63+1)-(RANK(AA2,AA$2:AA$30)))</f>
        <v>2</v>
      </c>
      <c r="AE52">
        <f t="shared" ref="AE52:AF80" si="14">(($H$63+1)-(RANK(AC2,AC$2:AC$30)))</f>
        <v>2</v>
      </c>
      <c r="AF52">
        <f t="shared" si="14"/>
        <v>2</v>
      </c>
      <c r="AG52" t="str">
        <f>INDEX(S52:S92, MATCH(LARGE(X52:X92, 1),X52:X92, 0))</f>
        <v>Milldean Silva (IRE)</v>
      </c>
    </row>
    <row r="53" spans="1:33" hidden="1" outlineLevel="1">
      <c r="A53" t="s">
        <v>43</v>
      </c>
      <c r="B53" t="str">
        <f>A2</f>
        <v>Tight Call (IRE)</v>
      </c>
      <c r="C53">
        <f>AE2</f>
        <v>202.5214</v>
      </c>
      <c r="D53">
        <f>AG2</f>
        <v>0</v>
      </c>
      <c r="E53">
        <f>C53-D53</f>
        <v>202.5214</v>
      </c>
      <c r="F53">
        <f>SUMIF(B53:B61, B53, G53:G61)</f>
        <v>0.4680282863969516</v>
      </c>
      <c r="G53">
        <f>(1/C53)*(C53-C54)</f>
        <v>8.2658425233086544E-2</v>
      </c>
      <c r="H53">
        <f>AF2</f>
        <v>0.8</v>
      </c>
      <c r="J53">
        <v>2</v>
      </c>
      <c r="K53" t="str">
        <f t="shared" si="0"/>
        <v>Risk And Co (FR)</v>
      </c>
      <c r="L53" t="str">
        <f t="shared" si="0"/>
        <v>Risk And Co (FR)</v>
      </c>
      <c r="M53" t="str">
        <f t="shared" si="0"/>
        <v>Risk And Co (FR)</v>
      </c>
      <c r="N53" t="str">
        <f t="shared" si="1"/>
        <v>Tight Call (IRE)</v>
      </c>
      <c r="O53" t="str">
        <f t="shared" si="2"/>
        <v>Tight Call (IRE)</v>
      </c>
      <c r="P53" t="str">
        <f t="shared" si="3"/>
        <v>Risk And Co (FR)</v>
      </c>
      <c r="Q53" t="str">
        <f t="shared" si="4"/>
        <v>Risk And Co (FR)</v>
      </c>
      <c r="R53" t="str">
        <f t="shared" si="5"/>
        <v>Tight Call (IRE)</v>
      </c>
      <c r="S53" t="str">
        <f t="shared" si="6"/>
        <v>Milldean Silva (IRE)</v>
      </c>
      <c r="V53">
        <f t="shared" si="7"/>
        <v>18</v>
      </c>
      <c r="W53">
        <f t="shared" si="8"/>
        <v>18</v>
      </c>
      <c r="X53">
        <f t="shared" si="9"/>
        <v>18</v>
      </c>
      <c r="Y53">
        <f t="shared" si="10"/>
        <v>1</v>
      </c>
      <c r="Z53">
        <f t="shared" si="10"/>
        <v>3</v>
      </c>
      <c r="AA53">
        <f t="shared" si="10"/>
        <v>3</v>
      </c>
      <c r="AB53">
        <f t="shared" si="11"/>
        <v>3</v>
      </c>
      <c r="AC53">
        <f t="shared" si="12"/>
        <v>1</v>
      </c>
      <c r="AD53">
        <f t="shared" si="13"/>
        <v>1</v>
      </c>
      <c r="AE53">
        <f t="shared" si="14"/>
        <v>3</v>
      </c>
      <c r="AF53">
        <f t="shared" si="14"/>
        <v>3</v>
      </c>
    </row>
    <row r="54" spans="1:33" hidden="1" outlineLevel="1">
      <c r="A54" t="s">
        <v>44</v>
      </c>
      <c r="B54" t="str">
        <f>A3</f>
        <v>Milldean Silva (IRE)</v>
      </c>
      <c r="C54">
        <f>AE3</f>
        <v>185.78129999999999</v>
      </c>
      <c r="D54">
        <f>AG3</f>
        <v>0</v>
      </c>
      <c r="E54">
        <f t="shared" ref="E54:E55" si="15">C54-D54</f>
        <v>185.78129999999999</v>
      </c>
      <c r="F54">
        <f ca="1">SUMIF(B53:B64, B54, G53:G61)</f>
        <v>0.22365962085412011</v>
      </c>
      <c r="H54">
        <f>AF3</f>
        <v>10</v>
      </c>
      <c r="J54">
        <v>3</v>
      </c>
      <c r="K54" t="str">
        <f t="shared" si="0"/>
        <v>Milldean Silva (IRE)</v>
      </c>
      <c r="L54" t="str">
        <f t="shared" si="0"/>
        <v>Tight Call (IRE)</v>
      </c>
      <c r="M54" t="str">
        <f t="shared" si="0"/>
        <v>Tight Call (IRE)</v>
      </c>
      <c r="N54" t="str">
        <f t="shared" si="1"/>
        <v>Tight Call (IRE)</v>
      </c>
      <c r="O54" t="str">
        <f t="shared" si="2"/>
        <v>Milldean Silva (IRE)</v>
      </c>
      <c r="P54" t="str">
        <f t="shared" si="3"/>
        <v>Milldean Silva (IRE)</v>
      </c>
      <c r="Q54" t="str">
        <f t="shared" si="4"/>
        <v>Milldean Silva (IRE)</v>
      </c>
      <c r="R54" t="str">
        <f t="shared" si="5"/>
        <v>Risk And Co (FR)</v>
      </c>
      <c r="S54" t="str">
        <f t="shared" si="6"/>
        <v>Risk And Co (FR)</v>
      </c>
      <c r="V54">
        <f t="shared" si="7"/>
        <v>16</v>
      </c>
      <c r="W54">
        <f t="shared" si="8"/>
        <v>16</v>
      </c>
      <c r="X54">
        <f t="shared" si="9"/>
        <v>16</v>
      </c>
      <c r="Y54">
        <f t="shared" si="10"/>
        <v>2</v>
      </c>
      <c r="Z54">
        <f t="shared" si="10"/>
        <v>2</v>
      </c>
      <c r="AA54">
        <f t="shared" si="10"/>
        <v>2</v>
      </c>
      <c r="AB54">
        <f t="shared" si="11"/>
        <v>3</v>
      </c>
      <c r="AC54">
        <f t="shared" si="12"/>
        <v>2</v>
      </c>
      <c r="AD54">
        <f t="shared" si="13"/>
        <v>3</v>
      </c>
      <c r="AE54">
        <f t="shared" si="14"/>
        <v>1</v>
      </c>
      <c r="AF54">
        <f t="shared" si="14"/>
        <v>1</v>
      </c>
    </row>
    <row r="55" spans="1:33" hidden="1" outlineLevel="1">
      <c r="A55" t="s">
        <v>45</v>
      </c>
      <c r="B55" t="str">
        <f>A4</f>
        <v>Risk And Co (FR)</v>
      </c>
      <c r="C55">
        <f>AE4</f>
        <v>169.96199999999999</v>
      </c>
      <c r="D55">
        <f>AG4</f>
        <v>0</v>
      </c>
      <c r="E55">
        <f t="shared" si="15"/>
        <v>169.96199999999999</v>
      </c>
      <c r="F55">
        <f ca="1">SUMIF(B53:B64, B55, G53:G61)</f>
        <v>0.28474980142970613</v>
      </c>
      <c r="H55">
        <f>AF4</f>
        <v>1.38</v>
      </c>
      <c r="J55">
        <v>4</v>
      </c>
      <c r="K55" t="e">
        <f t="shared" si="0"/>
        <v>#NUM!</v>
      </c>
      <c r="L55" t="e">
        <f t="shared" si="0"/>
        <v>#NUM!</v>
      </c>
      <c r="M55" t="e">
        <f t="shared" si="0"/>
        <v>#NUM!</v>
      </c>
      <c r="N55" t="e">
        <f t="shared" si="1"/>
        <v>#NUM!</v>
      </c>
      <c r="O55" t="e">
        <f t="shared" si="2"/>
        <v>#NUM!</v>
      </c>
      <c r="P55" t="e">
        <f t="shared" si="3"/>
        <v>#NUM!</v>
      </c>
      <c r="Q55" t="e">
        <f t="shared" si="4"/>
        <v>#NUM!</v>
      </c>
      <c r="R55" t="e">
        <f t="shared" si="5"/>
        <v>#NUM!</v>
      </c>
      <c r="S55">
        <f t="shared" si="6"/>
        <v>0</v>
      </c>
      <c r="V55" t="e">
        <f t="shared" si="7"/>
        <v>#N/A</v>
      </c>
      <c r="W55" t="e">
        <f t="shared" si="8"/>
        <v>#N/A</v>
      </c>
      <c r="X55" t="str">
        <f t="shared" si="9"/>
        <v/>
      </c>
      <c r="Y55" t="e">
        <f t="shared" si="10"/>
        <v>#N/A</v>
      </c>
      <c r="Z55" t="e">
        <f t="shared" si="10"/>
        <v>#N/A</v>
      </c>
      <c r="AA55">
        <f t="shared" si="10"/>
        <v>1</v>
      </c>
      <c r="AB55">
        <f t="shared" si="11"/>
        <v>3</v>
      </c>
      <c r="AC55" t="e">
        <f t="shared" si="12"/>
        <v>#N/A</v>
      </c>
      <c r="AD55" t="e">
        <f t="shared" si="13"/>
        <v>#N/A</v>
      </c>
      <c r="AE55" t="e">
        <f t="shared" si="14"/>
        <v>#N/A</v>
      </c>
      <c r="AF55" t="e">
        <f t="shared" si="14"/>
        <v>#N/A</v>
      </c>
    </row>
    <row r="56" spans="1:33" hidden="1" outlineLevel="1">
      <c r="A56" t="s">
        <v>46</v>
      </c>
      <c r="B56" t="str">
        <f>INDEX(A$2:A$20,MATCH(C56,M$2:M$20,0))</f>
        <v>Tight Call (IRE)</v>
      </c>
      <c r="C56">
        <f>LARGE(M$2:M$20, D56)</f>
        <v>90.879400000000004</v>
      </c>
      <c r="D56">
        <v>1</v>
      </c>
      <c r="E56">
        <f>LARGE(M$2:M$20, F56)</f>
        <v>70.008099999999999</v>
      </c>
      <c r="F56">
        <v>2</v>
      </c>
      <c r="G56">
        <f t="shared" ref="G56:G61" si="16">IF(C56&gt;0, (1/C56)*(C56-E56), 0.1)</f>
        <v>0.22965930672957793</v>
      </c>
      <c r="H56">
        <f t="shared" ref="H56:H61" si="17">INDEX(AF$2:AF$20,MATCH(B56,A$2:A$20,0))</f>
        <v>0.8</v>
      </c>
      <c r="J56">
        <v>5</v>
      </c>
      <c r="K56" t="e">
        <f t="shared" si="0"/>
        <v>#NUM!</v>
      </c>
      <c r="L56" t="e">
        <f t="shared" si="0"/>
        <v>#NUM!</v>
      </c>
      <c r="M56" t="e">
        <f t="shared" si="0"/>
        <v>#NUM!</v>
      </c>
      <c r="N56" t="e">
        <f t="shared" si="1"/>
        <v>#NUM!</v>
      </c>
      <c r="O56" t="e">
        <f t="shared" si="2"/>
        <v>#NUM!</v>
      </c>
      <c r="P56" t="e">
        <f t="shared" si="3"/>
        <v>#NUM!</v>
      </c>
      <c r="Q56" t="e">
        <f t="shared" si="4"/>
        <v>#NUM!</v>
      </c>
      <c r="R56" t="e">
        <f t="shared" si="5"/>
        <v>#NUM!</v>
      </c>
      <c r="S56">
        <f t="shared" si="6"/>
        <v>0</v>
      </c>
      <c r="V56" t="e">
        <f t="shared" si="7"/>
        <v>#N/A</v>
      </c>
      <c r="W56" t="e">
        <f t="shared" si="8"/>
        <v>#N/A</v>
      </c>
      <c r="X56" t="str">
        <f t="shared" si="9"/>
        <v/>
      </c>
      <c r="Y56" t="e">
        <f t="shared" si="10"/>
        <v>#N/A</v>
      </c>
      <c r="Z56" t="e">
        <f t="shared" si="10"/>
        <v>#N/A</v>
      </c>
      <c r="AA56">
        <f t="shared" si="10"/>
        <v>1</v>
      </c>
      <c r="AB56">
        <f t="shared" si="11"/>
        <v>3</v>
      </c>
      <c r="AC56" t="e">
        <f t="shared" si="12"/>
        <v>#N/A</v>
      </c>
      <c r="AD56" t="e">
        <f t="shared" si="13"/>
        <v>#N/A</v>
      </c>
      <c r="AE56" t="e">
        <f t="shared" si="14"/>
        <v>#N/A</v>
      </c>
      <c r="AF56" t="e">
        <f t="shared" si="14"/>
        <v>#N/A</v>
      </c>
    </row>
    <row r="57" spans="1:33" hidden="1" outlineLevel="1">
      <c r="A57" t="s">
        <v>25</v>
      </c>
      <c r="B57" t="str">
        <f>INDEX(A$2:A$20,MATCH(C57,W$2:W$20,0))</f>
        <v>Tight Call (IRE)</v>
      </c>
      <c r="C57">
        <f>LARGE(W$2:W$20, D57)</f>
        <v>0</v>
      </c>
      <c r="D57">
        <v>1</v>
      </c>
      <c r="E57">
        <f>LARGE(W$2:W$20, F57)</f>
        <v>0</v>
      </c>
      <c r="F57">
        <v>2</v>
      </c>
      <c r="G57">
        <f t="shared" si="16"/>
        <v>0.1</v>
      </c>
      <c r="H57">
        <f t="shared" si="17"/>
        <v>0.8</v>
      </c>
      <c r="J57">
        <v>6</v>
      </c>
      <c r="K57" t="e">
        <f t="shared" si="0"/>
        <v>#NUM!</v>
      </c>
      <c r="L57" t="e">
        <f t="shared" si="0"/>
        <v>#NUM!</v>
      </c>
      <c r="M57" t="e">
        <f t="shared" si="0"/>
        <v>#NUM!</v>
      </c>
      <c r="N57" t="e">
        <f t="shared" si="1"/>
        <v>#NUM!</v>
      </c>
      <c r="O57" t="e">
        <f t="shared" si="2"/>
        <v>#NUM!</v>
      </c>
      <c r="P57" t="e">
        <f t="shared" si="3"/>
        <v>#NUM!</v>
      </c>
      <c r="Q57" t="e">
        <f t="shared" si="4"/>
        <v>#NUM!</v>
      </c>
      <c r="R57" t="e">
        <f t="shared" si="5"/>
        <v>#NUM!</v>
      </c>
      <c r="S57">
        <f t="shared" si="6"/>
        <v>0</v>
      </c>
      <c r="V57" t="e">
        <f t="shared" si="7"/>
        <v>#N/A</v>
      </c>
      <c r="W57" t="e">
        <f t="shared" si="8"/>
        <v>#N/A</v>
      </c>
      <c r="X57" t="str">
        <f t="shared" si="9"/>
        <v/>
      </c>
      <c r="Y57" t="e">
        <f t="shared" si="10"/>
        <v>#N/A</v>
      </c>
      <c r="Z57" t="e">
        <f t="shared" si="10"/>
        <v>#N/A</v>
      </c>
      <c r="AA57">
        <f t="shared" si="10"/>
        <v>1</v>
      </c>
      <c r="AB57">
        <f t="shared" si="11"/>
        <v>3</v>
      </c>
      <c r="AC57" t="e">
        <f t="shared" si="12"/>
        <v>#N/A</v>
      </c>
      <c r="AD57" t="e">
        <f t="shared" si="13"/>
        <v>#N/A</v>
      </c>
      <c r="AE57" t="e">
        <f t="shared" si="14"/>
        <v>#N/A</v>
      </c>
      <c r="AF57" t="e">
        <f t="shared" si="14"/>
        <v>#N/A</v>
      </c>
    </row>
    <row r="58" spans="1:33" hidden="1" outlineLevel="1">
      <c r="A58" t="s">
        <v>28</v>
      </c>
      <c r="B58" t="str">
        <f>INDEX(A$2:A$20,MATCH(C58,AA$2:AA$20,0))</f>
        <v>Risk And Co (FR)</v>
      </c>
      <c r="C58">
        <f>LARGE(AA$2:AA$20, D58)</f>
        <v>1.7625999999999999</v>
      </c>
      <c r="D58">
        <v>1</v>
      </c>
      <c r="E58">
        <f>LARGE(AA$2:AA$20, F58)</f>
        <v>1.2606999999999999</v>
      </c>
      <c r="F58">
        <v>2</v>
      </c>
      <c r="G58">
        <f t="shared" si="16"/>
        <v>0.28474980142970613</v>
      </c>
      <c r="H58">
        <f t="shared" si="17"/>
        <v>1.38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>
        <f t="shared" si="10"/>
        <v>1</v>
      </c>
      <c r="AB58">
        <f t="shared" si="11"/>
        <v>3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Milldean Silva (IRE)</v>
      </c>
      <c r="C59">
        <f>LARGE(AC$2:AC$20, D59)</f>
        <v>2.4438</v>
      </c>
      <c r="D59">
        <v>1</v>
      </c>
      <c r="E59">
        <f>LARGE(AC$2:AC$20, F59)</f>
        <v>2.3885000000000001</v>
      </c>
      <c r="F59">
        <v>2</v>
      </c>
      <c r="G59">
        <f t="shared" si="16"/>
        <v>2.2628693019068623E-2</v>
      </c>
      <c r="H59">
        <f t="shared" si="17"/>
        <v>10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>
        <f t="shared" si="10"/>
        <v>1</v>
      </c>
      <c r="AB59">
        <f t="shared" si="11"/>
        <v>3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Tight Call (IRE)</v>
      </c>
      <c r="C60">
        <f>LARGE(Y$2:Y$20, D60)</f>
        <v>3.3692000000000002</v>
      </c>
      <c r="D60">
        <v>1</v>
      </c>
      <c r="E60">
        <f>LARGE(Y$2:Y$20, F60)</f>
        <v>3.1815000000000002</v>
      </c>
      <c r="F60">
        <v>2</v>
      </c>
      <c r="G60">
        <f t="shared" si="16"/>
        <v>5.571055443428706E-2</v>
      </c>
      <c r="H60">
        <f t="shared" si="17"/>
        <v>0.8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>
        <f t="shared" si="10"/>
        <v>1</v>
      </c>
      <c r="AB60">
        <f t="shared" si="11"/>
        <v>3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Milldean Silva (IRE)</v>
      </c>
      <c r="C61">
        <f>LARGE(AD$2:AD$20, D61)</f>
        <v>19.399999999999999</v>
      </c>
      <c r="D61">
        <v>1</v>
      </c>
      <c r="E61">
        <f>LARGE(AD$2:AD$20, F61)</f>
        <v>15.5</v>
      </c>
      <c r="F61">
        <v>2</v>
      </c>
      <c r="G61">
        <f t="shared" si="16"/>
        <v>0.2010309278350515</v>
      </c>
      <c r="H61">
        <f t="shared" si="17"/>
        <v>10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>
        <f t="shared" si="10"/>
        <v>1</v>
      </c>
      <c r="AB61">
        <f t="shared" si="11"/>
        <v>3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Tight Call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>
        <f t="shared" si="10"/>
        <v>1</v>
      </c>
      <c r="AB62">
        <f t="shared" si="11"/>
        <v>3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Tight Call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3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>
        <f t="shared" si="10"/>
        <v>1</v>
      </c>
      <c r="AB63">
        <f t="shared" si="11"/>
        <v>3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Tight Call (IRE)</v>
      </c>
      <c r="C64">
        <f>INDEX(AF$2:AF$20,MATCH(B64,A$2:A$20,0))</f>
        <v>0.8</v>
      </c>
      <c r="D64">
        <v>1</v>
      </c>
      <c r="E64">
        <f>SUMIF(B53:B61, B64, G53:G61)</f>
        <v>0.4680282863969516</v>
      </c>
      <c r="F64">
        <v>0</v>
      </c>
      <c r="G64" t="str">
        <f>K2</f>
        <v>Cotswold Mini Hereford National Hunt Auction Maiden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>
        <f t="shared" si="10"/>
        <v>1</v>
      </c>
      <c r="AB64">
        <f t="shared" si="11"/>
        <v>3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2m4f </v>
      </c>
      <c r="H65">
        <f>LARGE(G58:G60, 1)</f>
        <v>0.28474980142970613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>
        <f t="shared" si="10"/>
        <v>1</v>
      </c>
      <c r="AB65">
        <f t="shared" si="11"/>
        <v>3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2</v>
      </c>
      <c r="G66">
        <f>F2</f>
        <v>4809</v>
      </c>
      <c r="H66">
        <f ca="1">LARGE(F53:F55, 1)</f>
        <v>0.4680282863969516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>
        <f t="shared" si="10"/>
        <v>1</v>
      </c>
      <c r="AB66">
        <f t="shared" si="11"/>
        <v>3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Tight Call (IRE)</v>
      </c>
      <c r="F67">
        <f>IF(H63&lt;11, F66+1, F66)</f>
        <v>3</v>
      </c>
      <c r="G67" t="str">
        <f>G2</f>
        <v>Good To Firm</v>
      </c>
      <c r="H67" t="str">
        <f ca="1">INDEX(B53:B55,MATCH(H66,F53:F55,0))</f>
        <v>Tight Call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>
        <f t="shared" si="10"/>
        <v>1</v>
      </c>
      <c r="AB67">
        <f t="shared" si="11"/>
        <v>3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Tight Call (IRE)</v>
      </c>
      <c r="B68" t="str">
        <f ca="1">IF(ISNA(A68), B56, A68)</f>
        <v>Tight Call (IRE)</v>
      </c>
      <c r="C68">
        <f ca="1">INDEX(AF$2:AF$20,MATCH(B68,A$2:A$20,0))</f>
        <v>0.8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>
        <f t="shared" si="10"/>
        <v>1</v>
      </c>
      <c r="AB68">
        <f t="shared" si="11"/>
        <v>3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Tight Call (IRE)</v>
      </c>
      <c r="C69">
        <f ca="1">INDEX(AF$2:AF$20,MATCH(B69,A$2:A$20,0))</f>
        <v>0.8</v>
      </c>
      <c r="D69">
        <v>1</v>
      </c>
      <c r="F69">
        <f ca="1">IF(E70&gt;1, F68+1, F68)</f>
        <v>3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>
        <f t="shared" si="10"/>
        <v>1</v>
      </c>
      <c r="AB69">
        <f t="shared" si="11"/>
        <v>3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Tight Call (IRE)</v>
      </c>
      <c r="C70">
        <f ca="1">INDEX(AF$2:AF$20,MATCH(B70,A$2:A$20,0))</f>
        <v>0.8</v>
      </c>
      <c r="D70">
        <v>1</v>
      </c>
      <c r="E70">
        <f ca="1">SUMIF(B53:B61, B70, G53:G61)</f>
        <v>0.4680282863969516</v>
      </c>
      <c r="F70">
        <f ca="1">IF(E70&gt;1.5, F69+1, F69)</f>
        <v>3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>
        <f t="shared" si="10"/>
        <v>1</v>
      </c>
      <c r="AB70">
        <f t="shared" si="11"/>
        <v>3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>
        <f t="shared" si="10"/>
        <v>1</v>
      </c>
      <c r="AB71">
        <f t="shared" si="11"/>
        <v>3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Tight Call (IRE)</v>
      </c>
      <c r="C72">
        <f>C53</f>
        <v>202.5214</v>
      </c>
      <c r="D72">
        <f>(1/C72)*(C72-C73)</f>
        <v>8.2658425233086544E-2</v>
      </c>
      <c r="E72">
        <f>H53</f>
        <v>0.8</v>
      </c>
      <c r="F72">
        <f>(E72*10)-10</f>
        <v>-2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>
        <f t="shared" si="10"/>
        <v>1</v>
      </c>
      <c r="AB72">
        <f t="shared" si="11"/>
        <v>3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Milldean Silva (IRE)</v>
      </c>
      <c r="C73">
        <f t="shared" si="19"/>
        <v>185.78129999999999</v>
      </c>
      <c r="D73">
        <f>(1/C73)*(C73-C74)</f>
        <v>8.5150120060522777E-2</v>
      </c>
      <c r="E73">
        <f t="shared" ref="E73:E74" si="20">H54</f>
        <v>10</v>
      </c>
      <c r="F73">
        <f>(E73*10)-10</f>
        <v>90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>
        <f t="shared" si="10"/>
        <v>1</v>
      </c>
      <c r="AB73">
        <f t="shared" si="11"/>
        <v>3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Risk And Co (FR)</v>
      </c>
      <c r="C74">
        <f t="shared" si="19"/>
        <v>169.96199999999999</v>
      </c>
      <c r="E74">
        <f t="shared" si="20"/>
        <v>1.38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>
        <f t="shared" si="10"/>
        <v>1</v>
      </c>
      <c r="AB74">
        <f t="shared" si="11"/>
        <v>3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>
        <f t="shared" si="10"/>
        <v>1</v>
      </c>
      <c r="AB75">
        <f t="shared" si="11"/>
        <v>3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>
        <f t="shared" si="10"/>
        <v>1</v>
      </c>
      <c r="AB76">
        <f t="shared" si="11"/>
        <v>3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0.8</v>
      </c>
      <c r="C77">
        <f>SMALL(AF2:AF50, 1)</f>
        <v>0.8</v>
      </c>
      <c r="D77" t="str">
        <f>IF(G77&lt;=3, "YES", "NO")</f>
        <v>YES</v>
      </c>
      <c r="E77">
        <f>IF(C77=0,SMALL(AF2:AF49,2), C77)</f>
        <v>0.8</v>
      </c>
      <c r="F77">
        <f>IF(E77=0, SMALL(AF2:AF49, 3), E77)</f>
        <v>0.8</v>
      </c>
      <c r="G77">
        <f>IF(F77=0, SMALL(AF2:AF49, 4), F77)</f>
        <v>0.8</v>
      </c>
      <c r="H77" t="str">
        <f>INDEX(A2:A50, MATCH(G77, AF2:AF50, 0))</f>
        <v>Tight Call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>
        <f t="shared" si="10"/>
        <v>1</v>
      </c>
      <c r="AB77">
        <f t="shared" si="11"/>
        <v>3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202.5214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>
        <f t="shared" si="10"/>
        <v>1</v>
      </c>
      <c r="AB78">
        <f t="shared" si="11"/>
        <v>3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202.5214</v>
      </c>
      <c r="C79">
        <f>C78/B79</f>
        <v>4.9377497884174215E-5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Tight Call (IRE) is highly rated.</v>
      </c>
      <c r="H79" t="str">
        <f>INDEX(A2:A50, MATCH(B79, AE2:AE50, 0))</f>
        <v>Tight Call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>
        <f t="shared" si="10"/>
        <v>1</v>
      </c>
      <c r="AB79">
        <f t="shared" si="11"/>
        <v>3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0.01</v>
      </c>
      <c r="D80" t="str">
        <f>D2</f>
        <v xml:space="preserve">2m4f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>
        <f t="shared" si="10"/>
        <v>1</v>
      </c>
      <c r="AB80">
        <f t="shared" si="11"/>
        <v>3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0</v>
      </c>
      <c r="C81" t="e">
        <f>C80/B81</f>
        <v>#DIV/0!</v>
      </c>
      <c r="D81" t="e">
        <f>IF(AND(OR(D2="5f ", D2="6f ", D2="7f ", D2="1m "), C81&gt;0.15), "YES", "NO")</f>
        <v>#DIV/0!</v>
      </c>
      <c r="G81" t="e">
        <f>IF(D81="YES", CONCATENATE("PLUS: The fastest horse "&amp;H82&amp;" is "&amp;ROUND(C81*100, 2)&amp;"% ahead of the lay selection "&amp;H77&amp;". "), "NEUTRAL: Speed is not a factor.")</f>
        <v>#DIV/0!</v>
      </c>
      <c r="H81" t="str">
        <f>INDEX(A2:A50,MATCH(B81,INDEX(W2:W50,0)))</f>
        <v>Risk And Co (FR)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Hereford</v>
      </c>
    </row>
    <row r="82" spans="1:19" hidden="1" outlineLevel="1">
      <c r="A82" t="s">
        <v>110</v>
      </c>
      <c r="B82">
        <f>INDEX(M2:M49, MATCH(H77, A2:A49, 0))</f>
        <v>90.879400000000004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90.879400000000004</v>
      </c>
      <c r="C83">
        <f>C82/B83</f>
        <v>1.1003593773726499E-4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Tight Call (IRE)is the form horse.</v>
      </c>
      <c r="H83" t="str">
        <f>INDEX(A2:A50,MATCH(B83,INDEX(M2:M50,0)))</f>
        <v>Risk And Co (FR)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2.3885000000000001</v>
      </c>
      <c r="C84">
        <f>(B85-B84)+0.01</f>
        <v>6.52999999999999E-2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2.4438</v>
      </c>
      <c r="C85">
        <f>C84/B85</f>
        <v>2.6720680906784474E-2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Milldean Silva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15.5</v>
      </c>
      <c r="C86">
        <f>(B87-B86)+0.01</f>
        <v>3.9099999999999984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19.399999999999999</v>
      </c>
      <c r="C87">
        <f>C86/B87</f>
        <v>0.20154639175257724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Milldean Silva (IRE) is 20.15% ahead of Tight Call (IRE). </v>
      </c>
      <c r="H87" t="str">
        <f>INDEX(A2:A50, MATCH(B87, AD2:AD50, 0))</f>
        <v>Milldean Silva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3.3692000000000002</v>
      </c>
      <c r="C88">
        <f>B89-B88</f>
        <v>0</v>
      </c>
      <c r="H88" t="str">
        <f>INDEX(X2:X50, MATCH(B88, Y2:Y50, 0))</f>
        <v>Johnson, Richard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3.3692000000000002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Johnson, Richard. </v>
      </c>
      <c r="H89" t="str">
        <f>INDEX(X2:X50, MATCH(B89, Y2:Y50, 0))</f>
        <v>Johnson,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35.136400000000002</v>
      </c>
      <c r="C90">
        <f>(B91-B90)+0.01</f>
        <v>23.213199999999997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58.339599999999997</v>
      </c>
      <c r="C91">
        <f>(C90+0.01)/(B91+0.01)</f>
        <v>0.3980010145742216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Milldean Silva (IRE) outperformed Tight Call (IRE) significantly.</v>
      </c>
      <c r="H91" t="str">
        <f>INDEX(A2:A50, MATCH(B91, N2:N50, 0))</f>
        <v>Milldean Silva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 t="e">
        <f>INDEX(Sheet1!B:B, MATCH($A$51, Sheet1!$A:$A,0))</f>
        <v>#N/A</v>
      </c>
      <c r="E94" t="s">
        <v>123</v>
      </c>
    </row>
    <row r="95" spans="1:19" hidden="1" outlineLevel="1">
      <c r="A95" t="s">
        <v>124</v>
      </c>
      <c r="B95" t="e">
        <f>INDEX(Sheet1!D:D, MATCH($A$51, Sheet1!$A:$A,0))</f>
        <v>#N/A</v>
      </c>
    </row>
    <row r="96" spans="1:19" hidden="1" outlineLevel="1">
      <c r="A96" t="s">
        <v>70</v>
      </c>
      <c r="B96" t="e">
        <f>INDEX(Sheet1!H:H, MATCH($A$51, Sheet1!$A:$A,0))</f>
        <v>#N/A</v>
      </c>
      <c r="C96" t="e">
        <f>IF(AND($B$94&gt;15,B96&gt;0.25),B55)</f>
        <v>#N/A</v>
      </c>
      <c r="D96" t="e">
        <f t="shared" ref="D96:D101" si="22">RANK(B96, B$96:B$101, 2)</f>
        <v>#N/A</v>
      </c>
      <c r="E96" t="e">
        <f t="shared" ref="E96:E101" si="23">7-D96</f>
        <v>#N/A</v>
      </c>
      <c r="F96" t="e">
        <f t="shared" ref="F96:F101" si="24">IF(AND(OR(E96=1, E96=2), C96&lt;&gt;FALSE), C96, "")</f>
        <v>#N/A</v>
      </c>
      <c r="G96" t="e">
        <f>INDEX(F96:F101,MATCH(1,E96:E101,0))</f>
        <v>#N/A</v>
      </c>
    </row>
    <row r="97" spans="1:6" hidden="1" outlineLevel="1">
      <c r="A97" t="s">
        <v>25</v>
      </c>
      <c r="B97" t="e">
        <f>INDEX(Sheet1!J:J, MATCH($A$51, Sheet1!$A:$A,0))</f>
        <v>#N/A</v>
      </c>
      <c r="C97" t="e">
        <f>IF(AND($B$94&gt;15,B97&gt;0.25),B56)</f>
        <v>#N/A</v>
      </c>
      <c r="D97" t="e">
        <f t="shared" si="22"/>
        <v>#N/A</v>
      </c>
      <c r="E97" t="e">
        <f t="shared" si="23"/>
        <v>#N/A</v>
      </c>
      <c r="F97" t="e">
        <f t="shared" si="24"/>
        <v>#N/A</v>
      </c>
    </row>
    <row r="98" spans="1:6" hidden="1" outlineLevel="1">
      <c r="A98" t="s">
        <v>28</v>
      </c>
      <c r="B98" t="e">
        <f>INDEX(Sheet1!L:L, MATCH($A$51, Sheet1!$A:$A,0))</f>
        <v>#N/A</v>
      </c>
      <c r="C98" t="e">
        <f>IF(AND($B$94&gt;15,B98&gt;0.25),B57)</f>
        <v>#N/A</v>
      </c>
      <c r="D98" t="e">
        <f t="shared" si="22"/>
        <v>#N/A</v>
      </c>
      <c r="E98" t="e">
        <f t="shared" si="23"/>
        <v>#N/A</v>
      </c>
      <c r="F98" t="e">
        <f t="shared" si="24"/>
        <v>#N/A</v>
      </c>
    </row>
    <row r="99" spans="1:6" hidden="1" outlineLevel="1">
      <c r="A99" t="s">
        <v>26</v>
      </c>
      <c r="B99" t="e">
        <f>INDEX(Sheet1!P:P, MATCH($A$51, Sheet1!$A:$A,0))</f>
        <v>#N/A</v>
      </c>
      <c r="C99" t="e">
        <f>IF(AND($B$94&gt;15,B99&gt;0.25),B59)</f>
        <v>#N/A</v>
      </c>
      <c r="D99" t="e">
        <f t="shared" si="22"/>
        <v>#N/A</v>
      </c>
      <c r="E99" t="e">
        <f t="shared" si="23"/>
        <v>#N/A</v>
      </c>
      <c r="F99" t="e">
        <f t="shared" si="24"/>
        <v>#N/A</v>
      </c>
    </row>
    <row r="100" spans="1:6" hidden="1" outlineLevel="1">
      <c r="A100" t="s">
        <v>30</v>
      </c>
      <c r="B100" t="e">
        <f>INDEX(Sheet1!N:N, MATCH($A$51, Sheet1!$A:$A,0))</f>
        <v>#N/A</v>
      </c>
      <c r="C100" t="e">
        <f>IF(AND($B$94&gt;15,B100&gt;0.25),B58)</f>
        <v>#N/A</v>
      </c>
      <c r="D100" t="e">
        <f t="shared" si="22"/>
        <v>#N/A</v>
      </c>
      <c r="E100" t="e">
        <f t="shared" si="23"/>
        <v>#N/A</v>
      </c>
      <c r="F100" t="e">
        <f t="shared" si="24"/>
        <v>#N/A</v>
      </c>
    </row>
    <row r="101" spans="1:6" hidden="1" outlineLevel="1">
      <c r="A101" t="s">
        <v>32</v>
      </c>
      <c r="B101" t="e">
        <f>INDEX(Sheet1!R:R, MATCH($A$51, Sheet1!$A:$A,0))</f>
        <v>#N/A</v>
      </c>
      <c r="C101" t="e">
        <f>IF(AND($B$94&gt;15,B101&gt;0.25),B60)</f>
        <v>#N/A</v>
      </c>
      <c r="D101" t="e">
        <f t="shared" si="22"/>
        <v>#N/A</v>
      </c>
      <c r="E101" t="e">
        <f t="shared" si="23"/>
        <v>#N/A</v>
      </c>
      <c r="F101" t="e">
        <f t="shared" si="24"/>
        <v>#N/A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1.5703125" bestFit="1" customWidth="1"/>
    <col min="2" max="2" width="16.42578125" bestFit="1" customWidth="1"/>
    <col min="3" max="5" width="12" bestFit="1" customWidth="1"/>
    <col min="6" max="6" width="13.28515625" bestFit="1" customWidth="1"/>
    <col min="7" max="7" width="98.5703125" bestFit="1" customWidth="1"/>
    <col min="8" max="8" width="16.42578125" bestFit="1" customWidth="1"/>
    <col min="9" max="9" width="13.42578125" bestFit="1" customWidth="1"/>
    <col min="10" max="10" width="16.28515625" bestFit="1" customWidth="1"/>
    <col min="11" max="11" width="51.5703125" bestFit="1" customWidth="1"/>
    <col min="12" max="13" width="16.42578125" bestFit="1" customWidth="1"/>
    <col min="14" max="19" width="21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7109375" bestFit="1" customWidth="1"/>
    <col min="25" max="25" width="14.42578125" bestFit="1" customWidth="1"/>
    <col min="26" max="26" width="16.7109375" bestFit="1" customWidth="1"/>
    <col min="27" max="27" width="15" bestFit="1" customWidth="1"/>
    <col min="28" max="28" width="20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6.42578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551</v>
      </c>
      <c r="B2" s="1">
        <v>0.6875</v>
      </c>
      <c r="C2" t="s">
        <v>168</v>
      </c>
      <c r="D2" t="s">
        <v>546</v>
      </c>
      <c r="E2" t="s">
        <v>230</v>
      </c>
      <c r="F2">
        <v>7116</v>
      </c>
      <c r="G2" t="s">
        <v>547</v>
      </c>
      <c r="H2" t="s">
        <v>548</v>
      </c>
      <c r="I2" t="s">
        <v>233</v>
      </c>
      <c r="J2" t="s">
        <v>549</v>
      </c>
      <c r="K2" t="s">
        <v>550</v>
      </c>
      <c r="L2">
        <v>2</v>
      </c>
      <c r="M2">
        <v>95.206999999999994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19.5943</v>
      </c>
      <c r="X2" t="s">
        <v>552</v>
      </c>
      <c r="Y2">
        <v>4.1101000000000001</v>
      </c>
      <c r="Z2" t="s">
        <v>553</v>
      </c>
      <c r="AA2">
        <v>1.9552</v>
      </c>
      <c r="AB2" t="s">
        <v>554</v>
      </c>
      <c r="AC2">
        <v>2.7193000000000001</v>
      </c>
      <c r="AD2">
        <v>20.5</v>
      </c>
      <c r="AE2" s="23">
        <v>288.89569999999998</v>
      </c>
      <c r="AF2">
        <v>2</v>
      </c>
      <c r="AG2">
        <v>0</v>
      </c>
    </row>
    <row r="3" spans="1:33">
      <c r="A3" t="s">
        <v>556</v>
      </c>
      <c r="B3" s="1">
        <v>0.6875</v>
      </c>
      <c r="C3" t="s">
        <v>168</v>
      </c>
      <c r="D3" t="s">
        <v>546</v>
      </c>
      <c r="E3" t="s">
        <v>230</v>
      </c>
      <c r="F3">
        <v>7116</v>
      </c>
      <c r="G3" t="s">
        <v>547</v>
      </c>
      <c r="H3" t="s">
        <v>548</v>
      </c>
      <c r="I3" t="s">
        <v>233</v>
      </c>
      <c r="J3" t="s">
        <v>549</v>
      </c>
      <c r="K3" t="s">
        <v>550</v>
      </c>
      <c r="L3">
        <v>2</v>
      </c>
      <c r="M3">
        <v>93.137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21.5914</v>
      </c>
      <c r="X3" t="s">
        <v>557</v>
      </c>
      <c r="Y3">
        <v>1.2589999999999999</v>
      </c>
      <c r="Z3" t="s">
        <v>558</v>
      </c>
      <c r="AA3">
        <v>2.9689000000000001</v>
      </c>
      <c r="AB3" t="s">
        <v>559</v>
      </c>
      <c r="AC3">
        <v>1.0531999999999999</v>
      </c>
      <c r="AD3">
        <v>21.5</v>
      </c>
      <c r="AE3">
        <v>283.17090000000002</v>
      </c>
      <c r="AF3">
        <v>1.5</v>
      </c>
      <c r="AG3">
        <v>0</v>
      </c>
    </row>
    <row r="4" spans="1:33">
      <c r="A4" t="s">
        <v>560</v>
      </c>
      <c r="B4" s="1">
        <v>0.6875</v>
      </c>
      <c r="C4" t="s">
        <v>168</v>
      </c>
      <c r="D4" t="s">
        <v>546</v>
      </c>
      <c r="E4" t="s">
        <v>230</v>
      </c>
      <c r="F4">
        <v>7116</v>
      </c>
      <c r="G4" t="s">
        <v>547</v>
      </c>
      <c r="H4" t="s">
        <v>548</v>
      </c>
      <c r="I4" t="s">
        <v>233</v>
      </c>
      <c r="J4" t="s">
        <v>549</v>
      </c>
      <c r="K4" t="s">
        <v>550</v>
      </c>
      <c r="L4">
        <v>2</v>
      </c>
      <c r="M4">
        <v>86.94</v>
      </c>
      <c r="N4">
        <v>43.286999999999999</v>
      </c>
      <c r="O4">
        <v>27.465699999999998</v>
      </c>
      <c r="P4">
        <v>12.7194</v>
      </c>
      <c r="Q4">
        <v>8.8146000000000004</v>
      </c>
      <c r="R4">
        <v>0</v>
      </c>
      <c r="S4">
        <v>0</v>
      </c>
      <c r="T4">
        <v>0</v>
      </c>
      <c r="U4">
        <v>0</v>
      </c>
      <c r="V4">
        <v>0</v>
      </c>
      <c r="W4">
        <v>21.484300000000001</v>
      </c>
      <c r="X4" t="s">
        <v>561</v>
      </c>
      <c r="Y4">
        <v>2.3224</v>
      </c>
      <c r="Z4" t="s">
        <v>562</v>
      </c>
      <c r="AA4">
        <v>2.6743999999999999</v>
      </c>
      <c r="AB4" t="s">
        <v>554</v>
      </c>
      <c r="AC4">
        <v>2.7193000000000001</v>
      </c>
      <c r="AD4">
        <v>10.199999999999999</v>
      </c>
      <c r="AE4">
        <v>235.15780000000001</v>
      </c>
      <c r="AF4">
        <v>3</v>
      </c>
      <c r="AG4">
        <v>84</v>
      </c>
    </row>
    <row r="5" spans="1:33">
      <c r="A5" t="s">
        <v>563</v>
      </c>
      <c r="B5" s="1">
        <v>0.6875</v>
      </c>
      <c r="C5" t="s">
        <v>168</v>
      </c>
      <c r="D5" t="s">
        <v>546</v>
      </c>
      <c r="E5" t="s">
        <v>230</v>
      </c>
      <c r="F5">
        <v>7116</v>
      </c>
      <c r="G5" t="s">
        <v>547</v>
      </c>
      <c r="H5" t="s">
        <v>548</v>
      </c>
      <c r="I5" t="s">
        <v>233</v>
      </c>
      <c r="J5" t="s">
        <v>549</v>
      </c>
      <c r="K5" t="s">
        <v>550</v>
      </c>
      <c r="L5">
        <v>2</v>
      </c>
      <c r="M5">
        <v>54.451999999999998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15.62</v>
      </c>
      <c r="X5" t="s">
        <v>564</v>
      </c>
      <c r="Y5">
        <v>1.2487999999999999</v>
      </c>
      <c r="Z5" t="s">
        <v>565</v>
      </c>
      <c r="AA5">
        <v>0.7782</v>
      </c>
      <c r="AB5" t="s">
        <v>566</v>
      </c>
      <c r="AC5">
        <v>2.8226</v>
      </c>
      <c r="AD5">
        <v>1.5</v>
      </c>
      <c r="AE5">
        <v>159.2431</v>
      </c>
      <c r="AF5">
        <v>25</v>
      </c>
      <c r="AG5">
        <v>0</v>
      </c>
    </row>
    <row r="6" spans="1:33">
      <c r="A6" t="s">
        <v>567</v>
      </c>
      <c r="B6" s="1">
        <v>0.6875</v>
      </c>
      <c r="C6" t="s">
        <v>168</v>
      </c>
      <c r="D6" t="s">
        <v>546</v>
      </c>
      <c r="E6" t="s">
        <v>230</v>
      </c>
      <c r="F6">
        <v>7116</v>
      </c>
      <c r="G6" t="s">
        <v>547</v>
      </c>
      <c r="H6" t="s">
        <v>548</v>
      </c>
      <c r="I6" t="s">
        <v>233</v>
      </c>
      <c r="J6" t="s">
        <v>549</v>
      </c>
      <c r="K6" t="s">
        <v>550</v>
      </c>
      <c r="L6">
        <v>2</v>
      </c>
      <c r="M6">
        <v>61.350999999999999</v>
      </c>
      <c r="N6">
        <v>35.223599999999998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16.643599999999999</v>
      </c>
      <c r="X6" t="s">
        <v>568</v>
      </c>
      <c r="Y6">
        <v>1.5996999999999999</v>
      </c>
      <c r="Z6" t="s">
        <v>569</v>
      </c>
      <c r="AA6">
        <v>0.40439999999999998</v>
      </c>
      <c r="AB6" t="s">
        <v>570</v>
      </c>
      <c r="AC6">
        <v>0.93159999999999998</v>
      </c>
      <c r="AD6">
        <v>0</v>
      </c>
      <c r="AE6">
        <v>158.3587</v>
      </c>
      <c r="AF6">
        <v>25</v>
      </c>
      <c r="AG6">
        <v>0</v>
      </c>
    </row>
    <row r="7" spans="1:33">
      <c r="A7" t="s">
        <v>571</v>
      </c>
      <c r="B7" s="1">
        <v>0.6875</v>
      </c>
      <c r="C7" t="s">
        <v>168</v>
      </c>
      <c r="D7" t="s">
        <v>546</v>
      </c>
      <c r="E7" t="s">
        <v>230</v>
      </c>
      <c r="F7">
        <v>7116</v>
      </c>
      <c r="G7" t="s">
        <v>547</v>
      </c>
      <c r="H7" t="s">
        <v>548</v>
      </c>
      <c r="I7" t="s">
        <v>233</v>
      </c>
      <c r="J7" t="s">
        <v>549</v>
      </c>
      <c r="K7" t="s">
        <v>550</v>
      </c>
      <c r="L7">
        <v>2</v>
      </c>
      <c r="M7">
        <v>47.760100000000001</v>
      </c>
      <c r="N7">
        <v>45.048299999999998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15.8514</v>
      </c>
      <c r="X7" t="s">
        <v>572</v>
      </c>
      <c r="Y7">
        <v>1.1507000000000001</v>
      </c>
      <c r="Z7" t="s">
        <v>573</v>
      </c>
      <c r="AA7">
        <v>9.5699999999999993E-2</v>
      </c>
      <c r="AB7" t="s">
        <v>344</v>
      </c>
      <c r="AC7">
        <v>1.3660000000000001</v>
      </c>
      <c r="AD7">
        <v>1.5</v>
      </c>
      <c r="AE7">
        <v>154.45249999999999</v>
      </c>
      <c r="AF7">
        <v>50</v>
      </c>
      <c r="AG7">
        <v>0</v>
      </c>
    </row>
    <row r="8" spans="1:33">
      <c r="A8" t="s">
        <v>574</v>
      </c>
      <c r="B8" s="1">
        <v>0.6875</v>
      </c>
      <c r="C8" t="s">
        <v>168</v>
      </c>
      <c r="D8" t="s">
        <v>546</v>
      </c>
      <c r="E8" t="s">
        <v>230</v>
      </c>
      <c r="F8">
        <v>7116</v>
      </c>
      <c r="G8" t="s">
        <v>547</v>
      </c>
      <c r="H8" t="s">
        <v>548</v>
      </c>
      <c r="I8" t="s">
        <v>233</v>
      </c>
      <c r="J8" t="s">
        <v>549</v>
      </c>
      <c r="K8" t="s">
        <v>550</v>
      </c>
      <c r="L8">
        <v>2</v>
      </c>
      <c r="M8">
        <v>40.193300000000001</v>
      </c>
      <c r="N8">
        <v>35.865099999999998</v>
      </c>
      <c r="O8">
        <v>19.5608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14.1214</v>
      </c>
      <c r="X8" t="s">
        <v>575</v>
      </c>
      <c r="Y8">
        <v>1.7401</v>
      </c>
      <c r="Z8" t="s">
        <v>576</v>
      </c>
      <c r="AA8">
        <v>1.3980999999999999</v>
      </c>
      <c r="AB8" t="s">
        <v>570</v>
      </c>
      <c r="AC8">
        <v>0.93159999999999998</v>
      </c>
      <c r="AD8">
        <v>0</v>
      </c>
      <c r="AE8">
        <v>133.49760000000001</v>
      </c>
      <c r="AF8">
        <v>66</v>
      </c>
      <c r="AG8">
        <v>0</v>
      </c>
    </row>
    <row r="9" spans="1:33">
      <c r="A9" t="s">
        <v>577</v>
      </c>
      <c r="B9" s="1">
        <v>0.6875</v>
      </c>
      <c r="C9" t="s">
        <v>168</v>
      </c>
      <c r="D9" t="s">
        <v>546</v>
      </c>
      <c r="E9" t="s">
        <v>230</v>
      </c>
      <c r="F9">
        <v>7116</v>
      </c>
      <c r="G9" t="s">
        <v>547</v>
      </c>
      <c r="H9" t="s">
        <v>548</v>
      </c>
      <c r="I9" t="s">
        <v>233</v>
      </c>
      <c r="J9" t="s">
        <v>549</v>
      </c>
      <c r="K9" t="s">
        <v>550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578</v>
      </c>
      <c r="Y9">
        <v>1.4666999999999999</v>
      </c>
      <c r="Z9" t="s">
        <v>579</v>
      </c>
      <c r="AA9">
        <v>1.7437</v>
      </c>
      <c r="AB9" t="s">
        <v>580</v>
      </c>
      <c r="AC9">
        <v>3.7149000000000001</v>
      </c>
      <c r="AD9">
        <v>1.5</v>
      </c>
      <c r="AE9">
        <v>8.4253</v>
      </c>
      <c r="AF9">
        <v>16</v>
      </c>
      <c r="AG9">
        <v>0</v>
      </c>
    </row>
    <row r="10" spans="1:33">
      <c r="A10" t="s">
        <v>581</v>
      </c>
      <c r="B10" s="1">
        <v>0.6875</v>
      </c>
      <c r="C10" t="s">
        <v>168</v>
      </c>
      <c r="D10" t="s">
        <v>546</v>
      </c>
      <c r="E10" t="s">
        <v>230</v>
      </c>
      <c r="F10">
        <v>7116</v>
      </c>
      <c r="G10" t="s">
        <v>547</v>
      </c>
      <c r="H10" t="s">
        <v>548</v>
      </c>
      <c r="I10" t="s">
        <v>233</v>
      </c>
      <c r="J10" t="s">
        <v>549</v>
      </c>
      <c r="K10" t="s">
        <v>550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582</v>
      </c>
      <c r="Y10">
        <v>0.73960000000000004</v>
      </c>
      <c r="Z10" t="s">
        <v>583</v>
      </c>
      <c r="AA10">
        <v>0.35949999999999999</v>
      </c>
      <c r="AB10" t="s">
        <v>584</v>
      </c>
      <c r="AC10">
        <v>0.91320000000000001</v>
      </c>
      <c r="AD10">
        <v>0</v>
      </c>
      <c r="AE10">
        <v>2.0123000000000002</v>
      </c>
      <c r="AF10">
        <v>33</v>
      </c>
      <c r="AG10">
        <v>0</v>
      </c>
    </row>
    <row r="51" spans="1:33" hidden="1" outlineLevel="1">
      <c r="A51" t="str">
        <f>C2</f>
        <v>Kempton</v>
      </c>
      <c r="B51">
        <f>B2</f>
        <v>0.6875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Watheerah (USA)</v>
      </c>
      <c r="L52" t="str">
        <f t="shared" si="0"/>
        <v>Delta Bravo (IRE)</v>
      </c>
      <c r="M52" t="str">
        <f t="shared" si="0"/>
        <v>Al Mureib (IRE)</v>
      </c>
      <c r="N52" t="str">
        <f t="shared" ref="N52:N91" si="1">INDEX($A$2:$A$20,(MATCH(LARGE(W$2:W$20,$J52),W$2:W$20,0)))</f>
        <v>Fabiolla</v>
      </c>
      <c r="O52" t="str">
        <f t="shared" ref="O52:O91" si="2">INDEX($A$2:$A$20,(MATCH(LARGE(AA$2:AA$20,$J52),AA$2:AA$20,0)))</f>
        <v>Fabiolla</v>
      </c>
      <c r="P52" t="str">
        <f t="shared" ref="P52:P91" si="3">INDEX($A$2:$A$20,(MATCH(LARGE(Y$2:Y$20,$J52),Y$2:Y$20,0)))</f>
        <v>Watheerah (USA)</v>
      </c>
      <c r="Q52" t="str">
        <f t="shared" ref="Q52:Q91" si="4">INDEX($A$2:$A$20,(MATCH(LARGE(Y$2:Y$20,$J52),Y$2:Y$20,0)))</f>
        <v>Watheerah (USA)</v>
      </c>
      <c r="R52" t="str">
        <f t="shared" ref="R52:R91" si="5">INDEX($A$2:$A$20,(MATCH(LARGE(AD$2:AD$20,$J52),AD$2:AD$20,0)))</f>
        <v>Fabiolla</v>
      </c>
      <c r="S52" t="str">
        <f t="shared" ref="S52:S80" si="6">A2</f>
        <v>Watheerah (USA)</v>
      </c>
      <c r="V52">
        <f t="shared" ref="V52:V80" si="7">SUM(Y52:AF52)</f>
        <v>59</v>
      </c>
      <c r="W52">
        <f t="shared" ref="W52:W80" si="8">V52-AG2</f>
        <v>59</v>
      </c>
      <c r="X52">
        <f t="shared" ref="X52:X60" si="9">IF(ISNA(W52),"",W52)</f>
        <v>59</v>
      </c>
      <c r="Y52">
        <f t="shared" ref="Y52:AA80" si="10">(($H$63+1)-(RANK(M2,M$2:M$30)))</f>
        <v>9</v>
      </c>
      <c r="Z52">
        <f t="shared" si="10"/>
        <v>5</v>
      </c>
      <c r="AA52">
        <f t="shared" si="10"/>
        <v>7</v>
      </c>
      <c r="AB52">
        <f t="shared" ref="AB52:AB80" si="11">(($H$63+1)-(RANK(W2,W$2:W$30)))</f>
        <v>7</v>
      </c>
      <c r="AC52">
        <f t="shared" ref="AC52:AC80" si="12">(($H$63+1)-(RANK(Y2,Y$2:Y$30)))</f>
        <v>9</v>
      </c>
      <c r="AD52">
        <f t="shared" ref="AD52:AD80" si="13">(($H$63+1)-(RANK(AA2,AA$2:AA$30)))</f>
        <v>7</v>
      </c>
      <c r="AE52">
        <f t="shared" ref="AE52:AF80" si="14">(($H$63+1)-(RANK(AC2,AC$2:AC$30)))</f>
        <v>7</v>
      </c>
      <c r="AF52">
        <f t="shared" si="14"/>
        <v>8</v>
      </c>
      <c r="AG52" t="str">
        <f>INDEX(S52:S92, MATCH(LARGE(X52:X92, 1),X52:X92, 0))</f>
        <v>Watheerah (USA)</v>
      </c>
    </row>
    <row r="53" spans="1:33" hidden="1" outlineLevel="1">
      <c r="A53" t="s">
        <v>43</v>
      </c>
      <c r="B53" t="str">
        <f>A2</f>
        <v>Watheerah (USA)</v>
      </c>
      <c r="C53">
        <f>AE2</f>
        <v>288.89569999999998</v>
      </c>
      <c r="D53">
        <f>AG2</f>
        <v>0</v>
      </c>
      <c r="E53">
        <f>C53-D53</f>
        <v>288.89569999999998</v>
      </c>
      <c r="F53">
        <f>SUMIF(B53:B61, B53, G53:G61)</f>
        <v>0.4765111678295777</v>
      </c>
      <c r="G53">
        <f>(1/C53)*(C53-C54)</f>
        <v>1.9816148180813908E-2</v>
      </c>
      <c r="H53">
        <f>AF2</f>
        <v>2</v>
      </c>
      <c r="J53">
        <v>2</v>
      </c>
      <c r="K53" t="str">
        <f t="shared" si="0"/>
        <v>Fabiolla</v>
      </c>
      <c r="L53" t="str">
        <f t="shared" si="0"/>
        <v>Al Mureib (IRE)</v>
      </c>
      <c r="M53" t="str">
        <f t="shared" si="0"/>
        <v>Hydroplane (IRE)</v>
      </c>
      <c r="N53" t="str">
        <f t="shared" si="1"/>
        <v>Al Mureib (IRE)</v>
      </c>
      <c r="O53" t="str">
        <f t="shared" si="2"/>
        <v>Al Mureib (IRE)</v>
      </c>
      <c r="P53" t="str">
        <f t="shared" si="3"/>
        <v>Al Mureib (IRE)</v>
      </c>
      <c r="Q53" t="str">
        <f t="shared" si="4"/>
        <v>Al Mureib (IRE)</v>
      </c>
      <c r="R53" t="str">
        <f t="shared" si="5"/>
        <v>Watheerah (USA)</v>
      </c>
      <c r="S53" t="str">
        <f t="shared" si="6"/>
        <v>Fabiolla</v>
      </c>
      <c r="V53">
        <f t="shared" si="7"/>
        <v>55</v>
      </c>
      <c r="W53">
        <f t="shared" si="8"/>
        <v>55</v>
      </c>
      <c r="X53">
        <f t="shared" si="9"/>
        <v>55</v>
      </c>
      <c r="Y53">
        <f t="shared" si="10"/>
        <v>8</v>
      </c>
      <c r="Z53">
        <f t="shared" si="10"/>
        <v>5</v>
      </c>
      <c r="AA53">
        <f t="shared" si="10"/>
        <v>7</v>
      </c>
      <c r="AB53">
        <f t="shared" si="11"/>
        <v>9</v>
      </c>
      <c r="AC53">
        <f t="shared" si="12"/>
        <v>4</v>
      </c>
      <c r="AD53">
        <f t="shared" si="13"/>
        <v>9</v>
      </c>
      <c r="AE53">
        <f t="shared" si="14"/>
        <v>4</v>
      </c>
      <c r="AF53">
        <f t="shared" si="14"/>
        <v>9</v>
      </c>
    </row>
    <row r="54" spans="1:33" hidden="1" outlineLevel="1">
      <c r="A54" t="s">
        <v>44</v>
      </c>
      <c r="B54" t="str">
        <f>A3</f>
        <v>Fabiolla</v>
      </c>
      <c r="C54">
        <f>AE3</f>
        <v>283.17090000000002</v>
      </c>
      <c r="D54">
        <f>AG3</f>
        <v>0</v>
      </c>
      <c r="E54">
        <f t="shared" ref="E54:E55" si="15">C54-D54</f>
        <v>283.17090000000002</v>
      </c>
      <c r="F54">
        <f ca="1">SUMIF(B53:B64, B54, G53:G61)</f>
        <v>0.15066692422057182</v>
      </c>
      <c r="H54">
        <f>AF3</f>
        <v>1.5</v>
      </c>
      <c r="J54">
        <v>3</v>
      </c>
      <c r="K54" t="str">
        <f t="shared" si="0"/>
        <v>Al Mureib (IRE)</v>
      </c>
      <c r="L54" t="str">
        <f t="shared" si="0"/>
        <v>Hydroplane (IRE)</v>
      </c>
      <c r="M54" t="str">
        <f t="shared" si="0"/>
        <v>Watheerah (USA)</v>
      </c>
      <c r="N54" t="str">
        <f t="shared" si="1"/>
        <v>Watheerah (USA)</v>
      </c>
      <c r="O54" t="str">
        <f t="shared" si="2"/>
        <v>Watheerah (USA)</v>
      </c>
      <c r="P54" t="str">
        <f t="shared" si="3"/>
        <v>Hydroplane (IRE)</v>
      </c>
      <c r="Q54" t="str">
        <f t="shared" si="4"/>
        <v>Hydroplane (IRE)</v>
      </c>
      <c r="R54" t="str">
        <f t="shared" si="5"/>
        <v>Al Mureib (IRE)</v>
      </c>
      <c r="S54" t="str">
        <f t="shared" si="6"/>
        <v>Al Mureib (IRE)</v>
      </c>
      <c r="V54">
        <f t="shared" si="7"/>
        <v>62</v>
      </c>
      <c r="W54">
        <f t="shared" si="8"/>
        <v>-22</v>
      </c>
      <c r="X54">
        <f t="shared" si="9"/>
        <v>-22</v>
      </c>
      <c r="Y54">
        <f t="shared" si="10"/>
        <v>7</v>
      </c>
      <c r="Z54">
        <f t="shared" si="10"/>
        <v>8</v>
      </c>
      <c r="AA54">
        <f t="shared" si="10"/>
        <v>9</v>
      </c>
      <c r="AB54">
        <f t="shared" si="11"/>
        <v>8</v>
      </c>
      <c r="AC54">
        <f t="shared" si="12"/>
        <v>8</v>
      </c>
      <c r="AD54">
        <f t="shared" si="13"/>
        <v>8</v>
      </c>
      <c r="AE54">
        <f t="shared" si="14"/>
        <v>7</v>
      </c>
      <c r="AF54">
        <f t="shared" si="14"/>
        <v>7</v>
      </c>
    </row>
    <row r="55" spans="1:33" hidden="1" outlineLevel="1">
      <c r="A55" t="s">
        <v>45</v>
      </c>
      <c r="B55" t="str">
        <f>A4</f>
        <v>Al Mureib (IRE)</v>
      </c>
      <c r="C55">
        <f>AE4</f>
        <v>235.15780000000001</v>
      </c>
      <c r="D55">
        <f>AG4</f>
        <v>84</v>
      </c>
      <c r="E55">
        <f t="shared" si="15"/>
        <v>151.15780000000001</v>
      </c>
      <c r="F55">
        <f ca="1">SUMIF(B53:B64, B55, G53:G61)</f>
        <v>0</v>
      </c>
      <c r="H55">
        <f>AF4</f>
        <v>3</v>
      </c>
      <c r="J55">
        <v>4</v>
      </c>
      <c r="K55" t="str">
        <f t="shared" si="0"/>
        <v>No Thanks</v>
      </c>
      <c r="L55" t="str">
        <f t="shared" si="0"/>
        <v>No Thanks</v>
      </c>
      <c r="M55" t="str">
        <f t="shared" si="0"/>
        <v>Watheerah (USA)</v>
      </c>
      <c r="N55" t="str">
        <f t="shared" si="1"/>
        <v>No Thanks</v>
      </c>
      <c r="O55" t="str">
        <f t="shared" si="2"/>
        <v>Seeing Red (IRE)</v>
      </c>
      <c r="P55" t="str">
        <f t="shared" si="3"/>
        <v>No Thanks</v>
      </c>
      <c r="Q55" t="str">
        <f t="shared" si="4"/>
        <v>No Thanks</v>
      </c>
      <c r="R55" t="str">
        <f t="shared" si="5"/>
        <v>Another Approach (FR)</v>
      </c>
      <c r="S55" t="str">
        <f t="shared" si="6"/>
        <v>Another Approach (FR)</v>
      </c>
      <c r="V55">
        <f t="shared" si="7"/>
        <v>42</v>
      </c>
      <c r="W55">
        <f t="shared" si="8"/>
        <v>42</v>
      </c>
      <c r="X55">
        <f t="shared" si="9"/>
        <v>42</v>
      </c>
      <c r="Y55">
        <f t="shared" si="10"/>
        <v>5</v>
      </c>
      <c r="Z55">
        <f t="shared" si="10"/>
        <v>5</v>
      </c>
      <c r="AA55">
        <f t="shared" si="10"/>
        <v>7</v>
      </c>
      <c r="AB55">
        <f t="shared" si="11"/>
        <v>4</v>
      </c>
      <c r="AC55">
        <f t="shared" si="12"/>
        <v>3</v>
      </c>
      <c r="AD55">
        <f t="shared" si="13"/>
        <v>4</v>
      </c>
      <c r="AE55">
        <f t="shared" si="14"/>
        <v>8</v>
      </c>
      <c r="AF55">
        <f t="shared" si="14"/>
        <v>6</v>
      </c>
    </row>
    <row r="56" spans="1:33" hidden="1" outlineLevel="1">
      <c r="A56" t="s">
        <v>46</v>
      </c>
      <c r="B56" t="str">
        <f>INDEX(A$2:A$20,MATCH(C56,M$2:M$20,0))</f>
        <v>Watheerah (USA)</v>
      </c>
      <c r="C56">
        <f>LARGE(M$2:M$20, D56)</f>
        <v>95.206999999999994</v>
      </c>
      <c r="D56">
        <v>1</v>
      </c>
      <c r="E56">
        <f>LARGE(M$2:M$20, F56)</f>
        <v>93.137</v>
      </c>
      <c r="F56">
        <v>2</v>
      </c>
      <c r="G56">
        <f t="shared" ref="G56:G61" si="16">IF(C56&gt;0, (1/C56)*(C56-E56), 0.1)</f>
        <v>2.1742098795256581E-2</v>
      </c>
      <c r="H56">
        <f t="shared" ref="H56:H61" si="17">INDEX(AF$2:AF$20,MATCH(B56,A$2:A$20,0))</f>
        <v>2</v>
      </c>
      <c r="J56">
        <v>5</v>
      </c>
      <c r="K56" t="str">
        <f t="shared" si="0"/>
        <v>Another Approach (FR)</v>
      </c>
      <c r="L56" t="str">
        <f t="shared" si="0"/>
        <v>Watheerah (USA)</v>
      </c>
      <c r="M56" t="str">
        <f t="shared" si="0"/>
        <v>Watheerah (USA)</v>
      </c>
      <c r="N56" t="str">
        <f t="shared" si="1"/>
        <v>Delta Bravo (IRE)</v>
      </c>
      <c r="O56" t="str">
        <f t="shared" si="2"/>
        <v>Hydroplane (IRE)</v>
      </c>
      <c r="P56" t="str">
        <f t="shared" si="3"/>
        <v>Seeing Red (IRE)</v>
      </c>
      <c r="Q56" t="str">
        <f t="shared" si="4"/>
        <v>Seeing Red (IRE)</v>
      </c>
      <c r="R56" t="str">
        <f t="shared" si="5"/>
        <v>Another Approach (FR)</v>
      </c>
      <c r="S56" t="str">
        <f t="shared" si="6"/>
        <v>No Thanks</v>
      </c>
      <c r="V56">
        <f t="shared" si="7"/>
        <v>40</v>
      </c>
      <c r="W56">
        <f t="shared" si="8"/>
        <v>40</v>
      </c>
      <c r="X56">
        <f t="shared" si="9"/>
        <v>40</v>
      </c>
      <c r="Y56">
        <f t="shared" si="10"/>
        <v>6</v>
      </c>
      <c r="Z56">
        <f t="shared" si="10"/>
        <v>6</v>
      </c>
      <c r="AA56">
        <f t="shared" si="10"/>
        <v>7</v>
      </c>
      <c r="AB56">
        <f t="shared" si="11"/>
        <v>6</v>
      </c>
      <c r="AC56">
        <f t="shared" si="12"/>
        <v>6</v>
      </c>
      <c r="AD56">
        <f t="shared" si="13"/>
        <v>3</v>
      </c>
      <c r="AE56">
        <f t="shared" si="14"/>
        <v>3</v>
      </c>
      <c r="AF56">
        <f t="shared" si="14"/>
        <v>3</v>
      </c>
    </row>
    <row r="57" spans="1:33" hidden="1" outlineLevel="1">
      <c r="A57" t="s">
        <v>25</v>
      </c>
      <c r="B57" t="str">
        <f>INDEX(A$2:A$20,MATCH(C57,W$2:W$20,0))</f>
        <v>Fabiolla</v>
      </c>
      <c r="C57">
        <f>LARGE(W$2:W$20, D57)</f>
        <v>21.5914</v>
      </c>
      <c r="D57">
        <v>1</v>
      </c>
      <c r="E57">
        <f>LARGE(W$2:W$20, F57)</f>
        <v>21.484300000000001</v>
      </c>
      <c r="F57">
        <v>2</v>
      </c>
      <c r="G57">
        <f t="shared" si="16"/>
        <v>4.9603082708855883E-3</v>
      </c>
      <c r="H57">
        <f t="shared" si="17"/>
        <v>1.5</v>
      </c>
      <c r="J57">
        <v>6</v>
      </c>
      <c r="K57" t="str">
        <f t="shared" si="0"/>
        <v>Delta Bravo (IRE)</v>
      </c>
      <c r="L57" t="str">
        <f t="shared" si="0"/>
        <v>Watheerah (USA)</v>
      </c>
      <c r="M57" t="str">
        <f t="shared" si="0"/>
        <v>Watheerah (USA)</v>
      </c>
      <c r="N57" t="str">
        <f t="shared" si="1"/>
        <v>Another Approach (FR)</v>
      </c>
      <c r="O57" t="str">
        <f t="shared" si="2"/>
        <v>Another Approach (FR)</v>
      </c>
      <c r="P57" t="str">
        <f t="shared" si="3"/>
        <v>Fabiolla</v>
      </c>
      <c r="Q57" t="str">
        <f t="shared" si="4"/>
        <v>Fabiolla</v>
      </c>
      <c r="R57" t="str">
        <f t="shared" si="5"/>
        <v>Another Approach (FR)</v>
      </c>
      <c r="S57" t="str">
        <f t="shared" si="6"/>
        <v>Delta Bravo (IRE)</v>
      </c>
      <c r="V57">
        <f t="shared" si="7"/>
        <v>39</v>
      </c>
      <c r="W57">
        <f t="shared" si="8"/>
        <v>39</v>
      </c>
      <c r="X57">
        <f t="shared" si="9"/>
        <v>39</v>
      </c>
      <c r="Y57">
        <f t="shared" si="10"/>
        <v>4</v>
      </c>
      <c r="Z57">
        <f t="shared" si="10"/>
        <v>9</v>
      </c>
      <c r="AA57">
        <f t="shared" si="10"/>
        <v>7</v>
      </c>
      <c r="AB57">
        <f t="shared" si="11"/>
        <v>5</v>
      </c>
      <c r="AC57">
        <f t="shared" si="12"/>
        <v>2</v>
      </c>
      <c r="AD57">
        <f t="shared" si="13"/>
        <v>1</v>
      </c>
      <c r="AE57">
        <f t="shared" si="14"/>
        <v>5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Fabiolla</v>
      </c>
      <c r="C58">
        <f>LARGE(AA$2:AA$20, D58)</f>
        <v>2.9689000000000001</v>
      </c>
      <c r="D58">
        <v>1</v>
      </c>
      <c r="E58">
        <f>LARGE(AA$2:AA$20, F58)</f>
        <v>2.6743999999999999</v>
      </c>
      <c r="F58">
        <v>2</v>
      </c>
      <c r="G58">
        <f t="shared" si="16"/>
        <v>9.9194988042709487E-2</v>
      </c>
      <c r="H58">
        <f t="shared" si="17"/>
        <v>1.5</v>
      </c>
      <c r="J58">
        <v>7</v>
      </c>
      <c r="K58" t="str">
        <f t="shared" si="0"/>
        <v>Hydroplane (IRE)</v>
      </c>
      <c r="L58" t="str">
        <f t="shared" si="0"/>
        <v>Watheerah (USA)</v>
      </c>
      <c r="M58" t="str">
        <f t="shared" si="0"/>
        <v>Watheerah (USA)</v>
      </c>
      <c r="N58" t="str">
        <f t="shared" si="1"/>
        <v>Hydroplane (IRE)</v>
      </c>
      <c r="O58" t="str">
        <f t="shared" si="2"/>
        <v>No Thanks</v>
      </c>
      <c r="P58" t="str">
        <f t="shared" si="3"/>
        <v>Another Approach (FR)</v>
      </c>
      <c r="Q58" t="str">
        <f t="shared" si="4"/>
        <v>Another Approach (FR)</v>
      </c>
      <c r="R58" t="str">
        <f t="shared" si="5"/>
        <v>No Thanks</v>
      </c>
      <c r="S58" t="str">
        <f t="shared" si="6"/>
        <v>Hydroplane (IRE)</v>
      </c>
      <c r="V58">
        <f t="shared" si="7"/>
        <v>39</v>
      </c>
      <c r="W58">
        <f t="shared" si="8"/>
        <v>39</v>
      </c>
      <c r="X58">
        <f t="shared" si="9"/>
        <v>39</v>
      </c>
      <c r="Y58">
        <f t="shared" si="10"/>
        <v>3</v>
      </c>
      <c r="Z58">
        <f t="shared" si="10"/>
        <v>7</v>
      </c>
      <c r="AA58">
        <f t="shared" si="10"/>
        <v>8</v>
      </c>
      <c r="AB58">
        <f t="shared" si="11"/>
        <v>3</v>
      </c>
      <c r="AC58">
        <f t="shared" si="12"/>
        <v>7</v>
      </c>
      <c r="AD58">
        <f t="shared" si="13"/>
        <v>5</v>
      </c>
      <c r="AE58">
        <f t="shared" si="14"/>
        <v>3</v>
      </c>
      <c r="AF58">
        <f t="shared" si="14"/>
        <v>3</v>
      </c>
    </row>
    <row r="59" spans="1:33" hidden="1" outlineLevel="1">
      <c r="A59" t="s">
        <v>30</v>
      </c>
      <c r="B59" t="str">
        <f>INDEX(A$2:A$20,MATCH(C59,AC$2:AC$20,0))</f>
        <v>Seeing Red (IRE)</v>
      </c>
      <c r="C59">
        <f>LARGE(AC$2:AC$20, D59)</f>
        <v>3.7149000000000001</v>
      </c>
      <c r="D59">
        <v>1</v>
      </c>
      <c r="E59">
        <f>LARGE(AC$2:AC$20, F59)</f>
        <v>2.8226</v>
      </c>
      <c r="F59">
        <v>2</v>
      </c>
      <c r="G59">
        <f t="shared" si="16"/>
        <v>0.24019489084497567</v>
      </c>
      <c r="H59">
        <f t="shared" si="17"/>
        <v>16</v>
      </c>
      <c r="J59">
        <v>8</v>
      </c>
      <c r="K59" t="str">
        <f t="shared" si="0"/>
        <v>Seeing Red (IRE)</v>
      </c>
      <c r="L59" t="str">
        <f t="shared" si="0"/>
        <v>Watheerah (USA)</v>
      </c>
      <c r="M59" t="str">
        <f t="shared" si="0"/>
        <v>Watheerah (USA)</v>
      </c>
      <c r="N59" t="str">
        <f t="shared" si="1"/>
        <v>Seeing Red (IRE)</v>
      </c>
      <c r="O59" t="str">
        <f t="shared" si="2"/>
        <v>Deerfoot</v>
      </c>
      <c r="P59" t="str">
        <f t="shared" si="3"/>
        <v>Delta Bravo (IRE)</v>
      </c>
      <c r="Q59" t="str">
        <f t="shared" si="4"/>
        <v>Delta Bravo (IRE)</v>
      </c>
      <c r="R59" t="str">
        <f t="shared" si="5"/>
        <v>No Thanks</v>
      </c>
      <c r="S59" t="str">
        <f t="shared" si="6"/>
        <v>Seeing Red (IRE)</v>
      </c>
      <c r="V59">
        <f t="shared" si="7"/>
        <v>42</v>
      </c>
      <c r="W59">
        <f t="shared" si="8"/>
        <v>42</v>
      </c>
      <c r="X59">
        <f t="shared" si="9"/>
        <v>42</v>
      </c>
      <c r="Y59">
        <f t="shared" si="10"/>
        <v>2</v>
      </c>
      <c r="Z59">
        <f t="shared" si="10"/>
        <v>5</v>
      </c>
      <c r="AA59">
        <f t="shared" si="10"/>
        <v>7</v>
      </c>
      <c r="AB59">
        <f t="shared" si="11"/>
        <v>2</v>
      </c>
      <c r="AC59">
        <f t="shared" si="12"/>
        <v>5</v>
      </c>
      <c r="AD59">
        <f t="shared" si="13"/>
        <v>6</v>
      </c>
      <c r="AE59">
        <f t="shared" si="14"/>
        <v>9</v>
      </c>
      <c r="AF59">
        <f t="shared" si="14"/>
        <v>6</v>
      </c>
    </row>
    <row r="60" spans="1:33" hidden="1" outlineLevel="1">
      <c r="A60" t="s">
        <v>26</v>
      </c>
      <c r="B60" t="str">
        <f>INDEX(A$2:A$20,MATCH(C60,Y$2:Y$20,0))</f>
        <v>Watheerah (USA)</v>
      </c>
      <c r="C60">
        <f>LARGE(Y$2:Y$20, D60)</f>
        <v>4.1101000000000001</v>
      </c>
      <c r="D60">
        <v>1</v>
      </c>
      <c r="E60">
        <f>LARGE(Y$2:Y$20, F60)</f>
        <v>2.3224</v>
      </c>
      <c r="F60">
        <v>2</v>
      </c>
      <c r="G60">
        <f t="shared" si="16"/>
        <v>0.43495292085350723</v>
      </c>
      <c r="H60">
        <f t="shared" si="17"/>
        <v>2</v>
      </c>
      <c r="J60">
        <v>9</v>
      </c>
      <c r="K60" t="str">
        <f t="shared" si="0"/>
        <v>Seeing Red (IRE)</v>
      </c>
      <c r="L60" t="str">
        <f t="shared" si="0"/>
        <v>Watheerah (USA)</v>
      </c>
      <c r="M60" t="str">
        <f t="shared" si="0"/>
        <v>Watheerah (USA)</v>
      </c>
      <c r="N60" t="str">
        <f t="shared" si="1"/>
        <v>Seeing Red (IRE)</v>
      </c>
      <c r="O60" t="str">
        <f t="shared" si="2"/>
        <v>Delta Bravo (IRE)</v>
      </c>
      <c r="P60" t="str">
        <f t="shared" si="3"/>
        <v>Deerfoot</v>
      </c>
      <c r="Q60" t="str">
        <f t="shared" si="4"/>
        <v>Deerfoot</v>
      </c>
      <c r="R60" t="str">
        <f t="shared" si="5"/>
        <v>No Thanks</v>
      </c>
      <c r="S60" t="str">
        <f t="shared" si="6"/>
        <v>Deerfoot</v>
      </c>
      <c r="V60">
        <f t="shared" si="7"/>
        <v>23</v>
      </c>
      <c r="W60">
        <f t="shared" si="8"/>
        <v>23</v>
      </c>
      <c r="X60">
        <f t="shared" si="9"/>
        <v>23</v>
      </c>
      <c r="Y60">
        <f t="shared" si="10"/>
        <v>2</v>
      </c>
      <c r="Z60">
        <f t="shared" si="10"/>
        <v>5</v>
      </c>
      <c r="AA60">
        <f t="shared" si="10"/>
        <v>7</v>
      </c>
      <c r="AB60">
        <f t="shared" si="11"/>
        <v>2</v>
      </c>
      <c r="AC60">
        <f t="shared" si="12"/>
        <v>1</v>
      </c>
      <c r="AD60">
        <f t="shared" si="13"/>
        <v>2</v>
      </c>
      <c r="AE60">
        <f t="shared" si="14"/>
        <v>1</v>
      </c>
      <c r="AF60">
        <f t="shared" si="14"/>
        <v>3</v>
      </c>
    </row>
    <row r="61" spans="1:33" hidden="1" outlineLevel="1">
      <c r="A61" t="s">
        <v>47</v>
      </c>
      <c r="B61" t="str">
        <f>INDEX(A$2:A$20,MATCH(C61,AD$2:AD$20,0))</f>
        <v>Fabiolla</v>
      </c>
      <c r="C61">
        <f>LARGE(AD$2:AD$20, D61)</f>
        <v>21.5</v>
      </c>
      <c r="D61">
        <v>1</v>
      </c>
      <c r="E61">
        <f>LARGE(AD$2:AD$20, F61)</f>
        <v>20.5</v>
      </c>
      <c r="F61">
        <v>2</v>
      </c>
      <c r="G61">
        <f t="shared" si="16"/>
        <v>4.6511627906976744E-2</v>
      </c>
      <c r="H61">
        <f t="shared" si="17"/>
        <v>1.5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>
        <f t="shared" si="10"/>
        <v>2</v>
      </c>
      <c r="Z61">
        <f t="shared" si="10"/>
        <v>5</v>
      </c>
      <c r="AA61">
        <f t="shared" si="10"/>
        <v>7</v>
      </c>
      <c r="AB61">
        <f t="shared" si="11"/>
        <v>2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>
        <f t="shared" si="14"/>
        <v>3</v>
      </c>
    </row>
    <row r="62" spans="1:33" hidden="1" outlineLevel="1">
      <c r="A62" t="s">
        <v>116</v>
      </c>
      <c r="B62" t="str">
        <f>IF(OR(D2="5f ", D2="6f ", D2="7f ", D2="1m "), B57, IF(J2="2yo", B59, B53))</f>
        <v>Fabiolla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>
        <f t="shared" si="10"/>
        <v>2</v>
      </c>
      <c r="Z62">
        <f t="shared" si="10"/>
        <v>5</v>
      </c>
      <c r="AA62">
        <f t="shared" si="10"/>
        <v>7</v>
      </c>
      <c r="AB62">
        <f t="shared" si="11"/>
        <v>2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>
        <f t="shared" si="14"/>
        <v>3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Watheerah (USA)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9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2</v>
      </c>
      <c r="Z63">
        <f t="shared" si="10"/>
        <v>5</v>
      </c>
      <c r="AA63">
        <f t="shared" si="10"/>
        <v>7</v>
      </c>
      <c r="AB63">
        <f t="shared" si="11"/>
        <v>2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>
        <f t="shared" si="14"/>
        <v>3</v>
      </c>
    </row>
    <row r="64" spans="1:33" hidden="1" outlineLevel="1">
      <c r="A64" t="s">
        <v>48</v>
      </c>
      <c r="B64" t="str">
        <f>INDEX(B53:B63,MODE(MATCH(B53:B63,B53:B63,0)))</f>
        <v>Fabiolla</v>
      </c>
      <c r="C64">
        <f>INDEX(AF$2:AF$20,MATCH(B64,A$2:A$20,0))</f>
        <v>1.5</v>
      </c>
      <c r="D64">
        <v>1</v>
      </c>
      <c r="E64">
        <f>SUMIF(B53:B61, B64, G53:G61)</f>
        <v>0.15066692422057182</v>
      </c>
      <c r="F64">
        <v>0</v>
      </c>
      <c r="G64" t="str">
        <f>K2</f>
        <v>Breeders Supporting Racing EBF Maiden Stakes (Plus 10)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2</v>
      </c>
      <c r="Z64">
        <f t="shared" si="10"/>
        <v>5</v>
      </c>
      <c r="AA64">
        <f t="shared" si="10"/>
        <v>7</v>
      </c>
      <c r="AB64">
        <f t="shared" si="11"/>
        <v>2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>
        <f t="shared" si="14"/>
        <v>3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7f </v>
      </c>
      <c r="H65">
        <f>LARGE(G58:G60, 1)</f>
        <v>0.43495292085350723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2</v>
      </c>
      <c r="Z65">
        <f t="shared" si="10"/>
        <v>5</v>
      </c>
      <c r="AA65">
        <f t="shared" si="10"/>
        <v>7</v>
      </c>
      <c r="AB65">
        <f t="shared" si="11"/>
        <v>2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>
        <f t="shared" si="14"/>
        <v>3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7116</v>
      </c>
      <c r="H66">
        <f ca="1">LARGE(F53:F55, 1)</f>
        <v>0.4765111678295777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2</v>
      </c>
      <c r="Z66">
        <f t="shared" si="10"/>
        <v>5</v>
      </c>
      <c r="AA66">
        <f t="shared" si="10"/>
        <v>7</v>
      </c>
      <c r="AB66">
        <f t="shared" si="11"/>
        <v>2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3</v>
      </c>
    </row>
    <row r="67" spans="1:32" hidden="1" outlineLevel="1">
      <c r="A67" t="s">
        <v>67</v>
      </c>
      <c r="B67" t="str">
        <f ca="1">H67</f>
        <v>Watheerah (USA)</v>
      </c>
      <c r="F67">
        <f>IF(H63&lt;11, F66+1, F66)</f>
        <v>2</v>
      </c>
      <c r="G67" t="str">
        <f>G2</f>
        <v>Standard To Slow</v>
      </c>
      <c r="H67" t="str">
        <f ca="1">INDEX(B53:B55,MATCH(H66,F53:F55,0))</f>
        <v>Watheerah (USA)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2</v>
      </c>
      <c r="Z67">
        <f t="shared" si="10"/>
        <v>5</v>
      </c>
      <c r="AA67">
        <f t="shared" si="10"/>
        <v>7</v>
      </c>
      <c r="AB67">
        <f t="shared" si="11"/>
        <v>2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3</v>
      </c>
    </row>
    <row r="68" spans="1:32" hidden="1" outlineLevel="1">
      <c r="A68" t="str">
        <f ca="1">INDEX(B62:B67,MODE(MATCH(B62:B67,B62:B67,0)))</f>
        <v>Fabiolla</v>
      </c>
      <c r="B68" t="str">
        <f ca="1">IF(ISNA(A68), B56, A68)</f>
        <v>Fabiolla</v>
      </c>
      <c r="C68">
        <f ca="1">INDEX(AF$2:AF$20,MATCH(B68,A$2:A$20,0))</f>
        <v>1.5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2</v>
      </c>
      <c r="Z68">
        <f t="shared" si="10"/>
        <v>5</v>
      </c>
      <c r="AA68">
        <f t="shared" si="10"/>
        <v>7</v>
      </c>
      <c r="AB68">
        <f t="shared" si="11"/>
        <v>2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3</v>
      </c>
    </row>
    <row r="69" spans="1:32" hidden="1" outlineLevel="1">
      <c r="A69" t="s">
        <v>51</v>
      </c>
      <c r="B69" t="str">
        <f ca="1">IF(OR(ISNA(B68), B68="no selection"), B64, B68)</f>
        <v>Fabiolla</v>
      </c>
      <c r="C69">
        <f ca="1">INDEX(AF$2:AF$20,MATCH(B69,A$2:A$20,0))</f>
        <v>1.5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2</v>
      </c>
      <c r="Z69">
        <f t="shared" si="10"/>
        <v>5</v>
      </c>
      <c r="AA69">
        <f t="shared" si="10"/>
        <v>7</v>
      </c>
      <c r="AB69">
        <f t="shared" si="11"/>
        <v>2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3</v>
      </c>
    </row>
    <row r="70" spans="1:32" hidden="1" outlineLevel="1">
      <c r="A70" t="s">
        <v>62</v>
      </c>
      <c r="B70" t="str">
        <f ca="1">IF(B69=FALSE, B53, B69)</f>
        <v>Fabiolla</v>
      </c>
      <c r="C70">
        <f ca="1">INDEX(AF$2:AF$20,MATCH(B70,A$2:A$20,0))</f>
        <v>1.5</v>
      </c>
      <c r="D70">
        <v>1</v>
      </c>
      <c r="E70">
        <f ca="1">SUMIF(B53:B61, B70, G53:G61)</f>
        <v>0.15066692422057182</v>
      </c>
      <c r="F70">
        <f ca="1">IF(E70&gt;1.5, F69+1, F69)</f>
        <v>2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2</v>
      </c>
      <c r="Z70">
        <f t="shared" si="10"/>
        <v>5</v>
      </c>
      <c r="AA70">
        <f t="shared" si="10"/>
        <v>7</v>
      </c>
      <c r="AB70">
        <f t="shared" si="11"/>
        <v>2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3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2</v>
      </c>
      <c r="Z71">
        <f t="shared" si="10"/>
        <v>5</v>
      </c>
      <c r="AA71">
        <f t="shared" si="10"/>
        <v>7</v>
      </c>
      <c r="AB71">
        <f t="shared" si="11"/>
        <v>2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3</v>
      </c>
    </row>
    <row r="72" spans="1:32" hidden="1" outlineLevel="1">
      <c r="A72" t="s">
        <v>98</v>
      </c>
      <c r="B72" t="str">
        <f>B53</f>
        <v>Watheerah (USA)</v>
      </c>
      <c r="C72">
        <f>C53</f>
        <v>288.89569999999998</v>
      </c>
      <c r="D72">
        <f>(1/C72)*(C72-C73)</f>
        <v>1.9816148180813908E-2</v>
      </c>
      <c r="E72">
        <f>H53</f>
        <v>2</v>
      </c>
      <c r="F72">
        <f>(E72*10)-10</f>
        <v>10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2</v>
      </c>
      <c r="Z72">
        <f t="shared" si="10"/>
        <v>5</v>
      </c>
      <c r="AA72">
        <f t="shared" si="10"/>
        <v>7</v>
      </c>
      <c r="AB72">
        <f t="shared" si="11"/>
        <v>2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3</v>
      </c>
    </row>
    <row r="73" spans="1:32" hidden="1" outlineLevel="1">
      <c r="A73" t="s">
        <v>99</v>
      </c>
      <c r="B73" t="str">
        <f t="shared" ref="B73:C74" si="19">B54</f>
        <v>Fabiolla</v>
      </c>
      <c r="C73">
        <f t="shared" si="19"/>
        <v>283.17090000000002</v>
      </c>
      <c r="D73">
        <f>(1/C73)*(C73-C74)</f>
        <v>0.16955520500164389</v>
      </c>
      <c r="E73">
        <f t="shared" ref="E73:E74" si="20">H54</f>
        <v>1.5</v>
      </c>
      <c r="F73">
        <f>(E73*10)-10</f>
        <v>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2</v>
      </c>
      <c r="Z73">
        <f t="shared" si="10"/>
        <v>5</v>
      </c>
      <c r="AA73">
        <f t="shared" si="10"/>
        <v>7</v>
      </c>
      <c r="AB73">
        <f t="shared" si="11"/>
        <v>2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3</v>
      </c>
    </row>
    <row r="74" spans="1:32" hidden="1" outlineLevel="1">
      <c r="A74" t="s">
        <v>100</v>
      </c>
      <c r="B74" t="str">
        <f t="shared" si="19"/>
        <v>Al Mureib (IRE)</v>
      </c>
      <c r="C74">
        <f t="shared" si="19"/>
        <v>235.15780000000001</v>
      </c>
      <c r="E74">
        <f t="shared" si="20"/>
        <v>3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2</v>
      </c>
      <c r="Z74">
        <f t="shared" si="10"/>
        <v>5</v>
      </c>
      <c r="AA74">
        <f t="shared" si="10"/>
        <v>7</v>
      </c>
      <c r="AB74">
        <f t="shared" si="11"/>
        <v>2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3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2</v>
      </c>
      <c r="Z75">
        <f t="shared" si="10"/>
        <v>5</v>
      </c>
      <c r="AA75">
        <f t="shared" si="10"/>
        <v>7</v>
      </c>
      <c r="AB75">
        <f t="shared" si="11"/>
        <v>2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3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2</v>
      </c>
      <c r="Z76">
        <f t="shared" si="10"/>
        <v>5</v>
      </c>
      <c r="AA76">
        <f t="shared" si="10"/>
        <v>7</v>
      </c>
      <c r="AB76">
        <f t="shared" si="11"/>
        <v>2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3</v>
      </c>
    </row>
    <row r="77" spans="1:32" hidden="1" outlineLevel="1">
      <c r="A77" t="s">
        <v>105</v>
      </c>
      <c r="B77">
        <f>SMALL(AF2:AF50, 1)</f>
        <v>1.5</v>
      </c>
      <c r="C77">
        <f>SMALL(AF2:AF50, 1)</f>
        <v>1.5</v>
      </c>
      <c r="D77" t="str">
        <f>IF(G77&lt;=3, "YES", "NO")</f>
        <v>YES</v>
      </c>
      <c r="E77">
        <f>IF(C77=0,SMALL(AF2:AF49,2), C77)</f>
        <v>1.5</v>
      </c>
      <c r="F77">
        <f>IF(E77=0, SMALL(AF2:AF49, 3), E77)</f>
        <v>1.5</v>
      </c>
      <c r="G77">
        <f>IF(F77=0, SMALL(AF2:AF49, 4), F77)</f>
        <v>1.5</v>
      </c>
      <c r="H77" t="str">
        <f>INDEX(A2:A50, MATCH(G77, AF2:AF50, 0))</f>
        <v>Fabiolla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2</v>
      </c>
      <c r="Z77">
        <f t="shared" si="10"/>
        <v>5</v>
      </c>
      <c r="AA77">
        <f t="shared" si="10"/>
        <v>7</v>
      </c>
      <c r="AB77">
        <f t="shared" si="11"/>
        <v>2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3</v>
      </c>
    </row>
    <row r="78" spans="1:32" hidden="1" outlineLevel="1">
      <c r="A78" t="s">
        <v>106</v>
      </c>
      <c r="B78">
        <f>INDEX(AE2:AE50, MATCH(H77, A2:A50, 0))</f>
        <v>283.17090000000002</v>
      </c>
      <c r="C78">
        <f>(B79-B78)+0.01</f>
        <v>5.734799999999959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2</v>
      </c>
      <c r="Z78">
        <f t="shared" si="10"/>
        <v>5</v>
      </c>
      <c r="AA78">
        <f t="shared" si="10"/>
        <v>7</v>
      </c>
      <c r="AB78">
        <f t="shared" si="11"/>
        <v>2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3</v>
      </c>
    </row>
    <row r="79" spans="1:32" hidden="1" outlineLevel="1">
      <c r="A79" t="s">
        <v>107</v>
      </c>
      <c r="B79">
        <f>LARGE(AE2:AE50, 1)</f>
        <v>288.89569999999998</v>
      </c>
      <c r="C79">
        <f>C78/B79</f>
        <v>1.985076274932427E-2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Fabiolla is highly rated.</v>
      </c>
      <c r="H79" t="str">
        <f>INDEX(A2:A50, MATCH(B79, AE2:AE50, 0))</f>
        <v>Watheerah (USA)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2</v>
      </c>
      <c r="Z79">
        <f t="shared" si="10"/>
        <v>5</v>
      </c>
      <c r="AA79">
        <f t="shared" si="10"/>
        <v>7</v>
      </c>
      <c r="AB79">
        <f t="shared" si="11"/>
        <v>2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3</v>
      </c>
    </row>
    <row r="80" spans="1:32" hidden="1" outlineLevel="1">
      <c r="A80" t="s">
        <v>108</v>
      </c>
      <c r="B80">
        <f>INDEX(W2:W50,MATCH(H77,A2:A50,0))</f>
        <v>21.5914</v>
      </c>
      <c r="C80">
        <f>(B81-B80)+0.01</f>
        <v>0.01</v>
      </c>
      <c r="D80" t="str">
        <f>D2</f>
        <v xml:space="preserve">7f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2</v>
      </c>
      <c r="Z80">
        <f t="shared" si="10"/>
        <v>5</v>
      </c>
      <c r="AA80">
        <f t="shared" si="10"/>
        <v>7</v>
      </c>
      <c r="AB80">
        <f t="shared" si="11"/>
        <v>2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3</v>
      </c>
    </row>
    <row r="81" spans="1:19" hidden="1" outlineLevel="1">
      <c r="A81" t="s">
        <v>109</v>
      </c>
      <c r="B81">
        <f>LARGE(W2:W49, 1)</f>
        <v>21.5914</v>
      </c>
      <c r="C81">
        <f>C80/B81</f>
        <v>4.6314736422835019E-4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Deerfoot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Kempton</v>
      </c>
    </row>
    <row r="82" spans="1:19" hidden="1" outlineLevel="1">
      <c r="A82" t="s">
        <v>110</v>
      </c>
      <c r="B82">
        <f>INDEX(M2:M49, MATCH(H77, A2:A49, 0))</f>
        <v>93.137</v>
      </c>
      <c r="C82">
        <f>(B83-B82)+0.01</f>
        <v>2.079999999999993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95.206999999999994</v>
      </c>
      <c r="C83">
        <f>C82/B83</f>
        <v>2.1847133088953471E-2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Fabiollais the form horse.</v>
      </c>
      <c r="H83" t="str">
        <f>INDEX(A2:A50,MATCH(B83,INDEX(M2:M50,0)))</f>
        <v>Deerfoot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1.0531999999999999</v>
      </c>
      <c r="C84">
        <f>(B85-B84)+0.01</f>
        <v>2.6717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3.7149000000000001</v>
      </c>
      <c r="C85">
        <f>C84/B85</f>
        <v>0.71918490403510182</v>
      </c>
      <c r="D85" t="str">
        <f>IF(AND(J2="2yo", C85&gt;0.2), "YES", "NO")</f>
        <v>YES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 xml:space="preserve">PLUS: The Stallion rating for lay selection Fabiolla is 71.92% worse than best-rated stallion Seeing Red (IRE). </v>
      </c>
      <c r="H85" t="str">
        <f>INDEX(A2:A50, MATCH(B85, AC2:AC50, 0))</f>
        <v>Seeing Red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21.5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21.5</v>
      </c>
      <c r="C87">
        <f>C86/B87</f>
        <v>4.6511627906976747E-4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Fabiolla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1.2589999999999999</v>
      </c>
      <c r="C88">
        <f>B89-B88</f>
        <v>2.8511000000000002</v>
      </c>
      <c r="H88" t="str">
        <f>INDEX(X2:X50, MATCH(B88, Y2:Y50, 0))</f>
        <v>Turner, Hayley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4.1101000000000001</v>
      </c>
      <c r="C89">
        <f>C88/B89</f>
        <v>0.69368141894357804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Watson, Jason is 69.37% ahead of Turner, Hayley. </v>
      </c>
      <c r="H89" t="str">
        <f>INDEX(X2:X50, MATCH(B89, Y2:Y50, 0))</f>
        <v>Watson, Jason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0</v>
      </c>
      <c r="C90">
        <f>(B91-B90)+0.01</f>
        <v>45.058299999999996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45.048299999999998</v>
      </c>
      <c r="C91">
        <f>(C90+0.01)/(B91+0.01)</f>
        <v>1.0002219346934971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Delta Bravo (IRE) outperformed Fabiolla significantly.</v>
      </c>
      <c r="H91" t="str">
        <f>INDEX(A2:A50, MATCH(B91, N2:N50, 0))</f>
        <v>Delta Bravo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138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0.22459999999999999</v>
      </c>
    </row>
    <row r="96" spans="1:19" hidden="1" outlineLevel="1">
      <c r="A96" t="s">
        <v>70</v>
      </c>
      <c r="B96">
        <f>INDEX(Sheet1!H:H, MATCH($A$51, Sheet1!$A:$A,0))</f>
        <v>0.1812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0.1739</v>
      </c>
      <c r="C97" t="b">
        <f>IF(AND($B$94&gt;15,B97&gt;0.25),B56)</f>
        <v>0</v>
      </c>
      <c r="D97">
        <f t="shared" si="22"/>
        <v>2</v>
      </c>
      <c r="E97">
        <f t="shared" si="23"/>
        <v>5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0.23910000000000001</v>
      </c>
      <c r="C98" t="b">
        <f>IF(AND($B$94&gt;15,B98&gt;0.25),B57)</f>
        <v>0</v>
      </c>
      <c r="D98">
        <f t="shared" si="22"/>
        <v>6</v>
      </c>
      <c r="E98">
        <f t="shared" si="23"/>
        <v>1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0.19570000000000001</v>
      </c>
      <c r="C99" t="b">
        <f>IF(AND($B$94&gt;15,B99&gt;0.25),B59)</f>
        <v>0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0.13039999999999999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0.2319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.140625" bestFit="1" customWidth="1"/>
    <col min="2" max="2" width="17.42578125" bestFit="1" customWidth="1"/>
    <col min="3" max="5" width="12" bestFit="1" customWidth="1"/>
    <col min="6" max="6" width="13.28515625" bestFit="1" customWidth="1"/>
    <col min="7" max="7" width="97" bestFit="1" customWidth="1"/>
    <col min="8" max="8" width="17.42578125" bestFit="1" customWidth="1"/>
    <col min="9" max="9" width="13.42578125" bestFit="1" customWidth="1"/>
    <col min="10" max="10" width="16.28515625" bestFit="1" customWidth="1"/>
    <col min="11" max="11" width="45.42578125" bestFit="1" customWidth="1"/>
    <col min="12" max="12" width="17.5703125" bestFit="1" customWidth="1"/>
    <col min="13" max="13" width="9.5703125" bestFit="1" customWidth="1"/>
    <col min="14" max="14" width="17.42578125" bestFit="1" customWidth="1"/>
    <col min="15" max="17" width="22.140625" bestFit="1" customWidth="1"/>
    <col min="18" max="18" width="17.42578125" bestFit="1" customWidth="1"/>
    <col min="19" max="19" width="22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5.5703125" bestFit="1" customWidth="1"/>
    <col min="25" max="25" width="14.42578125" bestFit="1" customWidth="1"/>
    <col min="26" max="26" width="18.7109375" bestFit="1" customWidth="1"/>
    <col min="27" max="27" width="15" bestFit="1" customWidth="1"/>
    <col min="28" max="28" width="23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587</v>
      </c>
      <c r="B2" s="1">
        <v>0.70833333333333337</v>
      </c>
      <c r="C2" t="s">
        <v>168</v>
      </c>
      <c r="D2" t="s">
        <v>585</v>
      </c>
      <c r="E2" t="s">
        <v>279</v>
      </c>
      <c r="F2">
        <v>5175</v>
      </c>
      <c r="G2" t="s">
        <v>547</v>
      </c>
      <c r="H2" t="s">
        <v>548</v>
      </c>
      <c r="I2" t="s">
        <v>233</v>
      </c>
      <c r="J2" t="s">
        <v>433</v>
      </c>
      <c r="K2" t="s">
        <v>586</v>
      </c>
      <c r="L2">
        <v>3</v>
      </c>
      <c r="M2">
        <v>61.828400000000002</v>
      </c>
      <c r="N2">
        <v>56.219299999999997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18.082100000000001</v>
      </c>
      <c r="X2" t="s">
        <v>588</v>
      </c>
      <c r="Y2">
        <v>5.5547000000000004</v>
      </c>
      <c r="Z2" t="s">
        <v>589</v>
      </c>
      <c r="AA2">
        <v>3.2393000000000001</v>
      </c>
      <c r="AB2" t="s">
        <v>590</v>
      </c>
      <c r="AC2">
        <v>0.77959999999999996</v>
      </c>
      <c r="AD2">
        <v>11.6</v>
      </c>
      <c r="AE2">
        <v>210.21039999999999</v>
      </c>
      <c r="AF2">
        <v>0.62</v>
      </c>
      <c r="AG2">
        <v>0</v>
      </c>
    </row>
    <row r="3" spans="1:33">
      <c r="A3" t="s">
        <v>592</v>
      </c>
      <c r="B3" s="1">
        <v>0.70833333333333337</v>
      </c>
      <c r="C3" t="s">
        <v>168</v>
      </c>
      <c r="D3" t="s">
        <v>585</v>
      </c>
      <c r="E3" t="s">
        <v>279</v>
      </c>
      <c r="F3">
        <v>5175</v>
      </c>
      <c r="G3" t="s">
        <v>547</v>
      </c>
      <c r="H3" t="s">
        <v>548</v>
      </c>
      <c r="I3" t="s">
        <v>233</v>
      </c>
      <c r="J3" t="s">
        <v>433</v>
      </c>
      <c r="K3" t="s">
        <v>586</v>
      </c>
      <c r="L3">
        <v>3</v>
      </c>
      <c r="M3">
        <v>55.344799999999999</v>
      </c>
      <c r="N3">
        <v>30.107099999999999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20.422899999999998</v>
      </c>
      <c r="X3" t="s">
        <v>593</v>
      </c>
      <c r="Y3">
        <v>2.0276999999999998</v>
      </c>
      <c r="Z3" t="s">
        <v>594</v>
      </c>
      <c r="AA3">
        <v>1.4821</v>
      </c>
      <c r="AB3" t="s">
        <v>595</v>
      </c>
      <c r="AC3">
        <v>0.82310000000000005</v>
      </c>
      <c r="AD3">
        <v>2.1</v>
      </c>
      <c r="AE3">
        <v>149.54560000000001</v>
      </c>
      <c r="AF3">
        <v>16</v>
      </c>
      <c r="AG3">
        <v>0</v>
      </c>
    </row>
    <row r="4" spans="1:33">
      <c r="A4" t="s">
        <v>596</v>
      </c>
      <c r="B4" s="1">
        <v>0.70833333333333337</v>
      </c>
      <c r="C4" t="s">
        <v>168</v>
      </c>
      <c r="D4" t="s">
        <v>585</v>
      </c>
      <c r="E4" t="s">
        <v>279</v>
      </c>
      <c r="F4">
        <v>5175</v>
      </c>
      <c r="G4" t="s">
        <v>547</v>
      </c>
      <c r="H4" t="s">
        <v>548</v>
      </c>
      <c r="I4" t="s">
        <v>233</v>
      </c>
      <c r="J4" t="s">
        <v>433</v>
      </c>
      <c r="K4" t="s">
        <v>586</v>
      </c>
      <c r="L4">
        <v>3</v>
      </c>
      <c r="M4">
        <v>52.985999999999997</v>
      </c>
      <c r="N4">
        <v>40.980899999999998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6.3650000000000002</v>
      </c>
      <c r="X4" t="s">
        <v>597</v>
      </c>
      <c r="Y4">
        <v>0.8256</v>
      </c>
      <c r="Z4" t="s">
        <v>573</v>
      </c>
      <c r="AA4">
        <v>9.5699999999999993E-2</v>
      </c>
      <c r="AB4" t="s">
        <v>598</v>
      </c>
      <c r="AC4">
        <v>0.66010000000000002</v>
      </c>
      <c r="AD4">
        <v>0.6</v>
      </c>
      <c r="AE4">
        <v>144.25030000000001</v>
      </c>
      <c r="AF4">
        <v>33</v>
      </c>
      <c r="AG4">
        <v>0</v>
      </c>
    </row>
    <row r="5" spans="1:33">
      <c r="A5" t="s">
        <v>599</v>
      </c>
      <c r="B5" s="1">
        <v>0.70833333333333337</v>
      </c>
      <c r="C5" t="s">
        <v>168</v>
      </c>
      <c r="D5" t="s">
        <v>585</v>
      </c>
      <c r="E5" t="s">
        <v>279</v>
      </c>
      <c r="F5">
        <v>5175</v>
      </c>
      <c r="G5" t="s">
        <v>547</v>
      </c>
      <c r="H5" t="s">
        <v>548</v>
      </c>
      <c r="I5" t="s">
        <v>233</v>
      </c>
      <c r="J5" t="s">
        <v>433</v>
      </c>
      <c r="K5" t="s">
        <v>586</v>
      </c>
      <c r="L5">
        <v>3</v>
      </c>
      <c r="M5">
        <v>48.355600000000003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14.9543</v>
      </c>
      <c r="X5" t="s">
        <v>557</v>
      </c>
      <c r="Y5">
        <v>1.2589999999999999</v>
      </c>
      <c r="Z5" t="s">
        <v>600</v>
      </c>
      <c r="AA5">
        <v>0.745</v>
      </c>
      <c r="AB5" t="s">
        <v>601</v>
      </c>
      <c r="AC5">
        <v>1.6956</v>
      </c>
      <c r="AD5">
        <v>0.6</v>
      </c>
      <c r="AE5">
        <v>141.1585</v>
      </c>
      <c r="AF5">
        <v>14</v>
      </c>
      <c r="AG5">
        <v>0</v>
      </c>
    </row>
    <row r="6" spans="1:33">
      <c r="A6" t="s">
        <v>602</v>
      </c>
      <c r="B6" s="1">
        <v>0.70833333333333337</v>
      </c>
      <c r="C6" t="s">
        <v>168</v>
      </c>
      <c r="D6" t="s">
        <v>585</v>
      </c>
      <c r="E6" t="s">
        <v>279</v>
      </c>
      <c r="F6">
        <v>5175</v>
      </c>
      <c r="G6" t="s">
        <v>547</v>
      </c>
      <c r="H6" t="s">
        <v>548</v>
      </c>
      <c r="I6" t="s">
        <v>233</v>
      </c>
      <c r="J6" t="s">
        <v>433</v>
      </c>
      <c r="K6" t="s">
        <v>586</v>
      </c>
      <c r="L6">
        <v>5</v>
      </c>
      <c r="M6">
        <v>48.884099999999997</v>
      </c>
      <c r="N6">
        <v>36.659799999999997</v>
      </c>
      <c r="O6">
        <v>23.4968</v>
      </c>
      <c r="P6">
        <v>7.6490999999999998</v>
      </c>
      <c r="Q6">
        <v>3.7248999999999999</v>
      </c>
      <c r="R6">
        <v>3.7555999999999998</v>
      </c>
      <c r="S6">
        <v>0</v>
      </c>
      <c r="T6">
        <v>0</v>
      </c>
      <c r="U6">
        <v>0</v>
      </c>
      <c r="V6">
        <v>0</v>
      </c>
      <c r="W6">
        <v>0</v>
      </c>
      <c r="X6" t="s">
        <v>603</v>
      </c>
      <c r="Y6">
        <v>0.97399999999999998</v>
      </c>
      <c r="Z6" t="s">
        <v>604</v>
      </c>
      <c r="AA6">
        <v>1.4653</v>
      </c>
      <c r="AB6" t="s">
        <v>605</v>
      </c>
      <c r="AC6">
        <v>0.61360000000000003</v>
      </c>
      <c r="AD6">
        <v>1.8334999999999999</v>
      </c>
      <c r="AE6">
        <v>135.98419999999999</v>
      </c>
      <c r="AF6">
        <v>50</v>
      </c>
      <c r="AG6">
        <v>0</v>
      </c>
    </row>
    <row r="7" spans="1:33">
      <c r="A7" t="s">
        <v>606</v>
      </c>
      <c r="B7" s="1">
        <v>0.70833333333333337</v>
      </c>
      <c r="C7" t="s">
        <v>168</v>
      </c>
      <c r="D7" t="s">
        <v>585</v>
      </c>
      <c r="E7" t="s">
        <v>279</v>
      </c>
      <c r="F7">
        <v>5175</v>
      </c>
      <c r="G7" t="s">
        <v>547</v>
      </c>
      <c r="H7" t="s">
        <v>548</v>
      </c>
      <c r="I7" t="s">
        <v>233</v>
      </c>
      <c r="J7" t="s">
        <v>433</v>
      </c>
      <c r="K7" t="s">
        <v>586</v>
      </c>
      <c r="L7">
        <v>4</v>
      </c>
      <c r="M7">
        <v>44.453099999999999</v>
      </c>
      <c r="N7">
        <v>35.263599999999997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16.1629</v>
      </c>
      <c r="X7" t="s">
        <v>607</v>
      </c>
      <c r="Y7">
        <v>1.1613</v>
      </c>
      <c r="Z7" t="s">
        <v>608</v>
      </c>
      <c r="AA7">
        <v>0.27129999999999999</v>
      </c>
      <c r="AB7" t="s">
        <v>609</v>
      </c>
      <c r="AC7">
        <v>1.2466999999999999</v>
      </c>
      <c r="AD7">
        <v>0</v>
      </c>
      <c r="AE7">
        <v>134.0162</v>
      </c>
      <c r="AF7">
        <v>20</v>
      </c>
      <c r="AG7">
        <v>0</v>
      </c>
    </row>
    <row r="8" spans="1:33">
      <c r="A8" t="s">
        <v>610</v>
      </c>
      <c r="B8" s="1">
        <v>0.70833333333333337</v>
      </c>
      <c r="C8" t="s">
        <v>168</v>
      </c>
      <c r="D8" t="s">
        <v>585</v>
      </c>
      <c r="E8" t="s">
        <v>279</v>
      </c>
      <c r="F8">
        <v>5175</v>
      </c>
      <c r="G8" t="s">
        <v>547</v>
      </c>
      <c r="H8" t="s">
        <v>548</v>
      </c>
      <c r="I8" t="s">
        <v>233</v>
      </c>
      <c r="J8" t="s">
        <v>433</v>
      </c>
      <c r="K8" t="s">
        <v>586</v>
      </c>
      <c r="L8">
        <v>3</v>
      </c>
      <c r="M8">
        <v>40.975499999999997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12.925700000000001</v>
      </c>
      <c r="X8" t="s">
        <v>611</v>
      </c>
      <c r="Y8">
        <v>1.6937</v>
      </c>
      <c r="Z8" t="s">
        <v>612</v>
      </c>
      <c r="AA8">
        <v>1.4123000000000001</v>
      </c>
      <c r="AB8" t="s">
        <v>613</v>
      </c>
      <c r="AC8">
        <v>1.2544</v>
      </c>
      <c r="AD8">
        <v>0.6</v>
      </c>
      <c r="AE8">
        <v>121.1854</v>
      </c>
      <c r="AF8">
        <v>16</v>
      </c>
      <c r="AG8">
        <v>0</v>
      </c>
    </row>
    <row r="9" spans="1:33">
      <c r="A9" t="s">
        <v>614</v>
      </c>
      <c r="B9" s="1">
        <v>0.70833333333333337</v>
      </c>
      <c r="C9" t="s">
        <v>168</v>
      </c>
      <c r="D9" t="s">
        <v>585</v>
      </c>
      <c r="E9" t="s">
        <v>279</v>
      </c>
      <c r="F9">
        <v>5175</v>
      </c>
      <c r="G9" t="s">
        <v>547</v>
      </c>
      <c r="H9" t="s">
        <v>548</v>
      </c>
      <c r="I9" t="s">
        <v>233</v>
      </c>
      <c r="J9" t="s">
        <v>433</v>
      </c>
      <c r="K9" t="s">
        <v>586</v>
      </c>
      <c r="L9">
        <v>3</v>
      </c>
      <c r="M9">
        <v>39.261600000000001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12.76</v>
      </c>
      <c r="X9" t="s">
        <v>615</v>
      </c>
      <c r="Y9">
        <v>0.25269999999999998</v>
      </c>
      <c r="Z9" t="s">
        <v>616</v>
      </c>
      <c r="AA9">
        <v>1.9922</v>
      </c>
      <c r="AB9" t="s">
        <v>617</v>
      </c>
      <c r="AC9">
        <v>2.0958000000000001</v>
      </c>
      <c r="AD9">
        <v>0.6</v>
      </c>
      <c r="AE9">
        <v>116.67919999999999</v>
      </c>
      <c r="AF9">
        <v>33</v>
      </c>
      <c r="AG9">
        <v>0</v>
      </c>
    </row>
    <row r="10" spans="1:33">
      <c r="A10" t="s">
        <v>618</v>
      </c>
      <c r="B10" s="1">
        <v>0.70833333333333337</v>
      </c>
      <c r="C10" t="s">
        <v>168</v>
      </c>
      <c r="D10" t="s">
        <v>585</v>
      </c>
      <c r="E10" t="s">
        <v>279</v>
      </c>
      <c r="F10">
        <v>5175</v>
      </c>
      <c r="G10" t="s">
        <v>547</v>
      </c>
      <c r="H10" t="s">
        <v>548</v>
      </c>
      <c r="I10" t="s">
        <v>233</v>
      </c>
      <c r="J10" t="s">
        <v>433</v>
      </c>
      <c r="K10" t="s">
        <v>586</v>
      </c>
      <c r="L10">
        <v>3</v>
      </c>
      <c r="M10">
        <v>40.360500000000002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552</v>
      </c>
      <c r="Y10">
        <v>2.4956999999999998</v>
      </c>
      <c r="Z10" t="s">
        <v>619</v>
      </c>
      <c r="AA10">
        <v>1.8317000000000001</v>
      </c>
      <c r="AB10" t="s">
        <v>502</v>
      </c>
      <c r="AC10">
        <v>1.6185</v>
      </c>
      <c r="AD10">
        <v>0.6</v>
      </c>
      <c r="AE10">
        <v>108.2946</v>
      </c>
      <c r="AF10">
        <v>10</v>
      </c>
      <c r="AG10">
        <v>0</v>
      </c>
    </row>
    <row r="11" spans="1:33">
      <c r="A11" t="s">
        <v>620</v>
      </c>
      <c r="B11" s="1">
        <v>0.70833333333333337</v>
      </c>
      <c r="C11" t="s">
        <v>168</v>
      </c>
      <c r="D11" t="s">
        <v>585</v>
      </c>
      <c r="E11" t="s">
        <v>279</v>
      </c>
      <c r="F11">
        <v>5175</v>
      </c>
      <c r="G11" t="s">
        <v>547</v>
      </c>
      <c r="H11" t="s">
        <v>548</v>
      </c>
      <c r="I11" t="s">
        <v>233</v>
      </c>
      <c r="J11" t="s">
        <v>433</v>
      </c>
      <c r="K11" t="s">
        <v>586</v>
      </c>
      <c r="L11">
        <v>4</v>
      </c>
      <c r="M11">
        <v>44.295200000000001</v>
      </c>
      <c r="N11">
        <v>22.9099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9.8236000000000008</v>
      </c>
      <c r="X11" t="s">
        <v>564</v>
      </c>
      <c r="Y11">
        <v>0.89039999999999997</v>
      </c>
      <c r="Z11" t="s">
        <v>621</v>
      </c>
      <c r="AA11">
        <v>0.19359999999999999</v>
      </c>
      <c r="AB11" t="s">
        <v>622</v>
      </c>
      <c r="AC11">
        <v>0.51190000000000002</v>
      </c>
      <c r="AD11">
        <v>0</v>
      </c>
      <c r="AE11">
        <v>107.834</v>
      </c>
      <c r="AF11">
        <v>50</v>
      </c>
      <c r="AG11">
        <v>0</v>
      </c>
    </row>
    <row r="12" spans="1:33">
      <c r="A12" t="s">
        <v>623</v>
      </c>
      <c r="B12" s="1">
        <v>0.70833333333333337</v>
      </c>
      <c r="C12" t="s">
        <v>168</v>
      </c>
      <c r="D12" t="s">
        <v>585</v>
      </c>
      <c r="E12" t="s">
        <v>279</v>
      </c>
      <c r="F12">
        <v>5175</v>
      </c>
      <c r="G12" t="s">
        <v>547</v>
      </c>
      <c r="H12" t="s">
        <v>548</v>
      </c>
      <c r="I12" t="s">
        <v>233</v>
      </c>
      <c r="J12" t="s">
        <v>433</v>
      </c>
      <c r="K12" t="s">
        <v>586</v>
      </c>
      <c r="L12">
        <v>3</v>
      </c>
      <c r="M12">
        <v>36.758299999999998</v>
      </c>
      <c r="N12">
        <v>33.378700000000002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624</v>
      </c>
      <c r="Y12">
        <v>0.58579999999999999</v>
      </c>
      <c r="Z12" t="s">
        <v>625</v>
      </c>
      <c r="AA12">
        <v>1.101</v>
      </c>
      <c r="AB12" t="s">
        <v>626</v>
      </c>
      <c r="AC12">
        <v>1.9574</v>
      </c>
      <c r="AD12">
        <v>0.6</v>
      </c>
      <c r="AE12">
        <v>105.81310000000001</v>
      </c>
      <c r="AF12">
        <v>20</v>
      </c>
      <c r="AG12">
        <v>0</v>
      </c>
    </row>
    <row r="13" spans="1:33">
      <c r="A13" t="s">
        <v>627</v>
      </c>
      <c r="B13" s="1">
        <v>0.70833333333333337</v>
      </c>
      <c r="C13" t="s">
        <v>168</v>
      </c>
      <c r="D13" t="s">
        <v>585</v>
      </c>
      <c r="E13" t="s">
        <v>279</v>
      </c>
      <c r="F13">
        <v>5175</v>
      </c>
      <c r="G13" t="s">
        <v>547</v>
      </c>
      <c r="H13" t="s">
        <v>548</v>
      </c>
      <c r="I13" t="s">
        <v>233</v>
      </c>
      <c r="J13" t="s">
        <v>433</v>
      </c>
      <c r="K13" t="s">
        <v>586</v>
      </c>
      <c r="L13">
        <v>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628</v>
      </c>
      <c r="Y13">
        <v>1.9435</v>
      </c>
      <c r="Z13" t="s">
        <v>629</v>
      </c>
      <c r="AA13">
        <v>0.28989999999999999</v>
      </c>
      <c r="AB13" t="s">
        <v>630</v>
      </c>
      <c r="AC13">
        <v>4.4783999999999997</v>
      </c>
      <c r="AD13">
        <v>0.6</v>
      </c>
      <c r="AE13">
        <v>7.3117999999999999</v>
      </c>
      <c r="AF13">
        <v>16</v>
      </c>
      <c r="AG13">
        <v>0</v>
      </c>
    </row>
    <row r="14" spans="1:33">
      <c r="A14" t="s">
        <v>631</v>
      </c>
      <c r="B14" s="1">
        <v>0.70833333333333337</v>
      </c>
      <c r="C14" t="s">
        <v>168</v>
      </c>
      <c r="D14" t="s">
        <v>585</v>
      </c>
      <c r="E14" t="s">
        <v>279</v>
      </c>
      <c r="F14">
        <v>5175</v>
      </c>
      <c r="G14" t="s">
        <v>547</v>
      </c>
      <c r="H14" t="s">
        <v>548</v>
      </c>
      <c r="I14" t="s">
        <v>233</v>
      </c>
      <c r="J14" t="s">
        <v>433</v>
      </c>
      <c r="K14" t="s">
        <v>586</v>
      </c>
      <c r="L14">
        <v>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572</v>
      </c>
      <c r="Y14">
        <v>1.7135</v>
      </c>
      <c r="Z14" t="s">
        <v>632</v>
      </c>
      <c r="AA14">
        <v>0.97529999999999994</v>
      </c>
      <c r="AB14" t="s">
        <v>633</v>
      </c>
      <c r="AC14">
        <v>3.7364999999999999</v>
      </c>
      <c r="AD14">
        <v>0.6</v>
      </c>
      <c r="AE14">
        <v>7.0252999999999997</v>
      </c>
      <c r="AF14">
        <v>12</v>
      </c>
      <c r="AG14">
        <v>0</v>
      </c>
    </row>
    <row r="15" spans="1:33">
      <c r="A15" t="s">
        <v>634</v>
      </c>
      <c r="B15" s="1">
        <v>0.70833333333333337</v>
      </c>
      <c r="C15" t="s">
        <v>168</v>
      </c>
      <c r="D15" t="s">
        <v>585</v>
      </c>
      <c r="E15" t="s">
        <v>279</v>
      </c>
      <c r="F15">
        <v>5175</v>
      </c>
      <c r="G15" t="s">
        <v>547</v>
      </c>
      <c r="H15" t="s">
        <v>548</v>
      </c>
      <c r="I15" t="s">
        <v>233</v>
      </c>
      <c r="J15" t="s">
        <v>433</v>
      </c>
      <c r="K15" t="s">
        <v>586</v>
      </c>
      <c r="L15">
        <v>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568</v>
      </c>
      <c r="Y15">
        <v>1.5996999999999999</v>
      </c>
      <c r="Z15" t="s">
        <v>569</v>
      </c>
      <c r="AA15">
        <v>0.40439999999999998</v>
      </c>
      <c r="AB15" t="s">
        <v>635</v>
      </c>
      <c r="AC15">
        <v>1.7153</v>
      </c>
      <c r="AD15">
        <v>0.6</v>
      </c>
      <c r="AE15">
        <v>4.3193999999999999</v>
      </c>
      <c r="AF15">
        <v>16</v>
      </c>
      <c r="AG15">
        <v>0</v>
      </c>
    </row>
    <row r="51" spans="1:33" hidden="1" outlineLevel="1">
      <c r="A51" t="str">
        <f>C2</f>
        <v>Kempton</v>
      </c>
      <c r="B51">
        <f>B2</f>
        <v>0.70833333333333337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Cloudlam</v>
      </c>
      <c r="L52" t="str">
        <f t="shared" si="0"/>
        <v>Cloudlam</v>
      </c>
      <c r="M52" t="str">
        <f t="shared" si="0"/>
        <v>Far Cry</v>
      </c>
      <c r="N52" t="str">
        <f t="shared" ref="N52:N91" si="1">INDEX($A$2:$A$20,(MATCH(LARGE(W$2:W$20,$J52),W$2:W$20,0)))</f>
        <v>Escape To The City</v>
      </c>
      <c r="O52" t="str">
        <f t="shared" ref="O52:O91" si="2">INDEX($A$2:$A$20,(MATCH(LARGE(AA$2:AA$20,$J52),AA$2:AA$20,0)))</f>
        <v>Cloudlam</v>
      </c>
      <c r="P52" t="str">
        <f t="shared" ref="P52:P91" si="3">INDEX($A$2:$A$20,(MATCH(LARGE(Y$2:Y$20,$J52),Y$2:Y$20,0)))</f>
        <v>Cloudlam</v>
      </c>
      <c r="Q52" t="str">
        <f t="shared" ref="Q52:Q91" si="4">INDEX($A$2:$A$20,(MATCH(LARGE(Y$2:Y$20,$J52),Y$2:Y$20,0)))</f>
        <v>Cloudlam</v>
      </c>
      <c r="R52" t="str">
        <f t="shared" ref="R52:R91" si="5">INDEX($A$2:$A$20,(MATCH(LARGE(AD$2:AD$20,$J52),AD$2:AD$20,0)))</f>
        <v>Cloudlam</v>
      </c>
      <c r="S52" t="str">
        <f t="shared" ref="S52:S80" si="6">A2</f>
        <v>Cloudlam</v>
      </c>
      <c r="V52">
        <f t="shared" ref="V52:V80" si="7">SUM(Y52:AF52)</f>
        <v>100</v>
      </c>
      <c r="W52">
        <f t="shared" ref="W52:W80" si="8">V52-AG2</f>
        <v>100</v>
      </c>
      <c r="X52">
        <f t="shared" ref="X52:X60" si="9">IF(ISNA(W52),"",W52)</f>
        <v>100</v>
      </c>
      <c r="Y52">
        <f t="shared" ref="Y52:AA80" si="10">(($H$63+1)-(RANK(M2,M$2:M$30)))</f>
        <v>14</v>
      </c>
      <c r="Z52">
        <f t="shared" si="10"/>
        <v>14</v>
      </c>
      <c r="AA52">
        <f t="shared" si="10"/>
        <v>13</v>
      </c>
      <c r="AB52">
        <f t="shared" ref="AB52:AB80" si="11">(($H$63+1)-(RANK(W2,W$2:W$30)))</f>
        <v>13</v>
      </c>
      <c r="AC52">
        <f t="shared" ref="AC52:AC80" si="12">(($H$63+1)-(RANK(Y2,Y$2:Y$30)))</f>
        <v>14</v>
      </c>
      <c r="AD52">
        <f t="shared" ref="AD52:AD80" si="13">(($H$63+1)-(RANK(AA2,AA$2:AA$30)))</f>
        <v>14</v>
      </c>
      <c r="AE52">
        <f t="shared" ref="AE52:AF80" si="14">(($H$63+1)-(RANK(AC2,AC$2:AC$30)))</f>
        <v>4</v>
      </c>
      <c r="AF52">
        <f t="shared" si="14"/>
        <v>14</v>
      </c>
      <c r="AG52" t="str">
        <f>INDEX(S52:S92, MATCH(LARGE(X52:X92, 1),X52:X92, 0))</f>
        <v>Cloudlam</v>
      </c>
    </row>
    <row r="53" spans="1:33" hidden="1" outlineLevel="1">
      <c r="A53" t="s">
        <v>43</v>
      </c>
      <c r="B53" t="str">
        <f>A2</f>
        <v>Cloudlam</v>
      </c>
      <c r="C53">
        <f>AE2</f>
        <v>210.21039999999999</v>
      </c>
      <c r="D53">
        <f>AG2</f>
        <v>0</v>
      </c>
      <c r="E53">
        <f>C53-D53</f>
        <v>210.21039999999999</v>
      </c>
      <c r="F53">
        <f>SUMIF(B53:B61, B53, G53:G61)</f>
        <v>2.1481162008433405</v>
      </c>
      <c r="G53">
        <f>(1/C53)*(C53-C54)</f>
        <v>0.28859085944368112</v>
      </c>
      <c r="H53">
        <f>AF2</f>
        <v>0.62</v>
      </c>
      <c r="J53">
        <v>2</v>
      </c>
      <c r="K53" t="str">
        <f t="shared" si="0"/>
        <v>Escape To The City</v>
      </c>
      <c r="L53" t="str">
        <f t="shared" si="0"/>
        <v>Brockagh Cailin</v>
      </c>
      <c r="M53" t="str">
        <f t="shared" si="0"/>
        <v>Cloudlam</v>
      </c>
      <c r="N53" t="str">
        <f t="shared" si="1"/>
        <v>Cloudlam</v>
      </c>
      <c r="O53" t="str">
        <f t="shared" si="2"/>
        <v>Havana Sunrise</v>
      </c>
      <c r="P53" t="str">
        <f t="shared" si="3"/>
        <v>Falls Creek (USA)</v>
      </c>
      <c r="Q53" t="str">
        <f t="shared" si="4"/>
        <v>Falls Creek (USA)</v>
      </c>
      <c r="R53" t="str">
        <f t="shared" si="5"/>
        <v>Escape To The City</v>
      </c>
      <c r="S53" t="str">
        <f t="shared" si="6"/>
        <v>Escape To The City</v>
      </c>
      <c r="V53">
        <f t="shared" si="7"/>
        <v>90</v>
      </c>
      <c r="W53">
        <f t="shared" si="8"/>
        <v>90</v>
      </c>
      <c r="X53">
        <f t="shared" si="9"/>
        <v>90</v>
      </c>
      <c r="Y53">
        <f t="shared" si="10"/>
        <v>13</v>
      </c>
      <c r="Z53">
        <f t="shared" si="10"/>
        <v>9</v>
      </c>
      <c r="AA53">
        <f t="shared" si="10"/>
        <v>13</v>
      </c>
      <c r="AB53">
        <f t="shared" si="11"/>
        <v>14</v>
      </c>
      <c r="AC53">
        <f t="shared" si="12"/>
        <v>12</v>
      </c>
      <c r="AD53">
        <f t="shared" si="13"/>
        <v>11</v>
      </c>
      <c r="AE53">
        <f t="shared" si="14"/>
        <v>5</v>
      </c>
      <c r="AF53">
        <f t="shared" si="14"/>
        <v>13</v>
      </c>
    </row>
    <row r="54" spans="1:33" hidden="1" outlineLevel="1">
      <c r="A54" t="s">
        <v>44</v>
      </c>
      <c r="B54" t="str">
        <f>A3</f>
        <v>Escape To The City</v>
      </c>
      <c r="C54">
        <f>AE3</f>
        <v>149.54560000000001</v>
      </c>
      <c r="D54">
        <f>AG3</f>
        <v>0</v>
      </c>
      <c r="E54">
        <f t="shared" ref="E54:E55" si="15">C54-D54</f>
        <v>149.54560000000001</v>
      </c>
      <c r="F54">
        <f ca="1">SUMIF(B53:B64, B54, G53:G61)</f>
        <v>0.11461643547194561</v>
      </c>
      <c r="H54">
        <f>AF3</f>
        <v>16</v>
      </c>
      <c r="J54">
        <v>3</v>
      </c>
      <c r="K54" t="str">
        <f t="shared" si="0"/>
        <v>Brockagh Cailin</v>
      </c>
      <c r="L54" t="str">
        <f t="shared" si="0"/>
        <v>Far Cry</v>
      </c>
      <c r="M54" t="str">
        <f t="shared" si="0"/>
        <v>Cloudlam</v>
      </c>
      <c r="N54" t="str">
        <f t="shared" si="1"/>
        <v>Amy Kane</v>
      </c>
      <c r="O54" t="str">
        <f t="shared" si="2"/>
        <v>Falls Creek (USA)</v>
      </c>
      <c r="P54" t="str">
        <f t="shared" si="3"/>
        <v>Escape To The City</v>
      </c>
      <c r="Q54" t="str">
        <f t="shared" si="4"/>
        <v>Escape To The City</v>
      </c>
      <c r="R54" t="str">
        <f t="shared" si="5"/>
        <v>Far Cry</v>
      </c>
      <c r="S54" t="str">
        <f t="shared" si="6"/>
        <v>Brockagh Cailin</v>
      </c>
      <c r="V54">
        <f t="shared" si="7"/>
        <v>63</v>
      </c>
      <c r="W54">
        <f t="shared" si="8"/>
        <v>63</v>
      </c>
      <c r="X54">
        <f t="shared" si="9"/>
        <v>63</v>
      </c>
      <c r="Y54">
        <f t="shared" si="10"/>
        <v>12</v>
      </c>
      <c r="Z54">
        <f t="shared" si="10"/>
        <v>13</v>
      </c>
      <c r="AA54">
        <f t="shared" si="10"/>
        <v>13</v>
      </c>
      <c r="AB54">
        <f t="shared" si="11"/>
        <v>7</v>
      </c>
      <c r="AC54">
        <f t="shared" si="12"/>
        <v>3</v>
      </c>
      <c r="AD54">
        <f t="shared" si="13"/>
        <v>1</v>
      </c>
      <c r="AE54">
        <f t="shared" si="14"/>
        <v>3</v>
      </c>
      <c r="AF54">
        <f t="shared" si="14"/>
        <v>11</v>
      </c>
    </row>
    <row r="55" spans="1:33" hidden="1" outlineLevel="1">
      <c r="A55" t="s">
        <v>45</v>
      </c>
      <c r="B55" t="str">
        <f>A4</f>
        <v>Brockagh Cailin</v>
      </c>
      <c r="C55">
        <f>AE4</f>
        <v>144.25030000000001</v>
      </c>
      <c r="D55">
        <f>AG4</f>
        <v>0</v>
      </c>
      <c r="E55">
        <f t="shared" si="15"/>
        <v>144.25030000000001</v>
      </c>
      <c r="F55">
        <f ca="1">SUMIF(B53:B64, B55, G53:G61)</f>
        <v>0</v>
      </c>
      <c r="H55">
        <f>AF4</f>
        <v>33</v>
      </c>
      <c r="J55">
        <v>4</v>
      </c>
      <c r="K55" t="str">
        <f t="shared" si="0"/>
        <v>Far Cry</v>
      </c>
      <c r="L55" t="str">
        <f t="shared" si="0"/>
        <v>Amy Kane</v>
      </c>
      <c r="M55" t="str">
        <f t="shared" si="0"/>
        <v>Cloudlam</v>
      </c>
      <c r="N55" t="str">
        <f t="shared" si="1"/>
        <v>Elenora Delight</v>
      </c>
      <c r="O55" t="str">
        <f t="shared" si="2"/>
        <v>Escape To The City</v>
      </c>
      <c r="P55" t="str">
        <f t="shared" si="3"/>
        <v>The Aristocat (IRE)</v>
      </c>
      <c r="Q55" t="str">
        <f t="shared" si="4"/>
        <v>The Aristocat (IRE)</v>
      </c>
      <c r="R55" t="str">
        <f t="shared" si="5"/>
        <v>Brockagh Cailin</v>
      </c>
      <c r="S55" t="str">
        <f t="shared" si="6"/>
        <v>Elenora Delight</v>
      </c>
      <c r="V55">
        <f t="shared" si="7"/>
        <v>74</v>
      </c>
      <c r="W55">
        <f t="shared" si="8"/>
        <v>74</v>
      </c>
      <c r="X55">
        <f t="shared" si="9"/>
        <v>74</v>
      </c>
      <c r="Y55">
        <f t="shared" si="10"/>
        <v>10</v>
      </c>
      <c r="Z55">
        <f t="shared" si="10"/>
        <v>7</v>
      </c>
      <c r="AA55">
        <f t="shared" si="10"/>
        <v>13</v>
      </c>
      <c r="AB55">
        <f t="shared" si="11"/>
        <v>11</v>
      </c>
      <c r="AC55">
        <f t="shared" si="12"/>
        <v>7</v>
      </c>
      <c r="AD55">
        <f t="shared" si="13"/>
        <v>6</v>
      </c>
      <c r="AE55">
        <f t="shared" si="14"/>
        <v>9</v>
      </c>
      <c r="AF55">
        <f t="shared" si="14"/>
        <v>11</v>
      </c>
    </row>
    <row r="56" spans="1:33" hidden="1" outlineLevel="1">
      <c r="A56" t="s">
        <v>46</v>
      </c>
      <c r="B56" t="str">
        <f>INDEX(A$2:A$20,MATCH(C56,M$2:M$20,0))</f>
        <v>Cloudlam</v>
      </c>
      <c r="C56">
        <f>LARGE(M$2:M$20, D56)</f>
        <v>61.828400000000002</v>
      </c>
      <c r="D56">
        <v>1</v>
      </c>
      <c r="E56">
        <f>LARGE(M$2:M$20, F56)</f>
        <v>55.344799999999999</v>
      </c>
      <c r="F56">
        <v>2</v>
      </c>
      <c r="G56">
        <f t="shared" ref="G56:G61" si="16">IF(C56&gt;0, (1/C56)*(C56-E56), 0.1)</f>
        <v>0.10486443123224928</v>
      </c>
      <c r="H56">
        <f t="shared" ref="H56:H61" si="17">INDEX(AF$2:AF$20,MATCH(B56,A$2:A$20,0))</f>
        <v>0.62</v>
      </c>
      <c r="J56">
        <v>5</v>
      </c>
      <c r="K56" t="str">
        <f t="shared" si="0"/>
        <v>Elenora Delight</v>
      </c>
      <c r="L56" t="str">
        <f t="shared" si="0"/>
        <v>Roue De Charrette</v>
      </c>
      <c r="M56" t="str">
        <f t="shared" si="0"/>
        <v>Cloudlam</v>
      </c>
      <c r="N56" t="str">
        <f t="shared" si="1"/>
        <v>Beauty Salon</v>
      </c>
      <c r="O56" t="str">
        <f t="shared" si="2"/>
        <v>Far Cry</v>
      </c>
      <c r="P56" t="str">
        <f t="shared" si="3"/>
        <v>Daddys Daughter (CAN)</v>
      </c>
      <c r="Q56" t="str">
        <f t="shared" si="4"/>
        <v>Daddys Daughter (CAN)</v>
      </c>
      <c r="R56" t="str">
        <f t="shared" si="5"/>
        <v>Brockagh Cailin</v>
      </c>
      <c r="S56" t="str">
        <f t="shared" si="6"/>
        <v>Far Cry</v>
      </c>
      <c r="V56">
        <f t="shared" si="7"/>
        <v>72</v>
      </c>
      <c r="W56">
        <f t="shared" si="8"/>
        <v>72</v>
      </c>
      <c r="X56">
        <f t="shared" si="9"/>
        <v>72</v>
      </c>
      <c r="Y56">
        <f t="shared" si="10"/>
        <v>11</v>
      </c>
      <c r="Z56">
        <f t="shared" si="10"/>
        <v>12</v>
      </c>
      <c r="AA56">
        <f t="shared" si="10"/>
        <v>14</v>
      </c>
      <c r="AB56">
        <f t="shared" si="11"/>
        <v>6</v>
      </c>
      <c r="AC56">
        <f t="shared" si="12"/>
        <v>5</v>
      </c>
      <c r="AD56">
        <f t="shared" si="13"/>
        <v>10</v>
      </c>
      <c r="AE56">
        <f t="shared" si="14"/>
        <v>2</v>
      </c>
      <c r="AF56">
        <f t="shared" si="14"/>
        <v>12</v>
      </c>
    </row>
    <row r="57" spans="1:33" hidden="1" outlineLevel="1">
      <c r="A57" t="s">
        <v>25</v>
      </c>
      <c r="B57" t="str">
        <f>INDEX(A$2:A$20,MATCH(C57,W$2:W$20,0))</f>
        <v>Escape To The City</v>
      </c>
      <c r="C57">
        <f>LARGE(W$2:W$20, D57)</f>
        <v>20.422899999999998</v>
      </c>
      <c r="D57">
        <v>1</v>
      </c>
      <c r="E57">
        <f>LARGE(W$2:W$20, F57)</f>
        <v>18.082100000000001</v>
      </c>
      <c r="F57">
        <v>2</v>
      </c>
      <c r="G57">
        <f t="shared" si="16"/>
        <v>0.11461643547194561</v>
      </c>
      <c r="H57">
        <f t="shared" si="17"/>
        <v>16</v>
      </c>
      <c r="J57">
        <v>6</v>
      </c>
      <c r="K57" t="str">
        <f t="shared" si="0"/>
        <v>Amy Kane</v>
      </c>
      <c r="L57" t="str">
        <f t="shared" si="0"/>
        <v>Escape To The City</v>
      </c>
      <c r="M57" t="str">
        <f t="shared" si="0"/>
        <v>Cloudlam</v>
      </c>
      <c r="N57" t="str">
        <f t="shared" si="1"/>
        <v>Havana Sunrise</v>
      </c>
      <c r="O57" t="str">
        <f t="shared" si="2"/>
        <v>Beauty Salon</v>
      </c>
      <c r="P57" t="str">
        <f t="shared" si="3"/>
        <v>Beauty Salon</v>
      </c>
      <c r="Q57" t="str">
        <f t="shared" si="4"/>
        <v>Beauty Salon</v>
      </c>
      <c r="R57" t="str">
        <f t="shared" si="5"/>
        <v>Brockagh Cailin</v>
      </c>
      <c r="S57" t="str">
        <f t="shared" si="6"/>
        <v>Amy Kane</v>
      </c>
      <c r="V57">
        <f t="shared" si="7"/>
        <v>62</v>
      </c>
      <c r="W57">
        <f t="shared" si="8"/>
        <v>62</v>
      </c>
      <c r="X57">
        <f t="shared" si="9"/>
        <v>62</v>
      </c>
      <c r="Y57">
        <f t="shared" si="10"/>
        <v>9</v>
      </c>
      <c r="Z57">
        <f t="shared" si="10"/>
        <v>11</v>
      </c>
      <c r="AA57">
        <f t="shared" si="10"/>
        <v>13</v>
      </c>
      <c r="AB57">
        <f t="shared" si="11"/>
        <v>12</v>
      </c>
      <c r="AC57">
        <f t="shared" si="12"/>
        <v>6</v>
      </c>
      <c r="AD57">
        <f t="shared" si="13"/>
        <v>3</v>
      </c>
      <c r="AE57">
        <f t="shared" si="14"/>
        <v>6</v>
      </c>
      <c r="AF57">
        <f t="shared" si="14"/>
        <v>2</v>
      </c>
    </row>
    <row r="58" spans="1:33" hidden="1" outlineLevel="1">
      <c r="A58" t="s">
        <v>28</v>
      </c>
      <c r="B58" t="str">
        <f>INDEX(A$2:A$20,MATCH(C58,AA$2:AA$20,0))</f>
        <v>Cloudlam</v>
      </c>
      <c r="C58">
        <f>LARGE(AA$2:AA$20, D58)</f>
        <v>3.2393000000000001</v>
      </c>
      <c r="D58">
        <v>1</v>
      </c>
      <c r="E58">
        <f>LARGE(AA$2:AA$20, F58)</f>
        <v>1.9922</v>
      </c>
      <c r="F58">
        <v>2</v>
      </c>
      <c r="G58">
        <f t="shared" si="16"/>
        <v>0.38499058438551542</v>
      </c>
      <c r="H58">
        <f t="shared" si="17"/>
        <v>0.62</v>
      </c>
      <c r="J58">
        <v>7</v>
      </c>
      <c r="K58" t="str">
        <f t="shared" si="0"/>
        <v>Helleberry</v>
      </c>
      <c r="L58" t="str">
        <f t="shared" si="0"/>
        <v>Helleberry</v>
      </c>
      <c r="M58" t="str">
        <f t="shared" si="0"/>
        <v>Cloudlam</v>
      </c>
      <c r="N58" t="str">
        <f t="shared" si="1"/>
        <v>Helleberry</v>
      </c>
      <c r="O58" t="str">
        <f t="shared" si="2"/>
        <v>Roue De Charrette</v>
      </c>
      <c r="P58" t="str">
        <f t="shared" si="3"/>
        <v>Queen Tomyris</v>
      </c>
      <c r="Q58" t="str">
        <f t="shared" si="4"/>
        <v>Queen Tomyris</v>
      </c>
      <c r="R58" t="str">
        <f t="shared" si="5"/>
        <v>Brockagh Cailin</v>
      </c>
      <c r="S58" t="str">
        <f t="shared" si="6"/>
        <v>Beauty Salon</v>
      </c>
      <c r="V58">
        <f t="shared" si="7"/>
        <v>73</v>
      </c>
      <c r="W58">
        <f t="shared" si="8"/>
        <v>73</v>
      </c>
      <c r="X58">
        <f t="shared" si="9"/>
        <v>73</v>
      </c>
      <c r="Y58">
        <f t="shared" si="10"/>
        <v>7</v>
      </c>
      <c r="Z58">
        <f t="shared" si="10"/>
        <v>7</v>
      </c>
      <c r="AA58">
        <f t="shared" si="10"/>
        <v>13</v>
      </c>
      <c r="AB58">
        <f t="shared" si="11"/>
        <v>10</v>
      </c>
      <c r="AC58">
        <f t="shared" si="12"/>
        <v>9</v>
      </c>
      <c r="AD58">
        <f t="shared" si="13"/>
        <v>9</v>
      </c>
      <c r="AE58">
        <f t="shared" si="14"/>
        <v>7</v>
      </c>
      <c r="AF58">
        <f t="shared" si="14"/>
        <v>11</v>
      </c>
    </row>
    <row r="59" spans="1:33" hidden="1" outlineLevel="1">
      <c r="A59" t="s">
        <v>30</v>
      </c>
      <c r="B59" t="str">
        <f>INDEX(A$2:A$20,MATCH(C59,AC$2:AC$20,0))</f>
        <v>The Aristocat (IRE)</v>
      </c>
      <c r="C59">
        <f>LARGE(AC$2:AC$20, D59)</f>
        <v>4.4783999999999997</v>
      </c>
      <c r="D59">
        <v>1</v>
      </c>
      <c r="E59">
        <f>LARGE(AC$2:AC$20, F59)</f>
        <v>3.7364999999999999</v>
      </c>
      <c r="F59">
        <v>2</v>
      </c>
      <c r="G59">
        <f t="shared" si="16"/>
        <v>0.16566184351554122</v>
      </c>
      <c r="H59">
        <f t="shared" si="17"/>
        <v>16</v>
      </c>
      <c r="J59">
        <v>8</v>
      </c>
      <c r="K59" t="str">
        <f t="shared" si="0"/>
        <v>Beauty Salon</v>
      </c>
      <c r="L59" t="str">
        <f t="shared" si="0"/>
        <v>Elenora Delight</v>
      </c>
      <c r="M59" t="str">
        <f t="shared" si="0"/>
        <v>Cloudlam</v>
      </c>
      <c r="N59" t="str">
        <f t="shared" si="1"/>
        <v>Brockagh Cailin</v>
      </c>
      <c r="O59" t="str">
        <f t="shared" si="2"/>
        <v>Daddys Daughter (CAN)</v>
      </c>
      <c r="P59" t="str">
        <f t="shared" si="3"/>
        <v>Elenora Delight</v>
      </c>
      <c r="Q59" t="str">
        <f t="shared" si="4"/>
        <v>Elenora Delight</v>
      </c>
      <c r="R59" t="str">
        <f t="shared" si="5"/>
        <v>Brockagh Cailin</v>
      </c>
      <c r="S59" t="str">
        <f t="shared" si="6"/>
        <v>Havana Sunrise</v>
      </c>
      <c r="V59">
        <f t="shared" si="7"/>
        <v>71</v>
      </c>
      <c r="W59">
        <f t="shared" si="8"/>
        <v>71</v>
      </c>
      <c r="X59">
        <f t="shared" si="9"/>
        <v>71</v>
      </c>
      <c r="Y59">
        <f t="shared" si="10"/>
        <v>5</v>
      </c>
      <c r="Z59">
        <f t="shared" si="10"/>
        <v>7</v>
      </c>
      <c r="AA59">
        <f t="shared" si="10"/>
        <v>13</v>
      </c>
      <c r="AB59">
        <f t="shared" si="11"/>
        <v>9</v>
      </c>
      <c r="AC59">
        <f t="shared" si="12"/>
        <v>1</v>
      </c>
      <c r="AD59">
        <f t="shared" si="13"/>
        <v>13</v>
      </c>
      <c r="AE59">
        <f t="shared" si="14"/>
        <v>12</v>
      </c>
      <c r="AF59">
        <f t="shared" si="14"/>
        <v>11</v>
      </c>
    </row>
    <row r="60" spans="1:33" hidden="1" outlineLevel="1">
      <c r="A60" t="s">
        <v>26</v>
      </c>
      <c r="B60" t="str">
        <f>INDEX(A$2:A$20,MATCH(C60,Y$2:Y$20,0))</f>
        <v>Cloudlam</v>
      </c>
      <c r="C60">
        <f>LARGE(Y$2:Y$20, D60)</f>
        <v>5.5547000000000004</v>
      </c>
      <c r="D60">
        <v>1</v>
      </c>
      <c r="E60">
        <f>LARGE(Y$2:Y$20, F60)</f>
        <v>2.4956999999999998</v>
      </c>
      <c r="F60">
        <v>2</v>
      </c>
      <c r="G60">
        <f t="shared" si="16"/>
        <v>0.55070480854051529</v>
      </c>
      <c r="H60">
        <f t="shared" si="17"/>
        <v>0.62</v>
      </c>
      <c r="J60">
        <v>9</v>
      </c>
      <c r="K60" t="str">
        <f t="shared" si="0"/>
        <v>Falls Creek (USA)</v>
      </c>
      <c r="L60" t="str">
        <f t="shared" si="0"/>
        <v>Elenora Delight</v>
      </c>
      <c r="M60" t="str">
        <f t="shared" si="0"/>
        <v>Cloudlam</v>
      </c>
      <c r="N60" t="str">
        <f t="shared" si="1"/>
        <v>Far Cry</v>
      </c>
      <c r="O60" t="str">
        <f t="shared" si="2"/>
        <v>Elenora Delight</v>
      </c>
      <c r="P60" t="str">
        <f t="shared" si="3"/>
        <v>Amy Kane</v>
      </c>
      <c r="Q60" t="str">
        <f t="shared" si="4"/>
        <v>Amy Kane</v>
      </c>
      <c r="R60" t="str">
        <f t="shared" si="5"/>
        <v>Brockagh Cailin</v>
      </c>
      <c r="S60" t="str">
        <f t="shared" si="6"/>
        <v>Falls Creek (USA)</v>
      </c>
      <c r="V60">
        <f t="shared" si="7"/>
        <v>76</v>
      </c>
      <c r="W60">
        <f t="shared" si="8"/>
        <v>76</v>
      </c>
      <c r="X60">
        <f t="shared" si="9"/>
        <v>76</v>
      </c>
      <c r="Y60">
        <f t="shared" si="10"/>
        <v>6</v>
      </c>
      <c r="Z60">
        <f t="shared" si="10"/>
        <v>7</v>
      </c>
      <c r="AA60">
        <f t="shared" si="10"/>
        <v>13</v>
      </c>
      <c r="AB60">
        <f t="shared" si="11"/>
        <v>6</v>
      </c>
      <c r="AC60">
        <f t="shared" si="12"/>
        <v>13</v>
      </c>
      <c r="AD60">
        <f t="shared" si="13"/>
        <v>12</v>
      </c>
      <c r="AE60">
        <f t="shared" si="14"/>
        <v>8</v>
      </c>
      <c r="AF60">
        <f t="shared" si="14"/>
        <v>11</v>
      </c>
    </row>
    <row r="61" spans="1:33" hidden="1" outlineLevel="1">
      <c r="A61" t="s">
        <v>47</v>
      </c>
      <c r="B61" t="str">
        <f>INDEX(A$2:A$20,MATCH(C61,AD$2:AD$20,0))</f>
        <v>Cloudlam</v>
      </c>
      <c r="C61">
        <f>LARGE(AD$2:AD$20, D61)</f>
        <v>11.6</v>
      </c>
      <c r="D61">
        <v>1</v>
      </c>
      <c r="E61">
        <f>LARGE(AD$2:AD$20, F61)</f>
        <v>2.1</v>
      </c>
      <c r="F61">
        <v>2</v>
      </c>
      <c r="G61">
        <f t="shared" si="16"/>
        <v>0.81896551724137934</v>
      </c>
      <c r="H61">
        <f t="shared" si="17"/>
        <v>0.62</v>
      </c>
      <c r="J61">
        <v>10</v>
      </c>
      <c r="K61" t="str">
        <f t="shared" si="0"/>
        <v>Havana Sunrise</v>
      </c>
      <c r="L61" t="str">
        <f t="shared" si="0"/>
        <v>Elenora Delight</v>
      </c>
      <c r="M61" t="str">
        <f t="shared" si="0"/>
        <v>Cloudlam</v>
      </c>
      <c r="N61" t="str">
        <f t="shared" si="1"/>
        <v>Far Cry</v>
      </c>
      <c r="O61" t="str">
        <f t="shared" si="2"/>
        <v>Queen Tomyris</v>
      </c>
      <c r="P61" t="str">
        <f t="shared" si="3"/>
        <v>Far Cry</v>
      </c>
      <c r="Q61" t="str">
        <f t="shared" si="4"/>
        <v>Far Cry</v>
      </c>
      <c r="R61" t="str">
        <f t="shared" si="5"/>
        <v>Brockagh Cailin</v>
      </c>
      <c r="S61" t="str">
        <f t="shared" si="6"/>
        <v>Helleberry</v>
      </c>
      <c r="V61">
        <f t="shared" si="7"/>
        <v>46</v>
      </c>
      <c r="W61">
        <f t="shared" si="8"/>
        <v>46</v>
      </c>
      <c r="X61">
        <f>IF(ISNA(W61),"",W61)</f>
        <v>46</v>
      </c>
      <c r="Y61">
        <f t="shared" si="10"/>
        <v>8</v>
      </c>
      <c r="Z61">
        <f t="shared" si="10"/>
        <v>8</v>
      </c>
      <c r="AA61">
        <f t="shared" si="10"/>
        <v>13</v>
      </c>
      <c r="AB61">
        <f t="shared" si="11"/>
        <v>8</v>
      </c>
      <c r="AC61">
        <f t="shared" si="12"/>
        <v>4</v>
      </c>
      <c r="AD61">
        <f t="shared" si="13"/>
        <v>2</v>
      </c>
      <c r="AE61">
        <f t="shared" si="14"/>
        <v>1</v>
      </c>
      <c r="AF61">
        <f t="shared" si="14"/>
        <v>2</v>
      </c>
    </row>
    <row r="62" spans="1:33" hidden="1" outlineLevel="1">
      <c r="A62" t="s">
        <v>116</v>
      </c>
      <c r="B62" t="str">
        <f>IF(OR(D2="5f ", D2="6f ", D2="7f ", D2="1m "), B57, IF(J2="2yo", B59, B53))</f>
        <v>Escape To The City</v>
      </c>
      <c r="J62">
        <v>11</v>
      </c>
      <c r="K62" t="str">
        <f t="shared" si="0"/>
        <v>Roue De Charrette</v>
      </c>
      <c r="L62" t="str">
        <f t="shared" si="0"/>
        <v>Elenora Delight</v>
      </c>
      <c r="M62" t="str">
        <f t="shared" si="0"/>
        <v>Cloudlam</v>
      </c>
      <c r="N62" t="str">
        <f t="shared" si="1"/>
        <v>Far Cry</v>
      </c>
      <c r="O62" t="str">
        <f t="shared" si="2"/>
        <v>The Aristocat (IRE)</v>
      </c>
      <c r="P62" t="str">
        <f t="shared" si="3"/>
        <v>Helleberry</v>
      </c>
      <c r="Q62" t="str">
        <f t="shared" si="4"/>
        <v>Helleberry</v>
      </c>
      <c r="R62" t="str">
        <f t="shared" si="5"/>
        <v>Brockagh Cailin</v>
      </c>
      <c r="S62" t="str">
        <f t="shared" si="6"/>
        <v>Roue De Charrette</v>
      </c>
      <c r="V62">
        <f t="shared" si="7"/>
        <v>65</v>
      </c>
      <c r="W62">
        <f t="shared" si="8"/>
        <v>65</v>
      </c>
      <c r="X62">
        <f t="shared" ref="X62:X80" si="18">IF(ISNA(W62),"",W62)</f>
        <v>65</v>
      </c>
      <c r="Y62">
        <f t="shared" si="10"/>
        <v>4</v>
      </c>
      <c r="Z62">
        <f t="shared" si="10"/>
        <v>10</v>
      </c>
      <c r="AA62">
        <f t="shared" si="10"/>
        <v>13</v>
      </c>
      <c r="AB62">
        <f t="shared" si="11"/>
        <v>6</v>
      </c>
      <c r="AC62">
        <f t="shared" si="12"/>
        <v>2</v>
      </c>
      <c r="AD62">
        <f t="shared" si="13"/>
        <v>8</v>
      </c>
      <c r="AE62">
        <f t="shared" si="14"/>
        <v>11</v>
      </c>
      <c r="AF62">
        <f t="shared" si="14"/>
        <v>11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Cloudlam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14</v>
      </c>
      <c r="J63">
        <v>12</v>
      </c>
      <c r="K63" t="str">
        <f t="shared" si="0"/>
        <v>The Aristocat (IRE)</v>
      </c>
      <c r="L63" t="str">
        <f t="shared" si="0"/>
        <v>Elenora Delight</v>
      </c>
      <c r="M63" t="str">
        <f t="shared" si="0"/>
        <v>Cloudlam</v>
      </c>
      <c r="N63" t="str">
        <f t="shared" si="1"/>
        <v>Far Cry</v>
      </c>
      <c r="O63" t="str">
        <f t="shared" si="2"/>
        <v>Amy Kane</v>
      </c>
      <c r="P63" t="str">
        <f t="shared" si="3"/>
        <v>Brockagh Cailin</v>
      </c>
      <c r="Q63" t="str">
        <f t="shared" si="4"/>
        <v>Brockagh Cailin</v>
      </c>
      <c r="R63" t="str">
        <f t="shared" si="5"/>
        <v>Brockagh Cailin</v>
      </c>
      <c r="S63" t="str">
        <f t="shared" si="6"/>
        <v>The Aristocat (IRE)</v>
      </c>
      <c r="V63">
        <f t="shared" si="7"/>
        <v>69</v>
      </c>
      <c r="W63">
        <f t="shared" si="8"/>
        <v>69</v>
      </c>
      <c r="X63">
        <f t="shared" si="18"/>
        <v>69</v>
      </c>
      <c r="Y63">
        <f t="shared" si="10"/>
        <v>3</v>
      </c>
      <c r="Z63">
        <f t="shared" si="10"/>
        <v>7</v>
      </c>
      <c r="AA63">
        <f t="shared" si="10"/>
        <v>13</v>
      </c>
      <c r="AB63">
        <f t="shared" si="11"/>
        <v>6</v>
      </c>
      <c r="AC63">
        <f t="shared" si="12"/>
        <v>11</v>
      </c>
      <c r="AD63">
        <f t="shared" si="13"/>
        <v>4</v>
      </c>
      <c r="AE63">
        <f t="shared" si="14"/>
        <v>14</v>
      </c>
      <c r="AF63">
        <f t="shared" si="14"/>
        <v>11</v>
      </c>
    </row>
    <row r="64" spans="1:33" hidden="1" outlineLevel="1">
      <c r="A64" t="s">
        <v>48</v>
      </c>
      <c r="B64" t="str">
        <f>INDEX(B53:B63,MODE(MATCH(B53:B63,B53:B63,0)))</f>
        <v>Cloudlam</v>
      </c>
      <c r="C64">
        <f>INDEX(AF$2:AF$20,MATCH(B64,A$2:A$20,0))</f>
        <v>0.62</v>
      </c>
      <c r="D64">
        <v>1</v>
      </c>
      <c r="E64">
        <f>SUMIF(B53:B61, B64, G53:G61)</f>
        <v>2.1481162008433405</v>
      </c>
      <c r="F64">
        <v>0</v>
      </c>
      <c r="G64" t="str">
        <f>K2</f>
        <v>Breeders Backing Racing EBF Fillies Novice Stakes</v>
      </c>
      <c r="J64">
        <v>13</v>
      </c>
      <c r="K64" t="str">
        <f t="shared" si="0"/>
        <v>The Aristocat (IRE)</v>
      </c>
      <c r="L64" t="str">
        <f t="shared" si="0"/>
        <v>Elenora Delight</v>
      </c>
      <c r="M64" t="str">
        <f t="shared" si="0"/>
        <v>Cloudlam</v>
      </c>
      <c r="N64" t="str">
        <f t="shared" si="1"/>
        <v>Far Cry</v>
      </c>
      <c r="O64" t="str">
        <f t="shared" si="2"/>
        <v>Helleberry</v>
      </c>
      <c r="P64" t="str">
        <f t="shared" si="3"/>
        <v>Roue De Charrette</v>
      </c>
      <c r="Q64" t="str">
        <f t="shared" si="4"/>
        <v>Roue De Charrette</v>
      </c>
      <c r="R64" t="str">
        <f t="shared" si="5"/>
        <v>Amy Kane</v>
      </c>
      <c r="S64" t="str">
        <f t="shared" si="6"/>
        <v>Daddys Daughter (CAN)</v>
      </c>
      <c r="V64">
        <f t="shared" si="7"/>
        <v>70</v>
      </c>
      <c r="W64">
        <f t="shared" si="8"/>
        <v>70</v>
      </c>
      <c r="X64">
        <f t="shared" si="18"/>
        <v>70</v>
      </c>
      <c r="Y64">
        <f t="shared" si="10"/>
        <v>3</v>
      </c>
      <c r="Z64">
        <f t="shared" si="10"/>
        <v>7</v>
      </c>
      <c r="AA64">
        <f t="shared" si="10"/>
        <v>13</v>
      </c>
      <c r="AB64">
        <f t="shared" si="11"/>
        <v>6</v>
      </c>
      <c r="AC64">
        <f t="shared" si="12"/>
        <v>10</v>
      </c>
      <c r="AD64">
        <f t="shared" si="13"/>
        <v>7</v>
      </c>
      <c r="AE64">
        <f t="shared" si="14"/>
        <v>13</v>
      </c>
      <c r="AF64">
        <f t="shared" si="14"/>
        <v>11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1m </v>
      </c>
      <c r="H65">
        <f>LARGE(G58:G60, 1)</f>
        <v>0.55070480854051529</v>
      </c>
      <c r="J65">
        <v>14</v>
      </c>
      <c r="K65" t="str">
        <f t="shared" si="0"/>
        <v>The Aristocat (IRE)</v>
      </c>
      <c r="L65" t="str">
        <f t="shared" si="0"/>
        <v>Elenora Delight</v>
      </c>
      <c r="M65" t="str">
        <f t="shared" si="0"/>
        <v>Cloudlam</v>
      </c>
      <c r="N65" t="str">
        <f t="shared" si="1"/>
        <v>Far Cry</v>
      </c>
      <c r="O65" t="str">
        <f t="shared" si="2"/>
        <v>Brockagh Cailin</v>
      </c>
      <c r="P65" t="str">
        <f t="shared" si="3"/>
        <v>Havana Sunrise</v>
      </c>
      <c r="Q65" t="str">
        <f t="shared" si="4"/>
        <v>Havana Sunrise</v>
      </c>
      <c r="R65" t="str">
        <f t="shared" si="5"/>
        <v>Amy Kane</v>
      </c>
      <c r="S65" t="str">
        <f t="shared" si="6"/>
        <v>Queen Tomyris</v>
      </c>
      <c r="V65">
        <f t="shared" si="7"/>
        <v>63</v>
      </c>
      <c r="W65">
        <f t="shared" si="8"/>
        <v>63</v>
      </c>
      <c r="X65">
        <f t="shared" si="18"/>
        <v>63</v>
      </c>
      <c r="Y65">
        <f t="shared" si="10"/>
        <v>3</v>
      </c>
      <c r="Z65">
        <f t="shared" si="10"/>
        <v>7</v>
      </c>
      <c r="AA65">
        <f t="shared" si="10"/>
        <v>13</v>
      </c>
      <c r="AB65">
        <f t="shared" si="11"/>
        <v>6</v>
      </c>
      <c r="AC65">
        <f t="shared" si="12"/>
        <v>8</v>
      </c>
      <c r="AD65">
        <f t="shared" si="13"/>
        <v>5</v>
      </c>
      <c r="AE65">
        <f t="shared" si="14"/>
        <v>10</v>
      </c>
      <c r="AF65">
        <f t="shared" si="14"/>
        <v>11</v>
      </c>
    </row>
    <row r="66" spans="1:32" hidden="1" outlineLevel="1">
      <c r="A66" t="s">
        <v>50</v>
      </c>
      <c r="B66" t="str">
        <f>IF(AND(B53=B56,B56=B61),B53,"no selection")</f>
        <v>Cloudlam</v>
      </c>
      <c r="C66">
        <f>INDEX(AF$2:AF$20,MATCH(B66,A$2:A$20,0))</f>
        <v>0.62</v>
      </c>
      <c r="D66">
        <v>1</v>
      </c>
      <c r="F66">
        <f>IF(B65=B66, F65+1, F65)</f>
        <v>1</v>
      </c>
      <c r="G66">
        <f>F2</f>
        <v>5175</v>
      </c>
      <c r="H66">
        <f ca="1">LARGE(F53:F55, 1)</f>
        <v>2.1481162008433405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3</v>
      </c>
      <c r="Z66">
        <f t="shared" si="10"/>
        <v>7</v>
      </c>
      <c r="AA66">
        <f t="shared" si="10"/>
        <v>13</v>
      </c>
      <c r="AB66">
        <f t="shared" si="11"/>
        <v>6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2</v>
      </c>
    </row>
    <row r="67" spans="1:32" hidden="1" outlineLevel="1">
      <c r="A67" t="s">
        <v>67</v>
      </c>
      <c r="B67" t="str">
        <f ca="1">H67</f>
        <v>Cloudlam</v>
      </c>
      <c r="F67">
        <f>IF(H63&lt;11, F66+1, F66)</f>
        <v>1</v>
      </c>
      <c r="G67" t="str">
        <f>G2</f>
        <v>Standard To Slow</v>
      </c>
      <c r="H67" t="str">
        <f ca="1">INDEX(B53:B55,MATCH(H66,F53:F55,0))</f>
        <v>Cloudlam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3</v>
      </c>
      <c r="Z67">
        <f t="shared" si="10"/>
        <v>7</v>
      </c>
      <c r="AA67">
        <f t="shared" si="10"/>
        <v>13</v>
      </c>
      <c r="AB67">
        <f t="shared" si="11"/>
        <v>6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2</v>
      </c>
    </row>
    <row r="68" spans="1:32" hidden="1" outlineLevel="1">
      <c r="A68" t="str">
        <f ca="1">INDEX(B62:B67,MODE(MATCH(B62:B67,B62:B67,0)))</f>
        <v>Cloudlam</v>
      </c>
      <c r="B68" t="str">
        <f ca="1">IF(ISNA(A68), B56, A68)</f>
        <v>Cloudlam</v>
      </c>
      <c r="C68">
        <f ca="1">INDEX(AF$2:AF$20,MATCH(B68,A$2:A$20,0))</f>
        <v>0.62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4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3</v>
      </c>
      <c r="Z68">
        <f t="shared" si="10"/>
        <v>7</v>
      </c>
      <c r="AA68">
        <f t="shared" si="10"/>
        <v>13</v>
      </c>
      <c r="AB68">
        <f t="shared" si="11"/>
        <v>6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2</v>
      </c>
    </row>
    <row r="69" spans="1:32" hidden="1" outlineLevel="1">
      <c r="A69" t="s">
        <v>51</v>
      </c>
      <c r="B69" t="str">
        <f ca="1">IF(OR(ISNA(B68), B68="no selection"), B64, B68)</f>
        <v>Cloudlam</v>
      </c>
      <c r="C69">
        <f ca="1">INDEX(AF$2:AF$20,MATCH(B69,A$2:A$20,0))</f>
        <v>0.62</v>
      </c>
      <c r="D69">
        <v>1</v>
      </c>
      <c r="F69">
        <f ca="1">IF(E70&gt;1, F68+1, F68)</f>
        <v>3</v>
      </c>
      <c r="G69">
        <f ca="1">IF(G66&lt;5000, F70-1, F70)</f>
        <v>4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3</v>
      </c>
      <c r="Z69">
        <f t="shared" si="10"/>
        <v>7</v>
      </c>
      <c r="AA69">
        <f t="shared" si="10"/>
        <v>13</v>
      </c>
      <c r="AB69">
        <f t="shared" si="11"/>
        <v>6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2</v>
      </c>
    </row>
    <row r="70" spans="1:32" hidden="1" outlineLevel="1">
      <c r="A70" t="s">
        <v>62</v>
      </c>
      <c r="B70" t="str">
        <f ca="1">IF(B69=FALSE, B53, B69)</f>
        <v>Cloudlam</v>
      </c>
      <c r="C70">
        <f ca="1">INDEX(AF$2:AF$20,MATCH(B70,A$2:A$20,0))</f>
        <v>0.62</v>
      </c>
      <c r="D70">
        <v>1</v>
      </c>
      <c r="E70">
        <f ca="1">SUMIF(B53:B61, B70, G53:G61)</f>
        <v>2.1481162008433405</v>
      </c>
      <c r="F70">
        <f ca="1">IF(E70&gt;1.5, F69+1, F69)</f>
        <v>4</v>
      </c>
      <c r="G70">
        <f ca="1">IF(H63&gt;15, G69-1, G69)</f>
        <v>4</v>
      </c>
      <c r="H70" t="str">
        <f ca="1">IF(H68=0,"*",IF(H68=1,"*",IF(H68=2,"**",IF(H68=3,"***",IF(H68=4,"****",IF(H68&gt;=5,"*****","*"))))))</f>
        <v>****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3</v>
      </c>
      <c r="Z70">
        <f t="shared" si="10"/>
        <v>7</v>
      </c>
      <c r="AA70">
        <f t="shared" si="10"/>
        <v>13</v>
      </c>
      <c r="AB70">
        <f t="shared" si="11"/>
        <v>6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2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3</v>
      </c>
      <c r="Z71">
        <f t="shared" si="10"/>
        <v>7</v>
      </c>
      <c r="AA71">
        <f t="shared" si="10"/>
        <v>13</v>
      </c>
      <c r="AB71">
        <f t="shared" si="11"/>
        <v>6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2</v>
      </c>
    </row>
    <row r="72" spans="1:32" hidden="1" outlineLevel="1">
      <c r="A72" t="s">
        <v>98</v>
      </c>
      <c r="B72" t="str">
        <f>B53</f>
        <v>Cloudlam</v>
      </c>
      <c r="C72">
        <f>C53</f>
        <v>210.21039999999999</v>
      </c>
      <c r="D72">
        <f>(1/C72)*(C72-C73)</f>
        <v>0.28859085944368112</v>
      </c>
      <c r="E72">
        <f>H53</f>
        <v>0.62</v>
      </c>
      <c r="F72">
        <f>(E72*10)-10</f>
        <v>-3.8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3</v>
      </c>
      <c r="Z72">
        <f t="shared" si="10"/>
        <v>7</v>
      </c>
      <c r="AA72">
        <f t="shared" si="10"/>
        <v>13</v>
      </c>
      <c r="AB72">
        <f t="shared" si="11"/>
        <v>6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2</v>
      </c>
    </row>
    <row r="73" spans="1:32" hidden="1" outlineLevel="1">
      <c r="A73" t="s">
        <v>99</v>
      </c>
      <c r="B73" t="str">
        <f t="shared" ref="B73:C74" si="19">B54</f>
        <v>Escape To The City</v>
      </c>
      <c r="C73">
        <f t="shared" si="19"/>
        <v>149.54560000000001</v>
      </c>
      <c r="D73">
        <f>(1/C73)*(C73-C74)</f>
        <v>3.5409266471230161E-2</v>
      </c>
      <c r="E73">
        <f t="shared" ref="E73:E74" si="20">H54</f>
        <v>16</v>
      </c>
      <c r="F73">
        <f>(E73*10)-10</f>
        <v>150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3</v>
      </c>
      <c r="Z73">
        <f t="shared" si="10"/>
        <v>7</v>
      </c>
      <c r="AA73">
        <f t="shared" si="10"/>
        <v>13</v>
      </c>
      <c r="AB73">
        <f t="shared" si="11"/>
        <v>6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2</v>
      </c>
    </row>
    <row r="74" spans="1:32" hidden="1" outlineLevel="1">
      <c r="A74" t="s">
        <v>100</v>
      </c>
      <c r="B74" t="str">
        <f t="shared" si="19"/>
        <v>Brockagh Cailin</v>
      </c>
      <c r="C74">
        <f t="shared" si="19"/>
        <v>144.25030000000001</v>
      </c>
      <c r="E74">
        <f t="shared" si="20"/>
        <v>33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3</v>
      </c>
      <c r="Z74">
        <f t="shared" si="10"/>
        <v>7</v>
      </c>
      <c r="AA74">
        <f t="shared" si="10"/>
        <v>13</v>
      </c>
      <c r="AB74">
        <f t="shared" si="11"/>
        <v>6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2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3</v>
      </c>
      <c r="Z75">
        <f t="shared" si="10"/>
        <v>7</v>
      </c>
      <c r="AA75">
        <f t="shared" si="10"/>
        <v>13</v>
      </c>
      <c r="AB75">
        <f t="shared" si="11"/>
        <v>6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2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3</v>
      </c>
      <c r="Z76">
        <f t="shared" si="10"/>
        <v>7</v>
      </c>
      <c r="AA76">
        <f t="shared" si="10"/>
        <v>13</v>
      </c>
      <c r="AB76">
        <f t="shared" si="11"/>
        <v>6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2</v>
      </c>
    </row>
    <row r="77" spans="1:32" hidden="1" outlineLevel="1">
      <c r="A77" t="s">
        <v>105</v>
      </c>
      <c r="B77">
        <f>SMALL(AF2:AF50, 1)</f>
        <v>0.62</v>
      </c>
      <c r="C77">
        <f>SMALL(AF2:AF50, 1)</f>
        <v>0.62</v>
      </c>
      <c r="D77" t="str">
        <f>IF(G77&lt;=3, "YES", "NO")</f>
        <v>YES</v>
      </c>
      <c r="E77">
        <f>IF(C77=0,SMALL(AF2:AF49,2), C77)</f>
        <v>0.62</v>
      </c>
      <c r="F77">
        <f>IF(E77=0, SMALL(AF2:AF49, 3), E77)</f>
        <v>0.62</v>
      </c>
      <c r="G77">
        <f>IF(F77=0, SMALL(AF2:AF49, 4), F77)</f>
        <v>0.62</v>
      </c>
      <c r="H77" t="str">
        <f>INDEX(A2:A50, MATCH(G77, AF2:AF50, 0))</f>
        <v>Cloudlam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3</v>
      </c>
      <c r="Z77">
        <f t="shared" si="10"/>
        <v>7</v>
      </c>
      <c r="AA77">
        <f t="shared" si="10"/>
        <v>13</v>
      </c>
      <c r="AB77">
        <f t="shared" si="11"/>
        <v>6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2</v>
      </c>
    </row>
    <row r="78" spans="1:32" hidden="1" outlineLevel="1">
      <c r="A78" t="s">
        <v>106</v>
      </c>
      <c r="B78">
        <f>INDEX(AE2:AE50, MATCH(H77, A2:A50, 0))</f>
        <v>210.21039999999999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3</v>
      </c>
      <c r="Z78">
        <f t="shared" si="10"/>
        <v>7</v>
      </c>
      <c r="AA78">
        <f t="shared" si="10"/>
        <v>13</v>
      </c>
      <c r="AB78">
        <f t="shared" si="11"/>
        <v>6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2</v>
      </c>
    </row>
    <row r="79" spans="1:32" hidden="1" outlineLevel="1">
      <c r="A79" t="s">
        <v>107</v>
      </c>
      <c r="B79">
        <f>LARGE(AE2:AE50, 1)</f>
        <v>210.21039999999999</v>
      </c>
      <c r="C79">
        <f>C78/B79</f>
        <v>4.757138562126327E-5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Cloudlam is highly rated.</v>
      </c>
      <c r="H79" t="str">
        <f>INDEX(A2:A50, MATCH(B79, AE2:AE50, 0))</f>
        <v>Cloudlam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3</v>
      </c>
      <c r="Z79">
        <f t="shared" si="10"/>
        <v>7</v>
      </c>
      <c r="AA79">
        <f t="shared" si="10"/>
        <v>13</v>
      </c>
      <c r="AB79">
        <f t="shared" si="11"/>
        <v>6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2</v>
      </c>
    </row>
    <row r="80" spans="1:32" hidden="1" outlineLevel="1">
      <c r="A80" t="s">
        <v>108</v>
      </c>
      <c r="B80">
        <f>INDEX(W2:W50,MATCH(H77,A2:A50,0))</f>
        <v>18.082100000000001</v>
      </c>
      <c r="C80">
        <f>(B81-B80)+0.01</f>
        <v>2.3507999999999978</v>
      </c>
      <c r="D80" t="str">
        <f>D2</f>
        <v xml:space="preserve">1m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3</v>
      </c>
      <c r="Z80">
        <f t="shared" si="10"/>
        <v>7</v>
      </c>
      <c r="AA80">
        <f t="shared" si="10"/>
        <v>13</v>
      </c>
      <c r="AB80">
        <f t="shared" si="11"/>
        <v>6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2</v>
      </c>
    </row>
    <row r="81" spans="1:19" hidden="1" outlineLevel="1">
      <c r="A81" t="s">
        <v>109</v>
      </c>
      <c r="B81">
        <f>LARGE(W2:W49, 1)</f>
        <v>20.422899999999998</v>
      </c>
      <c r="C81">
        <f>C80/B81</f>
        <v>0.11510608189826116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Queen Tomyris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Kempton</v>
      </c>
    </row>
    <row r="82" spans="1:19" hidden="1" outlineLevel="1">
      <c r="A82" t="s">
        <v>110</v>
      </c>
      <c r="B82">
        <f>INDEX(M2:M49, MATCH(H77, A2:A49, 0))</f>
        <v>61.828400000000002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61.828400000000002</v>
      </c>
      <c r="C83">
        <f>C82/B83</f>
        <v>1.6173797154705604E-4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Cloudlamis the form horse.</v>
      </c>
      <c r="H83" t="str">
        <f>INDEX(A2:A50,MATCH(B83,INDEX(M2:M50,0)))</f>
        <v>Queen Tomyris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0.77959999999999996</v>
      </c>
      <c r="C84">
        <f>(B85-B84)+0.01</f>
        <v>3.7087999999999997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4.4783999999999997</v>
      </c>
      <c r="C85">
        <f>C84/B85</f>
        <v>0.82815291175419792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The Aristocat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11.6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11.6</v>
      </c>
      <c r="C87">
        <f>C86/B87</f>
        <v>8.6206896551724148E-4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Cloudlam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5.5547000000000004</v>
      </c>
      <c r="C88">
        <f>B89-B88</f>
        <v>0</v>
      </c>
      <c r="H88" t="str">
        <f>INDEX(X2:X50, MATCH(B88, Y2:Y50, 0))</f>
        <v>Doyle, James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5.5547000000000004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Doyle, James. </v>
      </c>
      <c r="H89" t="str">
        <f>INDEX(X2:X50, MATCH(B89, Y2:Y50, 0))</f>
        <v>Doyle, James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56.219299999999997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56.219299999999997</v>
      </c>
      <c r="C91">
        <f>(C90+0.01)/(B91+0.01)</f>
        <v>3.5568644816848157E-4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Cloudlam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138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0.22459999999999999</v>
      </c>
    </row>
    <row r="96" spans="1:19" hidden="1" outlineLevel="1">
      <c r="A96" t="s">
        <v>70</v>
      </c>
      <c r="B96">
        <f>INDEX(Sheet1!H:H, MATCH($A$51, Sheet1!$A:$A,0))</f>
        <v>0.1812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0.1739</v>
      </c>
      <c r="C97" t="b">
        <f>IF(AND($B$94&gt;15,B97&gt;0.25),B56)</f>
        <v>0</v>
      </c>
      <c r="D97">
        <f t="shared" si="22"/>
        <v>2</v>
      </c>
      <c r="E97">
        <f t="shared" si="23"/>
        <v>5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0.23910000000000001</v>
      </c>
      <c r="C98" t="b">
        <f>IF(AND($B$94&gt;15,B98&gt;0.25),B57)</f>
        <v>0</v>
      </c>
      <c r="D98">
        <f t="shared" si="22"/>
        <v>6</v>
      </c>
      <c r="E98">
        <f t="shared" si="23"/>
        <v>1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0.19570000000000001</v>
      </c>
      <c r="C99" t="b">
        <f>IF(AND($B$94&gt;15,B99&gt;0.25),B59)</f>
        <v>0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0.13039999999999999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0.2319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2.7109375" bestFit="1" customWidth="1"/>
    <col min="3" max="3" width="14.42578125" bestFit="1" customWidth="1"/>
    <col min="4" max="5" width="12" bestFit="1" customWidth="1"/>
    <col min="6" max="6" width="13.28515625" bestFit="1" customWidth="1"/>
    <col min="7" max="7" width="82.85546875" bestFit="1" customWidth="1"/>
    <col min="8" max="8" width="22.7109375" bestFit="1" customWidth="1"/>
    <col min="9" max="9" width="10.140625" bestFit="1" customWidth="1"/>
    <col min="10" max="10" width="16.28515625" bestFit="1" customWidth="1"/>
    <col min="11" max="11" width="31.5703125" bestFit="1" customWidth="1"/>
    <col min="12" max="19" width="22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5" bestFit="1" customWidth="1"/>
    <col min="25" max="25" width="14.42578125" bestFit="1" customWidth="1"/>
    <col min="26" max="26" width="22" bestFit="1" customWidth="1"/>
    <col min="27" max="27" width="15" bestFit="1" customWidth="1"/>
    <col min="28" max="28" width="14.42578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638</v>
      </c>
      <c r="B2" s="1">
        <v>0.72916666666666663</v>
      </c>
      <c r="C2" t="s">
        <v>168</v>
      </c>
      <c r="D2" t="s">
        <v>585</v>
      </c>
      <c r="E2" t="s">
        <v>230</v>
      </c>
      <c r="F2">
        <v>6469</v>
      </c>
      <c r="G2" t="s">
        <v>547</v>
      </c>
      <c r="H2" t="s">
        <v>548</v>
      </c>
      <c r="I2" t="s">
        <v>5</v>
      </c>
      <c r="J2" t="s">
        <v>636</v>
      </c>
      <c r="K2" t="s">
        <v>637</v>
      </c>
      <c r="L2">
        <v>3</v>
      </c>
      <c r="M2">
        <v>83.224000000000004</v>
      </c>
      <c r="N2">
        <v>72.538899999999998</v>
      </c>
      <c r="O2">
        <v>40.488</v>
      </c>
      <c r="P2">
        <v>11.173</v>
      </c>
      <c r="Q2">
        <v>5.9081000000000001</v>
      </c>
      <c r="R2">
        <v>5.1721000000000004</v>
      </c>
      <c r="S2">
        <v>3.8748</v>
      </c>
      <c r="T2">
        <v>2.5021</v>
      </c>
      <c r="U2">
        <v>0</v>
      </c>
      <c r="V2">
        <v>0</v>
      </c>
      <c r="W2">
        <v>21.098600000000001</v>
      </c>
      <c r="X2" t="s">
        <v>628</v>
      </c>
      <c r="Y2">
        <v>3.7435</v>
      </c>
      <c r="Z2" t="s">
        <v>639</v>
      </c>
      <c r="AA2">
        <v>1.7735000000000001</v>
      </c>
      <c r="AB2" t="s">
        <v>598</v>
      </c>
      <c r="AC2">
        <v>0.66010000000000002</v>
      </c>
      <c r="AD2">
        <v>23.141500000000001</v>
      </c>
      <c r="AE2">
        <v>279.35140000000001</v>
      </c>
      <c r="AF2">
        <v>3.5</v>
      </c>
      <c r="AG2">
        <v>84</v>
      </c>
    </row>
    <row r="3" spans="1:33">
      <c r="A3" t="s">
        <v>640</v>
      </c>
      <c r="B3" s="1">
        <v>0.72916666666666663</v>
      </c>
      <c r="C3" t="s">
        <v>168</v>
      </c>
      <c r="D3" t="s">
        <v>585</v>
      </c>
      <c r="E3" t="s">
        <v>230</v>
      </c>
      <c r="F3">
        <v>6469</v>
      </c>
      <c r="G3" t="s">
        <v>547</v>
      </c>
      <c r="H3" t="s">
        <v>548</v>
      </c>
      <c r="I3" t="s">
        <v>5</v>
      </c>
      <c r="J3" t="s">
        <v>636</v>
      </c>
      <c r="K3" t="s">
        <v>637</v>
      </c>
      <c r="L3">
        <v>3</v>
      </c>
      <c r="M3">
        <v>107.6</v>
      </c>
      <c r="N3">
        <v>52.755099999999999</v>
      </c>
      <c r="O3">
        <v>22.279599999999999</v>
      </c>
      <c r="P3">
        <v>8.7777999999999992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9.8833000000000002</v>
      </c>
      <c r="X3" t="s">
        <v>561</v>
      </c>
      <c r="Y3">
        <v>1.972</v>
      </c>
      <c r="Z3" t="s">
        <v>641</v>
      </c>
      <c r="AA3">
        <v>1.7504999999999999</v>
      </c>
      <c r="AB3" t="s">
        <v>642</v>
      </c>
      <c r="AC3">
        <v>2.2361</v>
      </c>
      <c r="AD3">
        <v>39.1</v>
      </c>
      <c r="AE3">
        <v>268.36829999999998</v>
      </c>
      <c r="AF3">
        <v>2</v>
      </c>
      <c r="AG3">
        <v>85</v>
      </c>
    </row>
    <row r="4" spans="1:33">
      <c r="A4" t="s">
        <v>643</v>
      </c>
      <c r="B4" s="1">
        <v>0.72916666666666663</v>
      </c>
      <c r="C4" t="s">
        <v>168</v>
      </c>
      <c r="D4" t="s">
        <v>585</v>
      </c>
      <c r="E4" t="s">
        <v>230</v>
      </c>
      <c r="F4">
        <v>6469</v>
      </c>
      <c r="G4" t="s">
        <v>547</v>
      </c>
      <c r="H4" t="s">
        <v>548</v>
      </c>
      <c r="I4" t="s">
        <v>5</v>
      </c>
      <c r="J4" t="s">
        <v>636</v>
      </c>
      <c r="K4" t="s">
        <v>637</v>
      </c>
      <c r="L4">
        <v>3</v>
      </c>
      <c r="M4">
        <v>52.794699999999999</v>
      </c>
      <c r="N4">
        <v>62.806699999999999</v>
      </c>
      <c r="O4">
        <v>31.7806</v>
      </c>
      <c r="P4">
        <v>11.882999999999999</v>
      </c>
      <c r="Q4">
        <v>5.1757</v>
      </c>
      <c r="R4">
        <v>3.1356999999999999</v>
      </c>
      <c r="S4">
        <v>0</v>
      </c>
      <c r="T4">
        <v>0</v>
      </c>
      <c r="U4">
        <v>0</v>
      </c>
      <c r="V4">
        <v>0</v>
      </c>
      <c r="W4">
        <v>18.1279</v>
      </c>
      <c r="X4" t="s">
        <v>644</v>
      </c>
      <c r="Y4">
        <v>2.3010000000000002</v>
      </c>
      <c r="Z4" t="s">
        <v>612</v>
      </c>
      <c r="AA4">
        <v>1.4123000000000001</v>
      </c>
      <c r="AB4" t="s">
        <v>248</v>
      </c>
      <c r="AC4">
        <v>0.97570000000000001</v>
      </c>
      <c r="AD4">
        <v>51.600999999999999</v>
      </c>
      <c r="AE4">
        <v>251.13659999999999</v>
      </c>
      <c r="AF4">
        <v>7</v>
      </c>
      <c r="AG4">
        <v>82</v>
      </c>
    </row>
    <row r="5" spans="1:33">
      <c r="A5" t="s">
        <v>645</v>
      </c>
      <c r="B5" s="1">
        <v>0.72916666666666663</v>
      </c>
      <c r="C5" t="s">
        <v>168</v>
      </c>
      <c r="D5" t="s">
        <v>585</v>
      </c>
      <c r="E5" t="s">
        <v>230</v>
      </c>
      <c r="F5">
        <v>6469</v>
      </c>
      <c r="G5" t="s">
        <v>547</v>
      </c>
      <c r="H5" t="s">
        <v>548</v>
      </c>
      <c r="I5" t="s">
        <v>5</v>
      </c>
      <c r="J5" t="s">
        <v>636</v>
      </c>
      <c r="K5" t="s">
        <v>637</v>
      </c>
      <c r="L5">
        <v>3</v>
      </c>
      <c r="M5">
        <v>86.76</v>
      </c>
      <c r="N5">
        <v>71.823999999999998</v>
      </c>
      <c r="O5">
        <v>16.202400000000001</v>
      </c>
      <c r="P5">
        <v>8.6677999999999997</v>
      </c>
      <c r="Q5">
        <v>7.4878999999999998</v>
      </c>
      <c r="R5">
        <v>5.3659999999999997</v>
      </c>
      <c r="S5">
        <v>2.3397999999999999</v>
      </c>
      <c r="T5">
        <v>0</v>
      </c>
      <c r="U5">
        <v>0</v>
      </c>
      <c r="V5">
        <v>0</v>
      </c>
      <c r="W5">
        <v>18.2393</v>
      </c>
      <c r="X5" t="s">
        <v>646</v>
      </c>
      <c r="Y5">
        <v>1.5998000000000001</v>
      </c>
      <c r="Z5" t="s">
        <v>647</v>
      </c>
      <c r="AA5">
        <v>0.63919999999999999</v>
      </c>
      <c r="AB5" t="s">
        <v>648</v>
      </c>
      <c r="AC5">
        <v>0.87649999999999995</v>
      </c>
      <c r="AD5">
        <v>22.538399999999999</v>
      </c>
      <c r="AE5">
        <v>248.40119999999999</v>
      </c>
      <c r="AF5">
        <v>4.5</v>
      </c>
      <c r="AG5">
        <v>74</v>
      </c>
    </row>
    <row r="6" spans="1:33">
      <c r="A6" t="s">
        <v>649</v>
      </c>
      <c r="B6" s="1">
        <v>0.72916666666666663</v>
      </c>
      <c r="C6" t="s">
        <v>168</v>
      </c>
      <c r="D6" t="s">
        <v>585</v>
      </c>
      <c r="E6" t="s">
        <v>230</v>
      </c>
      <c r="F6">
        <v>6469</v>
      </c>
      <c r="G6" t="s">
        <v>547</v>
      </c>
      <c r="H6" t="s">
        <v>548</v>
      </c>
      <c r="I6" t="s">
        <v>5</v>
      </c>
      <c r="J6" t="s">
        <v>636</v>
      </c>
      <c r="K6" t="s">
        <v>637</v>
      </c>
      <c r="L6">
        <v>3</v>
      </c>
      <c r="M6">
        <v>74.150000000000006</v>
      </c>
      <c r="N6">
        <v>67.916200000000003</v>
      </c>
      <c r="O6">
        <v>22.2514</v>
      </c>
      <c r="P6">
        <v>8.5883000000000003</v>
      </c>
      <c r="Q6">
        <v>8.0547000000000004</v>
      </c>
      <c r="R6">
        <v>6.4379999999999997</v>
      </c>
      <c r="S6">
        <v>5.9945000000000004</v>
      </c>
      <c r="T6">
        <v>2.0013999999999998</v>
      </c>
      <c r="U6">
        <v>1.5342</v>
      </c>
      <c r="V6">
        <v>2.0127000000000002</v>
      </c>
      <c r="W6">
        <v>20.257899999999999</v>
      </c>
      <c r="X6" t="s">
        <v>650</v>
      </c>
      <c r="Y6">
        <v>1.7060999999999999</v>
      </c>
      <c r="Z6" t="s">
        <v>651</v>
      </c>
      <c r="AA6">
        <v>1.7035</v>
      </c>
      <c r="AB6" t="s">
        <v>652</v>
      </c>
      <c r="AC6">
        <v>1.4464999999999999</v>
      </c>
      <c r="AD6">
        <v>16.545400000000001</v>
      </c>
      <c r="AE6">
        <v>240.60069999999999</v>
      </c>
      <c r="AF6">
        <v>14</v>
      </c>
      <c r="AG6">
        <v>82</v>
      </c>
    </row>
    <row r="7" spans="1:33">
      <c r="A7" t="s">
        <v>653</v>
      </c>
      <c r="B7" s="1">
        <v>0.72916666666666663</v>
      </c>
      <c r="C7" t="s">
        <v>168</v>
      </c>
      <c r="D7" t="s">
        <v>585</v>
      </c>
      <c r="E7" t="s">
        <v>230</v>
      </c>
      <c r="F7">
        <v>6469</v>
      </c>
      <c r="G7" t="s">
        <v>547</v>
      </c>
      <c r="H7" t="s">
        <v>548</v>
      </c>
      <c r="I7" t="s">
        <v>5</v>
      </c>
      <c r="J7" t="s">
        <v>636</v>
      </c>
      <c r="K7" t="s">
        <v>637</v>
      </c>
      <c r="L7">
        <v>3</v>
      </c>
      <c r="M7">
        <v>84.115600000000001</v>
      </c>
      <c r="N7">
        <v>37.153799999999997</v>
      </c>
      <c r="O7">
        <v>18.848299999999998</v>
      </c>
      <c r="P7">
        <v>7.3868999999999998</v>
      </c>
      <c r="Q7">
        <v>5.2225999999999999</v>
      </c>
      <c r="R7">
        <v>3.3136000000000001</v>
      </c>
      <c r="S7">
        <v>5.0453999999999999</v>
      </c>
      <c r="T7">
        <v>1.9589000000000001</v>
      </c>
      <c r="U7">
        <v>1.542</v>
      </c>
      <c r="V7">
        <v>1.1217999999999999</v>
      </c>
      <c r="W7">
        <v>21.766400000000001</v>
      </c>
      <c r="X7" t="s">
        <v>654</v>
      </c>
      <c r="Y7">
        <v>1.7507999999999999</v>
      </c>
      <c r="Z7" t="s">
        <v>655</v>
      </c>
      <c r="AA7">
        <v>2.3083999999999998</v>
      </c>
      <c r="AB7" t="s">
        <v>656</v>
      </c>
      <c r="AC7">
        <v>2.0567000000000002</v>
      </c>
      <c r="AD7">
        <v>14.1175</v>
      </c>
      <c r="AE7">
        <v>207.7088</v>
      </c>
      <c r="AF7">
        <v>7</v>
      </c>
      <c r="AG7">
        <v>83</v>
      </c>
    </row>
    <row r="8" spans="1:33">
      <c r="A8" t="s">
        <v>657</v>
      </c>
      <c r="B8" s="1">
        <v>0.72916666666666663</v>
      </c>
      <c r="C8" t="s">
        <v>168</v>
      </c>
      <c r="D8" t="s">
        <v>585</v>
      </c>
      <c r="E8" t="s">
        <v>230</v>
      </c>
      <c r="F8">
        <v>6469</v>
      </c>
      <c r="G8" t="s">
        <v>547</v>
      </c>
      <c r="H8" t="s">
        <v>548</v>
      </c>
      <c r="I8" t="s">
        <v>5</v>
      </c>
      <c r="J8" t="s">
        <v>636</v>
      </c>
      <c r="K8" t="s">
        <v>637</v>
      </c>
      <c r="L8">
        <v>3</v>
      </c>
      <c r="M8">
        <v>43.428800000000003</v>
      </c>
      <c r="N8">
        <v>42.442100000000003</v>
      </c>
      <c r="O8">
        <v>15.3972</v>
      </c>
      <c r="P8">
        <v>5.6982999999999997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12.007099999999999</v>
      </c>
      <c r="X8" t="s">
        <v>588</v>
      </c>
      <c r="Y8">
        <v>4.2858999999999998</v>
      </c>
      <c r="Z8" t="s">
        <v>658</v>
      </c>
      <c r="AA8">
        <v>1.9200999999999999</v>
      </c>
      <c r="AB8" t="s">
        <v>502</v>
      </c>
      <c r="AC8">
        <v>1.6185</v>
      </c>
      <c r="AD8">
        <v>6.65</v>
      </c>
      <c r="AE8">
        <v>146.6797</v>
      </c>
      <c r="AF8">
        <v>10</v>
      </c>
      <c r="AG8">
        <v>77</v>
      </c>
    </row>
    <row r="51" spans="1:33" hidden="1" outlineLevel="1">
      <c r="A51" t="str">
        <f>C2</f>
        <v>Kempton</v>
      </c>
      <c r="B51">
        <f>B2</f>
        <v>0.72916666666666663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Salute The Soldier (GER)</v>
      </c>
      <c r="L52" t="str">
        <f t="shared" si="0"/>
        <v>Plunger</v>
      </c>
      <c r="M52" t="str">
        <f t="shared" si="0"/>
        <v>Plunger</v>
      </c>
      <c r="N52" t="str">
        <f t="shared" ref="N52:N91" si="1">INDEX($A$2:$A$20,(MATCH(LARGE(W$2:W$20,$J52),W$2:W$20,0)))</f>
        <v>Guvenors Choice (IRE)</v>
      </c>
      <c r="O52" t="str">
        <f t="shared" ref="O52:O91" si="2">INDEX($A$2:$A$20,(MATCH(LARGE(AA$2:AA$20,$J52),AA$2:AA$20,0)))</f>
        <v>Guvenors Choice (IRE)</v>
      </c>
      <c r="P52" t="str">
        <f t="shared" ref="P52:P91" si="3">INDEX($A$2:$A$20,(MATCH(LARGE(Y$2:Y$20,$J52),Y$2:Y$20,0)))</f>
        <v>Brigham Young</v>
      </c>
      <c r="Q52" t="str">
        <f t="shared" ref="Q52:Q91" si="4">INDEX($A$2:$A$20,(MATCH(LARGE(Y$2:Y$20,$J52),Y$2:Y$20,0)))</f>
        <v>Brigham Young</v>
      </c>
      <c r="R52" t="str">
        <f t="shared" ref="R52:R91" si="5">INDEX($A$2:$A$20,(MATCH(LARGE(AD$2:AD$20,$J52),AD$2:AD$20,0)))</f>
        <v>Enzemble (IRE)</v>
      </c>
      <c r="S52" t="str">
        <f t="shared" ref="S52:S80" si="6">A2</f>
        <v>Plunger</v>
      </c>
      <c r="V52">
        <f t="shared" ref="V52:V80" si="7">SUM(Y52:AF52)</f>
        <v>41</v>
      </c>
      <c r="W52">
        <f t="shared" ref="W52:W80" si="8">V52-AG2</f>
        <v>-43</v>
      </c>
      <c r="X52">
        <f t="shared" ref="X52:X60" si="9">IF(ISNA(W52),"",W52)</f>
        <v>-43</v>
      </c>
      <c r="Y52">
        <f t="shared" ref="Y52:AA80" si="10">(($H$63+1)-(RANK(M2,M$2:M$30)))</f>
        <v>4</v>
      </c>
      <c r="Z52">
        <f t="shared" si="10"/>
        <v>7</v>
      </c>
      <c r="AA52">
        <f t="shared" si="10"/>
        <v>7</v>
      </c>
      <c r="AB52">
        <f t="shared" ref="AB52:AB80" si="11">(($H$63+1)-(RANK(W2,W$2:W$30)))</f>
        <v>6</v>
      </c>
      <c r="AC52">
        <f t="shared" ref="AC52:AC80" si="12">(($H$63+1)-(RANK(Y2,Y$2:Y$30)))</f>
        <v>6</v>
      </c>
      <c r="AD52">
        <f t="shared" ref="AD52:AD80" si="13">(($H$63+1)-(RANK(AA2,AA$2:AA$30)))</f>
        <v>5</v>
      </c>
      <c r="AE52">
        <f t="shared" ref="AE52:AF80" si="14">(($H$63+1)-(RANK(AC2,AC$2:AC$30)))</f>
        <v>1</v>
      </c>
      <c r="AF52">
        <f t="shared" si="14"/>
        <v>5</v>
      </c>
      <c r="AG52" t="str">
        <f>INDEX(S52:S92, MATCH(LARGE(X52:X92, 1),X52:X92, 0))</f>
        <v>Plunger</v>
      </c>
    </row>
    <row r="53" spans="1:33" hidden="1" outlineLevel="1">
      <c r="A53" t="s">
        <v>43</v>
      </c>
      <c r="B53" t="str">
        <f>A2</f>
        <v>Plunger</v>
      </c>
      <c r="C53">
        <f>AE2</f>
        <v>279.35140000000001</v>
      </c>
      <c r="D53">
        <f>AG2</f>
        <v>84</v>
      </c>
      <c r="E53">
        <f>C53-D53</f>
        <v>195.35140000000001</v>
      </c>
      <c r="F53">
        <f>SUMIF(B53:B61, B53, G53:G61)</f>
        <v>3.9316430846596924E-2</v>
      </c>
      <c r="G53">
        <f>(1/C53)*(C53-C54)</f>
        <v>3.9316430846596924E-2</v>
      </c>
      <c r="H53">
        <f>AF2</f>
        <v>3.5</v>
      </c>
      <c r="J53">
        <v>2</v>
      </c>
      <c r="K53" t="str">
        <f t="shared" si="0"/>
        <v>Skydiving</v>
      </c>
      <c r="L53" t="str">
        <f t="shared" si="0"/>
        <v>Skydiving</v>
      </c>
      <c r="M53" t="str">
        <f t="shared" si="0"/>
        <v>Enzemble (IRE)</v>
      </c>
      <c r="N53" t="str">
        <f t="shared" si="1"/>
        <v>Plunger</v>
      </c>
      <c r="O53" t="str">
        <f t="shared" si="2"/>
        <v>Brigham Young</v>
      </c>
      <c r="P53" t="str">
        <f t="shared" si="3"/>
        <v>Plunger</v>
      </c>
      <c r="Q53" t="str">
        <f t="shared" si="4"/>
        <v>Plunger</v>
      </c>
      <c r="R53" t="str">
        <f t="shared" si="5"/>
        <v>Salute The Soldier (GER)</v>
      </c>
      <c r="S53" t="str">
        <f t="shared" si="6"/>
        <v>Salute The Soldier (GER)</v>
      </c>
      <c r="V53">
        <f t="shared" si="7"/>
        <v>37</v>
      </c>
      <c r="W53">
        <f t="shared" si="8"/>
        <v>-48</v>
      </c>
      <c r="X53">
        <f t="shared" si="9"/>
        <v>-48</v>
      </c>
      <c r="Y53">
        <f t="shared" si="10"/>
        <v>7</v>
      </c>
      <c r="Z53">
        <f t="shared" si="10"/>
        <v>3</v>
      </c>
      <c r="AA53">
        <f t="shared" si="10"/>
        <v>5</v>
      </c>
      <c r="AB53">
        <f t="shared" si="11"/>
        <v>1</v>
      </c>
      <c r="AC53">
        <f t="shared" si="12"/>
        <v>4</v>
      </c>
      <c r="AD53">
        <f t="shared" si="13"/>
        <v>4</v>
      </c>
      <c r="AE53">
        <f t="shared" si="14"/>
        <v>7</v>
      </c>
      <c r="AF53">
        <f t="shared" si="14"/>
        <v>6</v>
      </c>
    </row>
    <row r="54" spans="1:33" hidden="1" outlineLevel="1">
      <c r="A54" t="s">
        <v>44</v>
      </c>
      <c r="B54" t="str">
        <f>A3</f>
        <v>Salute The Soldier (GER)</v>
      </c>
      <c r="C54">
        <f>AE3</f>
        <v>268.36829999999998</v>
      </c>
      <c r="D54">
        <f>AG3</f>
        <v>85</v>
      </c>
      <c r="E54">
        <f t="shared" ref="E54:E55" si="15">C54-D54</f>
        <v>183.36829999999998</v>
      </c>
      <c r="F54">
        <f ca="1">SUMIF(B53:B64, B54, G53:G61)</f>
        <v>0.27390926747960825</v>
      </c>
      <c r="H54">
        <f>AF3</f>
        <v>2</v>
      </c>
      <c r="J54">
        <v>3</v>
      </c>
      <c r="K54" t="str">
        <f t="shared" si="0"/>
        <v>Guvenors Choice (IRE)</v>
      </c>
      <c r="L54" t="str">
        <f t="shared" si="0"/>
        <v>Zalshah</v>
      </c>
      <c r="M54" t="str">
        <f t="shared" si="0"/>
        <v>Salute The Soldier (GER)</v>
      </c>
      <c r="N54" t="str">
        <f t="shared" si="1"/>
        <v>Zalshah</v>
      </c>
      <c r="O54" t="str">
        <f t="shared" si="2"/>
        <v>Plunger</v>
      </c>
      <c r="P54" t="str">
        <f t="shared" si="3"/>
        <v>Enzemble (IRE)</v>
      </c>
      <c r="Q54" t="str">
        <f t="shared" si="4"/>
        <v>Enzemble (IRE)</v>
      </c>
      <c r="R54" t="str">
        <f t="shared" si="5"/>
        <v>Plunger</v>
      </c>
      <c r="S54" t="str">
        <f t="shared" si="6"/>
        <v>Enzemble (IRE)</v>
      </c>
      <c r="V54">
        <f t="shared" si="7"/>
        <v>32</v>
      </c>
      <c r="W54">
        <f t="shared" si="8"/>
        <v>-50</v>
      </c>
      <c r="X54">
        <f t="shared" si="9"/>
        <v>-50</v>
      </c>
      <c r="Y54">
        <f t="shared" si="10"/>
        <v>2</v>
      </c>
      <c r="Z54">
        <f t="shared" si="10"/>
        <v>4</v>
      </c>
      <c r="AA54">
        <f t="shared" si="10"/>
        <v>6</v>
      </c>
      <c r="AB54">
        <f t="shared" si="11"/>
        <v>3</v>
      </c>
      <c r="AC54">
        <f t="shared" si="12"/>
        <v>5</v>
      </c>
      <c r="AD54">
        <f t="shared" si="13"/>
        <v>2</v>
      </c>
      <c r="AE54">
        <f t="shared" si="14"/>
        <v>3</v>
      </c>
      <c r="AF54">
        <f t="shared" si="14"/>
        <v>7</v>
      </c>
    </row>
    <row r="55" spans="1:33" hidden="1" outlineLevel="1">
      <c r="A55" t="s">
        <v>45</v>
      </c>
      <c r="B55" t="str">
        <f>A4</f>
        <v>Enzemble (IRE)</v>
      </c>
      <c r="C55">
        <f>AE4</f>
        <v>251.13659999999999</v>
      </c>
      <c r="D55">
        <f>AG4</f>
        <v>82</v>
      </c>
      <c r="E55">
        <f t="shared" si="15"/>
        <v>169.13659999999999</v>
      </c>
      <c r="F55">
        <f ca="1">SUMIF(B53:B64, B55, G53:G61)</f>
        <v>0.24226274684599133</v>
      </c>
      <c r="H55">
        <f>AF4</f>
        <v>7</v>
      </c>
      <c r="J55">
        <v>4</v>
      </c>
      <c r="K55" t="str">
        <f t="shared" si="0"/>
        <v>Plunger</v>
      </c>
      <c r="L55" t="str">
        <f t="shared" si="0"/>
        <v>Enzemble (IRE)</v>
      </c>
      <c r="M55" t="str">
        <f t="shared" si="0"/>
        <v>Zalshah</v>
      </c>
      <c r="N55" t="str">
        <f t="shared" si="1"/>
        <v>Skydiving</v>
      </c>
      <c r="O55" t="str">
        <f t="shared" si="2"/>
        <v>Salute The Soldier (GER)</v>
      </c>
      <c r="P55" t="str">
        <f t="shared" si="3"/>
        <v>Salute The Soldier (GER)</v>
      </c>
      <c r="Q55" t="str">
        <f t="shared" si="4"/>
        <v>Salute The Soldier (GER)</v>
      </c>
      <c r="R55" t="str">
        <f t="shared" si="5"/>
        <v>Skydiving</v>
      </c>
      <c r="S55" t="str">
        <f t="shared" si="6"/>
        <v>Skydiving</v>
      </c>
      <c r="V55">
        <f t="shared" si="7"/>
        <v>26</v>
      </c>
      <c r="W55">
        <f t="shared" si="8"/>
        <v>-48</v>
      </c>
      <c r="X55">
        <f t="shared" si="9"/>
        <v>-48</v>
      </c>
      <c r="Y55">
        <f t="shared" si="10"/>
        <v>6</v>
      </c>
      <c r="Z55">
        <f t="shared" si="10"/>
        <v>6</v>
      </c>
      <c r="AA55">
        <f t="shared" si="10"/>
        <v>2</v>
      </c>
      <c r="AB55">
        <f t="shared" si="11"/>
        <v>4</v>
      </c>
      <c r="AC55">
        <f t="shared" si="12"/>
        <v>1</v>
      </c>
      <c r="AD55">
        <f t="shared" si="13"/>
        <v>1</v>
      </c>
      <c r="AE55">
        <f t="shared" si="14"/>
        <v>2</v>
      </c>
      <c r="AF55">
        <f t="shared" si="14"/>
        <v>4</v>
      </c>
    </row>
    <row r="56" spans="1:33" hidden="1" outlineLevel="1">
      <c r="A56" t="s">
        <v>46</v>
      </c>
      <c r="B56" t="str">
        <f>INDEX(A$2:A$20,MATCH(C56,M$2:M$20,0))</f>
        <v>Salute The Soldier (GER)</v>
      </c>
      <c r="C56">
        <f>LARGE(M$2:M$20, D56)</f>
        <v>107.6</v>
      </c>
      <c r="D56">
        <v>1</v>
      </c>
      <c r="E56">
        <f>LARGE(M$2:M$20, F56)</f>
        <v>86.76</v>
      </c>
      <c r="F56">
        <v>2</v>
      </c>
      <c r="G56">
        <f t="shared" ref="G56:G61" si="16">IF(C56&gt;0, (1/C56)*(C56-E56), 0.1)</f>
        <v>0.19368029739776943</v>
      </c>
      <c r="H56">
        <f t="shared" ref="H56:H61" si="17">INDEX(AF$2:AF$20,MATCH(B56,A$2:A$20,0))</f>
        <v>2</v>
      </c>
      <c r="J56">
        <v>5</v>
      </c>
      <c r="K56" t="str">
        <f t="shared" si="0"/>
        <v>Zalshah</v>
      </c>
      <c r="L56" t="str">
        <f t="shared" si="0"/>
        <v>Salute The Soldier (GER)</v>
      </c>
      <c r="M56" t="str">
        <f t="shared" si="0"/>
        <v>Guvenors Choice (IRE)</v>
      </c>
      <c r="N56" t="str">
        <f t="shared" si="1"/>
        <v>Enzemble (IRE)</v>
      </c>
      <c r="O56" t="str">
        <f t="shared" si="2"/>
        <v>Zalshah</v>
      </c>
      <c r="P56" t="str">
        <f t="shared" si="3"/>
        <v>Guvenors Choice (IRE)</v>
      </c>
      <c r="Q56" t="str">
        <f t="shared" si="4"/>
        <v>Guvenors Choice (IRE)</v>
      </c>
      <c r="R56" t="str">
        <f t="shared" si="5"/>
        <v>Zalshah</v>
      </c>
      <c r="S56" t="str">
        <f t="shared" si="6"/>
        <v>Zalshah</v>
      </c>
      <c r="V56">
        <f t="shared" si="7"/>
        <v>29</v>
      </c>
      <c r="W56">
        <f t="shared" si="8"/>
        <v>-53</v>
      </c>
      <c r="X56">
        <f t="shared" si="9"/>
        <v>-53</v>
      </c>
      <c r="Y56">
        <f t="shared" si="10"/>
        <v>3</v>
      </c>
      <c r="Z56">
        <f t="shared" si="10"/>
        <v>5</v>
      </c>
      <c r="AA56">
        <f t="shared" si="10"/>
        <v>4</v>
      </c>
      <c r="AB56">
        <f t="shared" si="11"/>
        <v>5</v>
      </c>
      <c r="AC56">
        <f t="shared" si="12"/>
        <v>2</v>
      </c>
      <c r="AD56">
        <f t="shared" si="13"/>
        <v>3</v>
      </c>
      <c r="AE56">
        <f t="shared" si="14"/>
        <v>4</v>
      </c>
      <c r="AF56">
        <f t="shared" si="14"/>
        <v>3</v>
      </c>
    </row>
    <row r="57" spans="1:33" hidden="1" outlineLevel="1">
      <c r="A57" t="s">
        <v>25</v>
      </c>
      <c r="B57" t="str">
        <f>INDEX(A$2:A$20,MATCH(C57,W$2:W$20,0))</f>
        <v>Guvenors Choice (IRE)</v>
      </c>
      <c r="C57">
        <f>LARGE(W$2:W$20, D57)</f>
        <v>21.766400000000001</v>
      </c>
      <c r="D57">
        <v>1</v>
      </c>
      <c r="E57">
        <f>LARGE(W$2:W$20, F57)</f>
        <v>21.098600000000001</v>
      </c>
      <c r="F57">
        <v>2</v>
      </c>
      <c r="G57">
        <f t="shared" si="16"/>
        <v>3.0680314613349E-2</v>
      </c>
      <c r="H57">
        <f t="shared" si="17"/>
        <v>7</v>
      </c>
      <c r="J57">
        <v>6</v>
      </c>
      <c r="K57" t="str">
        <f t="shared" si="0"/>
        <v>Enzemble (IRE)</v>
      </c>
      <c r="L57" t="str">
        <f t="shared" si="0"/>
        <v>Brigham Young</v>
      </c>
      <c r="M57" t="str">
        <f t="shared" si="0"/>
        <v>Skydiving</v>
      </c>
      <c r="N57" t="str">
        <f t="shared" si="1"/>
        <v>Brigham Young</v>
      </c>
      <c r="O57" t="str">
        <f t="shared" si="2"/>
        <v>Enzemble (IRE)</v>
      </c>
      <c r="P57" t="str">
        <f t="shared" si="3"/>
        <v>Zalshah</v>
      </c>
      <c r="Q57" t="str">
        <f t="shared" si="4"/>
        <v>Zalshah</v>
      </c>
      <c r="R57" t="str">
        <f t="shared" si="5"/>
        <v>Guvenors Choice (IRE)</v>
      </c>
      <c r="S57" t="str">
        <f t="shared" si="6"/>
        <v>Guvenors Choice (IRE)</v>
      </c>
      <c r="V57">
        <f t="shared" si="7"/>
        <v>34</v>
      </c>
      <c r="W57">
        <f t="shared" si="8"/>
        <v>-49</v>
      </c>
      <c r="X57">
        <f t="shared" si="9"/>
        <v>-49</v>
      </c>
      <c r="Y57">
        <f t="shared" si="10"/>
        <v>5</v>
      </c>
      <c r="Z57">
        <f t="shared" si="10"/>
        <v>1</v>
      </c>
      <c r="AA57">
        <f t="shared" si="10"/>
        <v>3</v>
      </c>
      <c r="AB57">
        <f t="shared" si="11"/>
        <v>7</v>
      </c>
      <c r="AC57">
        <f t="shared" si="12"/>
        <v>3</v>
      </c>
      <c r="AD57">
        <f t="shared" si="13"/>
        <v>7</v>
      </c>
      <c r="AE57">
        <f t="shared" si="14"/>
        <v>6</v>
      </c>
      <c r="AF57">
        <f t="shared" si="14"/>
        <v>2</v>
      </c>
    </row>
    <row r="58" spans="1:33" hidden="1" outlineLevel="1">
      <c r="A58" t="s">
        <v>28</v>
      </c>
      <c r="B58" t="str">
        <f>INDEX(A$2:A$20,MATCH(C58,AA$2:AA$20,0))</f>
        <v>Guvenors Choice (IRE)</v>
      </c>
      <c r="C58">
        <f>LARGE(AA$2:AA$20, D58)</f>
        <v>2.3083999999999998</v>
      </c>
      <c r="D58">
        <v>1</v>
      </c>
      <c r="E58">
        <f>LARGE(AA$2:AA$20, F58)</f>
        <v>1.9200999999999999</v>
      </c>
      <c r="F58">
        <v>2</v>
      </c>
      <c r="G58">
        <f t="shared" si="16"/>
        <v>0.16821174839715816</v>
      </c>
      <c r="H58">
        <f t="shared" si="17"/>
        <v>7</v>
      </c>
      <c r="J58">
        <v>7</v>
      </c>
      <c r="K58" t="str">
        <f t="shared" si="0"/>
        <v>Brigham Young</v>
      </c>
      <c r="L58" t="str">
        <f t="shared" si="0"/>
        <v>Guvenors Choice (IRE)</v>
      </c>
      <c r="M58" t="str">
        <f t="shared" si="0"/>
        <v>Brigham Young</v>
      </c>
      <c r="N58" t="str">
        <f t="shared" si="1"/>
        <v>Salute The Soldier (GER)</v>
      </c>
      <c r="O58" t="str">
        <f t="shared" si="2"/>
        <v>Skydiving</v>
      </c>
      <c r="P58" t="str">
        <f t="shared" si="3"/>
        <v>Skydiving</v>
      </c>
      <c r="Q58" t="str">
        <f t="shared" si="4"/>
        <v>Skydiving</v>
      </c>
      <c r="R58" t="str">
        <f t="shared" si="5"/>
        <v>Brigham Young</v>
      </c>
      <c r="S58" t="str">
        <f t="shared" si="6"/>
        <v>Brigham Young</v>
      </c>
      <c r="V58">
        <f t="shared" si="7"/>
        <v>25</v>
      </c>
      <c r="W58">
        <f t="shared" si="8"/>
        <v>-52</v>
      </c>
      <c r="X58">
        <f t="shared" si="9"/>
        <v>-52</v>
      </c>
      <c r="Y58">
        <f t="shared" si="10"/>
        <v>1</v>
      </c>
      <c r="Z58">
        <f t="shared" si="10"/>
        <v>2</v>
      </c>
      <c r="AA58">
        <f t="shared" si="10"/>
        <v>1</v>
      </c>
      <c r="AB58">
        <f t="shared" si="11"/>
        <v>2</v>
      </c>
      <c r="AC58">
        <f t="shared" si="12"/>
        <v>7</v>
      </c>
      <c r="AD58">
        <f t="shared" si="13"/>
        <v>6</v>
      </c>
      <c r="AE58">
        <f t="shared" si="14"/>
        <v>5</v>
      </c>
      <c r="AF58">
        <f t="shared" si="14"/>
        <v>1</v>
      </c>
    </row>
    <row r="59" spans="1:33" hidden="1" outlineLevel="1">
      <c r="A59" t="s">
        <v>30</v>
      </c>
      <c r="B59" t="str">
        <f>INDEX(A$2:A$20,MATCH(C59,AC$2:AC$20,0))</f>
        <v>Salute The Soldier (GER)</v>
      </c>
      <c r="C59">
        <f>LARGE(AC$2:AC$20, D59)</f>
        <v>2.2361</v>
      </c>
      <c r="D59">
        <v>1</v>
      </c>
      <c r="E59">
        <f>LARGE(AC$2:AC$20, F59)</f>
        <v>2.0567000000000002</v>
      </c>
      <c r="F59">
        <v>2</v>
      </c>
      <c r="G59">
        <f t="shared" si="16"/>
        <v>8.0228970081838824E-2</v>
      </c>
      <c r="H59">
        <f t="shared" si="17"/>
        <v>2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 t="e">
        <f t="shared" si="11"/>
        <v>#N/A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Brigham Young</v>
      </c>
      <c r="C60">
        <f>LARGE(Y$2:Y$20, D60)</f>
        <v>4.2858999999999998</v>
      </c>
      <c r="D60">
        <v>1</v>
      </c>
      <c r="E60">
        <f>LARGE(Y$2:Y$20, F60)</f>
        <v>3.7435</v>
      </c>
      <c r="F60">
        <v>2</v>
      </c>
      <c r="G60">
        <f t="shared" si="16"/>
        <v>0.12655451597097453</v>
      </c>
      <c r="H60">
        <f t="shared" si="17"/>
        <v>10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 t="e">
        <f t="shared" si="11"/>
        <v>#N/A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Enzemble (IRE)</v>
      </c>
      <c r="C61">
        <f>LARGE(AD$2:AD$20, D61)</f>
        <v>51.600999999999999</v>
      </c>
      <c r="D61">
        <v>1</v>
      </c>
      <c r="E61">
        <f>LARGE(AD$2:AD$20, F61)</f>
        <v>39.1</v>
      </c>
      <c r="F61">
        <v>2</v>
      </c>
      <c r="G61">
        <f t="shared" si="16"/>
        <v>0.24226274684599133</v>
      </c>
      <c r="H61">
        <f t="shared" si="17"/>
        <v>7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Guvenors Choice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Guvenors Choice (IRE)</v>
      </c>
      <c r="C63" t="str">
        <f>IF(G68="Handicap", INDEX(B53:B55,(MATCH(LARGE(D53:D55,3),D53:D55,0))))</f>
        <v>Enzemble (IRE)</v>
      </c>
      <c r="D63" t="str">
        <f>IF(G68="Handicap", INDEX(B53:B55,(MATCH(LARGE(E53:E55,1),E53:E55,0))))</f>
        <v>Plunger</v>
      </c>
      <c r="G63" t="s">
        <v>68</v>
      </c>
      <c r="H63">
        <f>COUNTIF(A2:A30, "*")</f>
        <v>7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Guvenors Choice (IRE)</v>
      </c>
      <c r="C64">
        <f>INDEX(AF$2:AF$20,MATCH(B64,A$2:A$20,0))</f>
        <v>7</v>
      </c>
      <c r="D64">
        <v>1</v>
      </c>
      <c r="E64">
        <f>SUMIF(B53:B61, B64, G53:G61)</f>
        <v>0.19889206301050716</v>
      </c>
      <c r="F64">
        <v>0</v>
      </c>
      <c r="G64" t="str">
        <f>K2</f>
        <v>32Red On The App Store Handicap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1m </v>
      </c>
      <c r="H65">
        <f>LARGE(G58:G60, 1)</f>
        <v>0.16821174839715816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6469</v>
      </c>
      <c r="H66">
        <f ca="1">LARGE(F53:F55, 1)</f>
        <v>0.27390926747960825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Salute The Soldier (GER)</v>
      </c>
      <c r="F67">
        <f>IF(H63&lt;11, F66+1, F66)</f>
        <v>1</v>
      </c>
      <c r="G67" t="str">
        <f>G2</f>
        <v>Standard To Slow</v>
      </c>
      <c r="H67" t="str">
        <f ca="1">INDEX(B53:B55,MATCH(H66,F53:F55,0))</f>
        <v>Salute The Soldier (GER)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Guvenors Choice (IRE)</v>
      </c>
      <c r="B68" t="str">
        <f ca="1">IF(ISNA(A68), B56, A68)</f>
        <v>Guvenors Choice (IRE)</v>
      </c>
      <c r="C68">
        <f ca="1">INDEX(AF$2:AF$20,MATCH(B68,A$2:A$20,0))</f>
        <v>7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Guvenors Choice (IRE)</v>
      </c>
      <c r="C69">
        <f ca="1">INDEX(AF$2:AF$20,MATCH(B69,A$2:A$20,0))</f>
        <v>7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Guvenors Choice (IRE)</v>
      </c>
      <c r="C70">
        <f ca="1">INDEX(AF$2:AF$20,MATCH(B70,A$2:A$20,0))</f>
        <v>7</v>
      </c>
      <c r="D70">
        <v>1</v>
      </c>
      <c r="E70">
        <f ca="1">SUMIF(B53:B61, B70, G53:G61)</f>
        <v>0.19889206301050716</v>
      </c>
      <c r="F70">
        <f ca="1">IF(E70&gt;1.5, F69+1, F69)</f>
        <v>1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Plunger</v>
      </c>
      <c r="C72">
        <f>C53</f>
        <v>279.35140000000001</v>
      </c>
      <c r="D72">
        <f>(1/C72)*(C72-C73)</f>
        <v>3.9316430846596924E-2</v>
      </c>
      <c r="E72">
        <f>H53</f>
        <v>3.5</v>
      </c>
      <c r="F72">
        <f>(E72*10)-10</f>
        <v>25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Salute The Soldier (GER)</v>
      </c>
      <c r="C73">
        <f t="shared" si="19"/>
        <v>268.36829999999998</v>
      </c>
      <c r="D73">
        <f>(1/C73)*(C73-C74)</f>
        <v>6.4209148397929225E-2</v>
      </c>
      <c r="E73">
        <f t="shared" ref="E73:E74" si="20">H54</f>
        <v>2</v>
      </c>
      <c r="F73">
        <f>(E73*10)-10</f>
        <v>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Enzemble (IRE)</v>
      </c>
      <c r="C74">
        <f t="shared" si="19"/>
        <v>251.13659999999999</v>
      </c>
      <c r="E74">
        <f t="shared" si="20"/>
        <v>7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</v>
      </c>
      <c r="C77">
        <f>SMALL(AF2:AF50, 1)</f>
        <v>2</v>
      </c>
      <c r="D77" t="str">
        <f>IF(G77&lt;=3, "YES", "NO")</f>
        <v>YES</v>
      </c>
      <c r="E77">
        <f>IF(C77=0,SMALL(AF2:AF49,2), C77)</f>
        <v>2</v>
      </c>
      <c r="F77">
        <f>IF(E77=0, SMALL(AF2:AF49, 3), E77)</f>
        <v>2</v>
      </c>
      <c r="G77">
        <f>IF(F77=0, SMALL(AF2:AF49, 4), F77)</f>
        <v>2</v>
      </c>
      <c r="H77" t="str">
        <f>INDEX(A2:A50, MATCH(G77, AF2:AF50, 0))</f>
        <v>Salute The Soldier (GER)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268.36829999999998</v>
      </c>
      <c r="C78">
        <f>(B79-B78)+0.01</f>
        <v>10.993100000000036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279.35140000000001</v>
      </c>
      <c r="C79">
        <f>C78/B79</f>
        <v>3.935222805398518E-2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Salute The Soldier (GER) is highly rated.</v>
      </c>
      <c r="H79" t="str">
        <f>INDEX(A2:A50, MATCH(B79, AE2:AE50, 0))</f>
        <v>Plunger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9.8833000000000002</v>
      </c>
      <c r="C80">
        <f>(B81-B80)+0.01</f>
        <v>11.8931</v>
      </c>
      <c r="D80" t="str">
        <f>D2</f>
        <v xml:space="preserve">1m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21.766400000000001</v>
      </c>
      <c r="C81">
        <f>C80/B81</f>
        <v>0.54639719935313147</v>
      </c>
      <c r="D81" t="str">
        <f>IF(AND(OR(D2="5f ", D2="6f ", D2="7f ", D2="1m "), C81&gt;0.15), "YES", "NO")</f>
        <v>YES</v>
      </c>
      <c r="G81" t="str">
        <f>IF(D81="YES", CONCATENATE("PLUS: The fastest horse "&amp;H82&amp;" is "&amp;ROUND(C81*100, 2)&amp;"% ahead of the lay selection "&amp;H77&amp;". "), "NEUTRAL: Speed is not a factor.")</f>
        <v xml:space="preserve">PLUS: The fastest horse  is 54.64% ahead of the lay selection Salute The Soldier (GER). </v>
      </c>
      <c r="H81" t="str">
        <f>INDEX(A2:A50,MATCH(B81,INDEX(W2:W50,0)))</f>
        <v>Guvenors Choice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Kempton</v>
      </c>
    </row>
    <row r="82" spans="1:19" hidden="1" outlineLevel="1">
      <c r="A82" t="s">
        <v>110</v>
      </c>
      <c r="B82">
        <f>INDEX(M2:M49, MATCH(H77, A2:A49, 0))</f>
        <v>107.6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107.6</v>
      </c>
      <c r="C83">
        <f>C82/B83</f>
        <v>9.2936802973977707E-5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Salute The Soldier (GER)is the form horse.</v>
      </c>
      <c r="H83" t="str">
        <f>INDEX(A2:A50,MATCH(B83,INDEX(M2:M50,0)))</f>
        <v>Brigham Young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2.2361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2.2361</v>
      </c>
      <c r="C85">
        <f>C84/B85</f>
        <v>4.4720719109163278E-3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Salute The Soldier (GER)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39.1</v>
      </c>
      <c r="C86">
        <f>(B87-B86)+0.01</f>
        <v>12.510999999999997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51.600999999999999</v>
      </c>
      <c r="C87">
        <f>C86/B87</f>
        <v>0.2424565415398926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Enzemble (IRE) is 24.25% ahead of Salute The Soldier (GER). </v>
      </c>
      <c r="H87" t="str">
        <f>INDEX(A2:A50, MATCH(B87, AD2:AD50, 0))</f>
        <v>Enzemble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1.972</v>
      </c>
      <c r="C88">
        <f>B89-B88</f>
        <v>2.3138999999999998</v>
      </c>
      <c r="H88" t="str">
        <f>INDEX(X2:X50, MATCH(B88, Y2:Y50, 0))</f>
        <v>Kirby, Adam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4.2858999999999998</v>
      </c>
      <c r="C89">
        <f>C88/B89</f>
        <v>0.53988660491378704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Doyle, James is 53.99% ahead of Kirby, Adam. </v>
      </c>
      <c r="H89" t="str">
        <f>INDEX(X2:X50, MATCH(B89, Y2:Y50, 0))</f>
        <v>Doyle, James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52.755099999999999</v>
      </c>
      <c r="C90">
        <f>(B91-B90)+0.01</f>
        <v>19.793800000000001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72.538899999999998</v>
      </c>
      <c r="C91">
        <f>(C90+0.01)/(B91+0.01)</f>
        <v>0.27297174733179969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Plunger outperformed Salute The Soldier (GER) significantly.</v>
      </c>
      <c r="H91" t="str">
        <f>INDEX(A2:A50, MATCH(B91, N2:N50, 0))</f>
        <v>Plunger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138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0.22459999999999999</v>
      </c>
    </row>
    <row r="96" spans="1:19" hidden="1" outlineLevel="1">
      <c r="A96" t="s">
        <v>70</v>
      </c>
      <c r="B96">
        <f>INDEX(Sheet1!H:H, MATCH($A$51, Sheet1!$A:$A,0))</f>
        <v>0.1812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0.1739</v>
      </c>
      <c r="C97" t="b">
        <f>IF(AND($B$94&gt;15,B97&gt;0.25),B56)</f>
        <v>0</v>
      </c>
      <c r="D97">
        <f t="shared" si="22"/>
        <v>2</v>
      </c>
      <c r="E97">
        <f t="shared" si="23"/>
        <v>5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0.23910000000000001</v>
      </c>
      <c r="C98" t="b">
        <f>IF(AND($B$94&gt;15,B98&gt;0.25),B57)</f>
        <v>0</v>
      </c>
      <c r="D98">
        <f t="shared" si="22"/>
        <v>6</v>
      </c>
      <c r="E98">
        <f t="shared" si="23"/>
        <v>1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0.19570000000000001</v>
      </c>
      <c r="C99" t="b">
        <f>IF(AND($B$94&gt;15,B99&gt;0.25),B59)</f>
        <v>0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0.13039999999999999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0.2319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5.7109375" bestFit="1" customWidth="1"/>
    <col min="3" max="5" width="12" bestFit="1" customWidth="1"/>
    <col min="6" max="6" width="13.28515625" bestFit="1" customWidth="1"/>
    <col min="7" max="7" width="89" bestFit="1" customWidth="1"/>
    <col min="8" max="8" width="15.7109375" bestFit="1" customWidth="1"/>
    <col min="9" max="9" width="13.42578125" bestFit="1" customWidth="1"/>
    <col min="10" max="10" width="16.28515625" bestFit="1" customWidth="1"/>
    <col min="11" max="11" width="27.5703125" bestFit="1" customWidth="1"/>
    <col min="12" max="19" width="18.855468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85546875" bestFit="1" customWidth="1"/>
    <col min="25" max="25" width="14.42578125" bestFit="1" customWidth="1"/>
    <col min="26" max="26" width="16.85546875" bestFit="1" customWidth="1"/>
    <col min="27" max="27" width="15" bestFit="1" customWidth="1"/>
    <col min="28" max="28" width="16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662</v>
      </c>
      <c r="B2" s="1">
        <v>0.75</v>
      </c>
      <c r="C2" t="s">
        <v>168</v>
      </c>
      <c r="D2" t="s">
        <v>659</v>
      </c>
      <c r="E2" t="s">
        <v>660</v>
      </c>
      <c r="F2">
        <v>28355</v>
      </c>
      <c r="G2" t="s">
        <v>547</v>
      </c>
      <c r="H2" t="s">
        <v>548</v>
      </c>
      <c r="I2" t="s">
        <v>233</v>
      </c>
      <c r="J2" t="s">
        <v>433</v>
      </c>
      <c r="K2" t="s">
        <v>661</v>
      </c>
      <c r="L2">
        <v>4</v>
      </c>
      <c r="M2">
        <v>85.248500000000007</v>
      </c>
      <c r="N2">
        <v>93.855400000000003</v>
      </c>
      <c r="O2">
        <v>36.432000000000002</v>
      </c>
      <c r="P2">
        <v>14.9055</v>
      </c>
      <c r="Q2">
        <v>11.260999999999999</v>
      </c>
      <c r="R2">
        <v>4.7176</v>
      </c>
      <c r="S2">
        <v>4.3346</v>
      </c>
      <c r="T2">
        <v>2.8509000000000002</v>
      </c>
      <c r="U2">
        <v>2.0272999999999999</v>
      </c>
      <c r="V2">
        <v>1.5178</v>
      </c>
      <c r="W2">
        <v>23.8264</v>
      </c>
      <c r="X2" t="s">
        <v>644</v>
      </c>
      <c r="Y2">
        <v>1.649</v>
      </c>
      <c r="Z2" t="s">
        <v>600</v>
      </c>
      <c r="AA2">
        <v>1.3166</v>
      </c>
      <c r="AB2" t="s">
        <v>663</v>
      </c>
      <c r="AC2">
        <v>1.92</v>
      </c>
      <c r="AD2">
        <v>23.3338</v>
      </c>
      <c r="AE2">
        <v>309.19639999999998</v>
      </c>
      <c r="AF2">
        <v>2.25</v>
      </c>
      <c r="AG2">
        <v>110</v>
      </c>
    </row>
    <row r="3" spans="1:33">
      <c r="A3" t="s">
        <v>665</v>
      </c>
      <c r="B3" s="1">
        <v>0.75</v>
      </c>
      <c r="C3" t="s">
        <v>168</v>
      </c>
      <c r="D3" t="s">
        <v>659</v>
      </c>
      <c r="E3" t="s">
        <v>660</v>
      </c>
      <c r="F3">
        <v>28355</v>
      </c>
      <c r="G3" t="s">
        <v>547</v>
      </c>
      <c r="H3" t="s">
        <v>548</v>
      </c>
      <c r="I3" t="s">
        <v>233</v>
      </c>
      <c r="J3" t="s">
        <v>433</v>
      </c>
      <c r="K3" t="s">
        <v>661</v>
      </c>
      <c r="L3">
        <v>3</v>
      </c>
      <c r="M3">
        <v>104.997</v>
      </c>
      <c r="N3">
        <v>86.015199999999993</v>
      </c>
      <c r="O3">
        <v>24.691099999999999</v>
      </c>
      <c r="P3">
        <v>7.1641000000000004</v>
      </c>
      <c r="Q3">
        <v>6.4619</v>
      </c>
      <c r="R3">
        <v>3.2479</v>
      </c>
      <c r="S3">
        <v>3.2616000000000001</v>
      </c>
      <c r="T3">
        <v>0</v>
      </c>
      <c r="U3">
        <v>0</v>
      </c>
      <c r="V3">
        <v>0</v>
      </c>
      <c r="W3">
        <v>9.6074999999999999</v>
      </c>
      <c r="X3" t="s">
        <v>666</v>
      </c>
      <c r="Y3">
        <v>4.0721999999999996</v>
      </c>
      <c r="Z3" t="s">
        <v>667</v>
      </c>
      <c r="AA3">
        <v>4.2161999999999997</v>
      </c>
      <c r="AB3" t="s">
        <v>668</v>
      </c>
      <c r="AC3">
        <v>3.1572</v>
      </c>
      <c r="AD3">
        <v>36.018500000000003</v>
      </c>
      <c r="AE3">
        <v>299.10210000000001</v>
      </c>
      <c r="AF3">
        <v>8</v>
      </c>
      <c r="AG3">
        <v>89</v>
      </c>
    </row>
    <row r="4" spans="1:33">
      <c r="A4" t="s">
        <v>669</v>
      </c>
      <c r="B4" s="1">
        <v>0.75</v>
      </c>
      <c r="C4" t="s">
        <v>168</v>
      </c>
      <c r="D4" t="s">
        <v>659</v>
      </c>
      <c r="E4" t="s">
        <v>660</v>
      </c>
      <c r="F4">
        <v>28355</v>
      </c>
      <c r="G4" t="s">
        <v>547</v>
      </c>
      <c r="H4" t="s">
        <v>548</v>
      </c>
      <c r="I4" t="s">
        <v>233</v>
      </c>
      <c r="J4" t="s">
        <v>433</v>
      </c>
      <c r="K4" t="s">
        <v>661</v>
      </c>
      <c r="L4">
        <v>4</v>
      </c>
      <c r="M4">
        <v>64.927300000000002</v>
      </c>
      <c r="N4">
        <v>75.391999999999996</v>
      </c>
      <c r="O4">
        <v>45.398099999999999</v>
      </c>
      <c r="P4">
        <v>8.4871999999999996</v>
      </c>
      <c r="Q4">
        <v>4.4687999999999999</v>
      </c>
      <c r="R4">
        <v>6.97</v>
      </c>
      <c r="S4">
        <v>3.6852999999999998</v>
      </c>
      <c r="T4">
        <v>3.516</v>
      </c>
      <c r="U4">
        <v>1.7562</v>
      </c>
      <c r="V4">
        <v>0</v>
      </c>
      <c r="W4">
        <v>15.564299999999999</v>
      </c>
      <c r="X4" t="s">
        <v>588</v>
      </c>
      <c r="Y4">
        <v>6.2858999999999998</v>
      </c>
      <c r="Z4" t="s">
        <v>670</v>
      </c>
      <c r="AA4">
        <v>3.4079999999999999</v>
      </c>
      <c r="AB4" t="s">
        <v>671</v>
      </c>
      <c r="AC4">
        <v>3.6981999999999999</v>
      </c>
      <c r="AD4">
        <v>21.9161</v>
      </c>
      <c r="AE4">
        <v>267.48009999999999</v>
      </c>
      <c r="AF4">
        <v>6</v>
      </c>
      <c r="AG4">
        <v>103</v>
      </c>
    </row>
    <row r="5" spans="1:33">
      <c r="A5" t="s">
        <v>672</v>
      </c>
      <c r="B5" s="1">
        <v>0.75</v>
      </c>
      <c r="C5" t="s">
        <v>168</v>
      </c>
      <c r="D5" t="s">
        <v>659</v>
      </c>
      <c r="E5" t="s">
        <v>660</v>
      </c>
      <c r="F5">
        <v>28355</v>
      </c>
      <c r="G5" t="s">
        <v>547</v>
      </c>
      <c r="H5" t="s">
        <v>548</v>
      </c>
      <c r="I5" t="s">
        <v>233</v>
      </c>
      <c r="J5" t="s">
        <v>433</v>
      </c>
      <c r="K5" t="s">
        <v>661</v>
      </c>
      <c r="L5">
        <v>3</v>
      </c>
      <c r="M5">
        <v>61.965499999999999</v>
      </c>
      <c r="N5">
        <v>79.84</v>
      </c>
      <c r="O5">
        <v>29.8416</v>
      </c>
      <c r="P5">
        <v>14.3264</v>
      </c>
      <c r="Q5">
        <v>7.9596999999999998</v>
      </c>
      <c r="R5">
        <v>6.1898</v>
      </c>
      <c r="S5">
        <v>3.1644999999999999</v>
      </c>
      <c r="T5">
        <v>2.1970999999999998</v>
      </c>
      <c r="U5">
        <v>1.4588000000000001</v>
      </c>
      <c r="V5">
        <v>2.4394999999999998</v>
      </c>
      <c r="W5">
        <v>22.882100000000001</v>
      </c>
      <c r="X5" t="s">
        <v>628</v>
      </c>
      <c r="Y5">
        <v>1.9435</v>
      </c>
      <c r="Z5" t="s">
        <v>673</v>
      </c>
      <c r="AA5">
        <v>4.1513999999999998</v>
      </c>
      <c r="AB5" t="s">
        <v>674</v>
      </c>
      <c r="AC5">
        <v>1.127</v>
      </c>
      <c r="AD5">
        <v>18.411000000000001</v>
      </c>
      <c r="AE5">
        <v>257.89769999999999</v>
      </c>
      <c r="AF5">
        <v>16</v>
      </c>
      <c r="AG5">
        <v>81</v>
      </c>
    </row>
    <row r="6" spans="1:33">
      <c r="A6" t="s">
        <v>675</v>
      </c>
      <c r="B6" s="1">
        <v>0.75</v>
      </c>
      <c r="C6" t="s">
        <v>168</v>
      </c>
      <c r="D6" t="s">
        <v>659</v>
      </c>
      <c r="E6" t="s">
        <v>660</v>
      </c>
      <c r="F6">
        <v>28355</v>
      </c>
      <c r="G6" t="s">
        <v>547</v>
      </c>
      <c r="H6" t="s">
        <v>548</v>
      </c>
      <c r="I6" t="s">
        <v>233</v>
      </c>
      <c r="J6" t="s">
        <v>433</v>
      </c>
      <c r="K6" t="s">
        <v>661</v>
      </c>
      <c r="L6">
        <v>4</v>
      </c>
      <c r="M6">
        <v>60.329599999999999</v>
      </c>
      <c r="N6">
        <v>95.758399999999995</v>
      </c>
      <c r="O6">
        <v>21.1585</v>
      </c>
      <c r="P6">
        <v>6.0063000000000004</v>
      </c>
      <c r="Q6">
        <v>5.8662999999999998</v>
      </c>
      <c r="R6">
        <v>5.3079999999999998</v>
      </c>
      <c r="S6">
        <v>3.1469999999999998</v>
      </c>
      <c r="T6">
        <v>2.1806000000000001</v>
      </c>
      <c r="U6">
        <v>2.0901000000000001</v>
      </c>
      <c r="V6">
        <v>1.6591</v>
      </c>
      <c r="W6">
        <v>20.695</v>
      </c>
      <c r="X6" t="s">
        <v>676</v>
      </c>
      <c r="Y6">
        <v>1.1862999999999999</v>
      </c>
      <c r="Z6" t="s">
        <v>677</v>
      </c>
      <c r="AA6">
        <v>2.0076000000000001</v>
      </c>
      <c r="AB6" t="s">
        <v>584</v>
      </c>
      <c r="AC6">
        <v>1.2971999999999999</v>
      </c>
      <c r="AD6">
        <v>15.6051</v>
      </c>
      <c r="AE6">
        <v>244.29519999999999</v>
      </c>
      <c r="AF6">
        <v>10</v>
      </c>
      <c r="AG6">
        <v>98</v>
      </c>
    </row>
    <row r="7" spans="1:33">
      <c r="A7" t="s">
        <v>678</v>
      </c>
      <c r="B7" s="1">
        <v>0.75</v>
      </c>
      <c r="C7" t="s">
        <v>168</v>
      </c>
      <c r="D7" t="s">
        <v>659</v>
      </c>
      <c r="E7" t="s">
        <v>660</v>
      </c>
      <c r="F7">
        <v>28355</v>
      </c>
      <c r="G7" t="s">
        <v>547</v>
      </c>
      <c r="H7" t="s">
        <v>548</v>
      </c>
      <c r="I7" t="s">
        <v>233</v>
      </c>
      <c r="J7" t="s">
        <v>433</v>
      </c>
      <c r="K7" t="s">
        <v>661</v>
      </c>
      <c r="L7">
        <v>5</v>
      </c>
      <c r="M7">
        <v>44.798200000000001</v>
      </c>
      <c r="N7">
        <v>57.583399999999997</v>
      </c>
      <c r="O7">
        <v>30.023499999999999</v>
      </c>
      <c r="P7">
        <v>14.944900000000001</v>
      </c>
      <c r="Q7">
        <v>12.5448</v>
      </c>
      <c r="R7">
        <v>6.6257000000000001</v>
      </c>
      <c r="S7">
        <v>7.1698000000000004</v>
      </c>
      <c r="T7">
        <v>2.7014999999999998</v>
      </c>
      <c r="U7">
        <v>1.8099000000000001</v>
      </c>
      <c r="V7">
        <v>1.3498000000000001</v>
      </c>
      <c r="W7">
        <v>22.878599999999999</v>
      </c>
      <c r="X7" t="s">
        <v>552</v>
      </c>
      <c r="Y7">
        <v>2.8008999999999999</v>
      </c>
      <c r="Z7" t="s">
        <v>673</v>
      </c>
      <c r="AA7">
        <v>3.4605999999999999</v>
      </c>
      <c r="AB7" t="s">
        <v>248</v>
      </c>
      <c r="AC7">
        <v>0.99009999999999998</v>
      </c>
      <c r="AD7">
        <v>27.4</v>
      </c>
      <c r="AE7">
        <v>237.08170000000001</v>
      </c>
      <c r="AF7">
        <v>6</v>
      </c>
      <c r="AG7">
        <v>102</v>
      </c>
    </row>
    <row r="8" spans="1:33">
      <c r="A8" t="s">
        <v>679</v>
      </c>
      <c r="B8" s="1">
        <v>0.75</v>
      </c>
      <c r="C8" t="s">
        <v>168</v>
      </c>
      <c r="D8" t="s">
        <v>659</v>
      </c>
      <c r="E8" t="s">
        <v>660</v>
      </c>
      <c r="F8">
        <v>28355</v>
      </c>
      <c r="G8" t="s">
        <v>547</v>
      </c>
      <c r="H8" t="s">
        <v>548</v>
      </c>
      <c r="I8" t="s">
        <v>233</v>
      </c>
      <c r="J8" t="s">
        <v>433</v>
      </c>
      <c r="K8" t="s">
        <v>661</v>
      </c>
      <c r="L8">
        <v>7</v>
      </c>
      <c r="M8">
        <v>59.094700000000003</v>
      </c>
      <c r="N8">
        <v>43.981999999999999</v>
      </c>
      <c r="O8">
        <v>37.933700000000002</v>
      </c>
      <c r="P8">
        <v>10.496600000000001</v>
      </c>
      <c r="Q8">
        <v>8.7734000000000005</v>
      </c>
      <c r="R8">
        <v>7.1820000000000004</v>
      </c>
      <c r="S8">
        <v>5.3426</v>
      </c>
      <c r="T8">
        <v>3.5869</v>
      </c>
      <c r="U8">
        <v>2.0274999999999999</v>
      </c>
      <c r="V8">
        <v>2.3338999999999999</v>
      </c>
      <c r="W8">
        <v>20.856400000000001</v>
      </c>
      <c r="X8" t="s">
        <v>680</v>
      </c>
      <c r="Y8">
        <v>2.8765999999999998</v>
      </c>
      <c r="Z8" t="s">
        <v>681</v>
      </c>
      <c r="AA8">
        <v>2.407</v>
      </c>
      <c r="AB8" t="s">
        <v>601</v>
      </c>
      <c r="AC8">
        <v>1.7937000000000001</v>
      </c>
      <c r="AD8">
        <v>28.05</v>
      </c>
      <c r="AE8">
        <v>236.73699999999999</v>
      </c>
      <c r="AF8">
        <v>4</v>
      </c>
      <c r="AG8">
        <v>106</v>
      </c>
    </row>
    <row r="9" spans="1:33">
      <c r="A9" t="s">
        <v>682</v>
      </c>
      <c r="B9" s="1">
        <v>0.75</v>
      </c>
      <c r="C9" t="s">
        <v>168</v>
      </c>
      <c r="D9" t="s">
        <v>659</v>
      </c>
      <c r="E9" t="s">
        <v>660</v>
      </c>
      <c r="F9">
        <v>28355</v>
      </c>
      <c r="G9" t="s">
        <v>547</v>
      </c>
      <c r="H9" t="s">
        <v>548</v>
      </c>
      <c r="I9" t="s">
        <v>233</v>
      </c>
      <c r="J9" t="s">
        <v>433</v>
      </c>
      <c r="K9" t="s">
        <v>661</v>
      </c>
      <c r="L9">
        <v>5</v>
      </c>
      <c r="M9">
        <v>65.341999999999999</v>
      </c>
      <c r="N9">
        <v>53.713799999999999</v>
      </c>
      <c r="O9">
        <v>23.690300000000001</v>
      </c>
      <c r="P9">
        <v>7.2996999999999996</v>
      </c>
      <c r="Q9">
        <v>5.6247999999999996</v>
      </c>
      <c r="R9">
        <v>4.3097000000000003</v>
      </c>
      <c r="S9">
        <v>2.4889999999999999</v>
      </c>
      <c r="T9">
        <v>2.4020000000000001</v>
      </c>
      <c r="U9">
        <v>1.1386000000000001</v>
      </c>
      <c r="V9">
        <v>2.3386999999999998</v>
      </c>
      <c r="W9">
        <v>22.2514</v>
      </c>
      <c r="X9" t="s">
        <v>646</v>
      </c>
      <c r="Y9">
        <v>1.0185999999999999</v>
      </c>
      <c r="Z9" t="s">
        <v>612</v>
      </c>
      <c r="AA9">
        <v>1.4123000000000001</v>
      </c>
      <c r="AB9" t="s">
        <v>601</v>
      </c>
      <c r="AC9">
        <v>1.8191999999999999</v>
      </c>
      <c r="AD9">
        <v>10.3332</v>
      </c>
      <c r="AE9">
        <v>205.1833</v>
      </c>
      <c r="AF9">
        <v>20</v>
      </c>
      <c r="AG9">
        <v>88</v>
      </c>
    </row>
    <row r="10" spans="1:33">
      <c r="A10" t="s">
        <v>683</v>
      </c>
      <c r="B10" s="1">
        <v>0.75</v>
      </c>
      <c r="C10" t="s">
        <v>168</v>
      </c>
      <c r="D10" t="s">
        <v>659</v>
      </c>
      <c r="E10" t="s">
        <v>660</v>
      </c>
      <c r="F10">
        <v>28355</v>
      </c>
      <c r="G10" t="s">
        <v>547</v>
      </c>
      <c r="H10" t="s">
        <v>548</v>
      </c>
      <c r="I10" t="s">
        <v>233</v>
      </c>
      <c r="J10" t="s">
        <v>433</v>
      </c>
      <c r="K10" t="s">
        <v>661</v>
      </c>
      <c r="L10">
        <v>5</v>
      </c>
      <c r="M10">
        <v>69.851799999999997</v>
      </c>
      <c r="N10">
        <v>41.008499999999998</v>
      </c>
      <c r="O10">
        <v>26.653199999999998</v>
      </c>
      <c r="P10">
        <v>9.6445000000000007</v>
      </c>
      <c r="Q10">
        <v>7.1150000000000002</v>
      </c>
      <c r="R10">
        <v>3.3210999999999999</v>
      </c>
      <c r="S10">
        <v>3.7723</v>
      </c>
      <c r="T10">
        <v>2.4529000000000001</v>
      </c>
      <c r="U10">
        <v>1.9691000000000001</v>
      </c>
      <c r="V10">
        <v>1.7075</v>
      </c>
      <c r="W10">
        <v>20.374300000000002</v>
      </c>
      <c r="X10" t="s">
        <v>684</v>
      </c>
      <c r="Y10">
        <v>1.32</v>
      </c>
      <c r="Z10" t="s">
        <v>685</v>
      </c>
      <c r="AA10">
        <v>1.5079</v>
      </c>
      <c r="AB10" t="s">
        <v>686</v>
      </c>
      <c r="AC10">
        <v>2.1589999999999998</v>
      </c>
      <c r="AD10">
        <v>10.0891</v>
      </c>
      <c r="AE10">
        <v>202.9461</v>
      </c>
      <c r="AF10">
        <v>16</v>
      </c>
      <c r="AG10">
        <v>93</v>
      </c>
    </row>
    <row r="11" spans="1:33">
      <c r="A11" t="s">
        <v>687</v>
      </c>
      <c r="B11" s="1">
        <v>0.75</v>
      </c>
      <c r="C11" t="s">
        <v>168</v>
      </c>
      <c r="D11" t="s">
        <v>659</v>
      </c>
      <c r="E11" t="s">
        <v>660</v>
      </c>
      <c r="F11">
        <v>28355</v>
      </c>
      <c r="G11" t="s">
        <v>547</v>
      </c>
      <c r="H11" t="s">
        <v>548</v>
      </c>
      <c r="I11" t="s">
        <v>233</v>
      </c>
      <c r="J11" t="s">
        <v>433</v>
      </c>
      <c r="K11" t="s">
        <v>661</v>
      </c>
      <c r="L11">
        <v>4</v>
      </c>
      <c r="M11">
        <v>45.026699999999998</v>
      </c>
      <c r="N11">
        <v>47.124600000000001</v>
      </c>
      <c r="O11">
        <v>12.7644</v>
      </c>
      <c r="P11">
        <v>7.5608000000000004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575</v>
      </c>
      <c r="Y11">
        <v>0.98929999999999996</v>
      </c>
      <c r="Z11" t="s">
        <v>688</v>
      </c>
      <c r="AA11">
        <v>0</v>
      </c>
      <c r="AB11" t="s">
        <v>689</v>
      </c>
      <c r="AC11">
        <v>3.3311000000000002</v>
      </c>
      <c r="AD11">
        <v>14</v>
      </c>
      <c r="AE11">
        <v>145.04509999999999</v>
      </c>
      <c r="AF11">
        <v>20</v>
      </c>
      <c r="AG11">
        <v>83</v>
      </c>
    </row>
    <row r="51" spans="1:33" hidden="1" outlineLevel="1">
      <c r="A51" t="str">
        <f>C2</f>
        <v>Kempton</v>
      </c>
      <c r="B51">
        <f>B2</f>
        <v>0.75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Podemos (GER)</v>
      </c>
      <c r="L52" t="str">
        <f t="shared" si="0"/>
        <v>Kasperenko</v>
      </c>
      <c r="M52" t="str">
        <f t="shared" si="0"/>
        <v>Atty Persse (IRE)</v>
      </c>
      <c r="N52" t="str">
        <f t="shared" ref="N52:N91" si="1">INDEX($A$2:$A$20,(MATCH(LARGE(W$2:W$20,$J52),W$2:W$20,0)))</f>
        <v>Crowned Eagle</v>
      </c>
      <c r="O52" t="str">
        <f t="shared" ref="O52:O91" si="2">INDEX($A$2:$A$20,(MATCH(LARGE(AA$2:AA$20,$J52),AA$2:AA$20,0)))</f>
        <v>Podemos (GER)</v>
      </c>
      <c r="P52" t="str">
        <f t="shared" ref="P52:P91" si="3">INDEX($A$2:$A$20,(MATCH(LARGE(Y$2:Y$20,$J52),Y$2:Y$20,0)))</f>
        <v>Atty Persse (IRE)</v>
      </c>
      <c r="Q52" t="str">
        <f t="shared" ref="Q52:Q91" si="4">INDEX($A$2:$A$20,(MATCH(LARGE(Y$2:Y$20,$J52),Y$2:Y$20,0)))</f>
        <v>Atty Persse (IRE)</v>
      </c>
      <c r="R52" t="str">
        <f t="shared" ref="R52:R91" si="5">INDEX($A$2:$A$20,(MATCH(LARGE(AD$2:AD$20,$J52),AD$2:AD$20,0)))</f>
        <v>Podemos (GER)</v>
      </c>
      <c r="S52" t="str">
        <f t="shared" ref="S52:S80" si="6">A2</f>
        <v>Crowned Eagle</v>
      </c>
      <c r="V52">
        <f t="shared" ref="V52:V80" si="7">SUM(Y52:AF52)</f>
        <v>56</v>
      </c>
      <c r="W52">
        <f t="shared" ref="W52:W80" si="8">V52-AG2</f>
        <v>-54</v>
      </c>
      <c r="X52">
        <f t="shared" ref="X52:X60" si="9">IF(ISNA(W52),"",W52)</f>
        <v>-54</v>
      </c>
      <c r="Y52">
        <f t="shared" ref="Y52:AA80" si="10">(($H$63+1)-(RANK(M2,M$2:M$30)))</f>
        <v>9</v>
      </c>
      <c r="Z52">
        <f t="shared" si="10"/>
        <v>9</v>
      </c>
      <c r="AA52">
        <f t="shared" si="10"/>
        <v>8</v>
      </c>
      <c r="AB52">
        <f t="shared" ref="AB52:AB80" si="11">(($H$63+1)-(RANK(W2,W$2:W$30)))</f>
        <v>10</v>
      </c>
      <c r="AC52">
        <f t="shared" ref="AC52:AC80" si="12">(($H$63+1)-(RANK(Y2,Y$2:Y$30)))</f>
        <v>5</v>
      </c>
      <c r="AD52">
        <f t="shared" ref="AD52:AD80" si="13">(($H$63+1)-(RANK(AA2,AA$2:AA$30)))</f>
        <v>2</v>
      </c>
      <c r="AE52">
        <f t="shared" ref="AE52:AF80" si="14">(($H$63+1)-(RANK(AC2,AC$2:AC$30)))</f>
        <v>6</v>
      </c>
      <c r="AF52">
        <f t="shared" si="14"/>
        <v>7</v>
      </c>
      <c r="AG52" t="str">
        <f>INDEX(S52:S92, MATCH(LARGE(X52:X92, 1),X52:X92, 0))</f>
        <v>Podemos (GER)</v>
      </c>
    </row>
    <row r="53" spans="1:33" hidden="1" outlineLevel="1">
      <c r="A53" t="s">
        <v>43</v>
      </c>
      <c r="B53" t="str">
        <f>A2</f>
        <v>Crowned Eagle</v>
      </c>
      <c r="C53">
        <f>AE2</f>
        <v>309.19639999999998</v>
      </c>
      <c r="D53">
        <f>AG2</f>
        <v>110</v>
      </c>
      <c r="E53">
        <f>C53-D53</f>
        <v>199.19639999999998</v>
      </c>
      <c r="F53">
        <f>SUMIF(B53:B61, B53, G53:G61)</f>
        <v>7.2279395699187274E-2</v>
      </c>
      <c r="G53">
        <f>(1/C53)*(C53-C54)</f>
        <v>3.2646887221196547E-2</v>
      </c>
      <c r="H53">
        <f>AF2</f>
        <v>2.25</v>
      </c>
      <c r="J53">
        <v>2</v>
      </c>
      <c r="K53" t="str">
        <f t="shared" si="0"/>
        <v>Crowned Eagle</v>
      </c>
      <c r="L53" t="str">
        <f t="shared" si="0"/>
        <v>Crowned Eagle</v>
      </c>
      <c r="M53" t="str">
        <f t="shared" si="0"/>
        <v>Watersmeet</v>
      </c>
      <c r="N53" t="str">
        <f t="shared" si="1"/>
        <v>Mystic Meg</v>
      </c>
      <c r="O53" t="str">
        <f t="shared" si="2"/>
        <v>Mystic Meg</v>
      </c>
      <c r="P53" t="str">
        <f t="shared" si="3"/>
        <v>Podemos (GER)</v>
      </c>
      <c r="Q53" t="str">
        <f t="shared" si="4"/>
        <v>Podemos (GER)</v>
      </c>
      <c r="R53" t="str">
        <f t="shared" si="5"/>
        <v>Watersmeet</v>
      </c>
      <c r="S53" t="str">
        <f t="shared" si="6"/>
        <v>Podemos (GER)</v>
      </c>
      <c r="V53">
        <f t="shared" si="7"/>
        <v>61</v>
      </c>
      <c r="W53">
        <f t="shared" si="8"/>
        <v>-28</v>
      </c>
      <c r="X53">
        <f t="shared" si="9"/>
        <v>-28</v>
      </c>
      <c r="Y53">
        <f t="shared" si="10"/>
        <v>10</v>
      </c>
      <c r="Z53">
        <f t="shared" si="10"/>
        <v>8</v>
      </c>
      <c r="AA53">
        <f t="shared" si="10"/>
        <v>4</v>
      </c>
      <c r="AB53">
        <f t="shared" si="11"/>
        <v>2</v>
      </c>
      <c r="AC53">
        <f t="shared" si="12"/>
        <v>9</v>
      </c>
      <c r="AD53">
        <f t="shared" si="13"/>
        <v>10</v>
      </c>
      <c r="AE53">
        <f t="shared" si="14"/>
        <v>8</v>
      </c>
      <c r="AF53">
        <f t="shared" si="14"/>
        <v>10</v>
      </c>
    </row>
    <row r="54" spans="1:33" hidden="1" outlineLevel="1">
      <c r="A54" t="s">
        <v>44</v>
      </c>
      <c r="B54" t="str">
        <f>A3</f>
        <v>Podemos (GER)</v>
      </c>
      <c r="C54">
        <f>AE3</f>
        <v>299.10210000000001</v>
      </c>
      <c r="D54">
        <f>AG3</f>
        <v>89</v>
      </c>
      <c r="E54">
        <f t="shared" ref="E54:E55" si="15">C54-D54</f>
        <v>210.10210000000001</v>
      </c>
      <c r="F54">
        <f ca="1">SUMIF(B53:B64, B54, G53:G61)</f>
        <v>0.42468914892575615</v>
      </c>
      <c r="H54">
        <f>AF3</f>
        <v>8</v>
      </c>
      <c r="J54">
        <v>3</v>
      </c>
      <c r="K54" t="str">
        <f t="shared" si="0"/>
        <v>Dragon Mall (USA)</v>
      </c>
      <c r="L54" t="str">
        <f t="shared" si="0"/>
        <v>Podemos (GER)</v>
      </c>
      <c r="M54" t="str">
        <f t="shared" si="0"/>
        <v>Crowned Eagle</v>
      </c>
      <c r="N54" t="str">
        <f t="shared" si="1"/>
        <v>Architecture (IRE)</v>
      </c>
      <c r="O54" t="str">
        <f t="shared" si="2"/>
        <v>Architecture (IRE)</v>
      </c>
      <c r="P54" t="str">
        <f t="shared" si="3"/>
        <v>Watersmeet</v>
      </c>
      <c r="Q54" t="str">
        <f t="shared" si="4"/>
        <v>Watersmeet</v>
      </c>
      <c r="R54" t="str">
        <f t="shared" si="5"/>
        <v>Architecture (IRE)</v>
      </c>
      <c r="S54" t="str">
        <f t="shared" si="6"/>
        <v>Atty Persse (IRE)</v>
      </c>
      <c r="V54">
        <f t="shared" si="7"/>
        <v>58</v>
      </c>
      <c r="W54">
        <f t="shared" si="8"/>
        <v>-45</v>
      </c>
      <c r="X54">
        <f t="shared" si="9"/>
        <v>-45</v>
      </c>
      <c r="Y54">
        <f t="shared" si="10"/>
        <v>6</v>
      </c>
      <c r="Z54">
        <f t="shared" si="10"/>
        <v>6</v>
      </c>
      <c r="AA54">
        <f t="shared" si="10"/>
        <v>10</v>
      </c>
      <c r="AB54">
        <f t="shared" si="11"/>
        <v>3</v>
      </c>
      <c r="AC54">
        <f t="shared" si="12"/>
        <v>10</v>
      </c>
      <c r="AD54">
        <f t="shared" si="13"/>
        <v>7</v>
      </c>
      <c r="AE54">
        <f t="shared" si="14"/>
        <v>10</v>
      </c>
      <c r="AF54">
        <f t="shared" si="14"/>
        <v>6</v>
      </c>
    </row>
    <row r="55" spans="1:33" hidden="1" outlineLevel="1">
      <c r="A55" t="s">
        <v>45</v>
      </c>
      <c r="B55" t="str">
        <f>A4</f>
        <v>Atty Persse (IRE)</v>
      </c>
      <c r="C55">
        <f>AE4</f>
        <v>267.48009999999999</v>
      </c>
      <c r="D55">
        <f>AG4</f>
        <v>103</v>
      </c>
      <c r="E55">
        <f t="shared" si="15"/>
        <v>164.48009999999999</v>
      </c>
      <c r="F55">
        <f ca="1">SUMIF(B53:B64, B55, G53:G61)</f>
        <v>0.45143364751470116</v>
      </c>
      <c r="H55">
        <f>AF4</f>
        <v>6</v>
      </c>
      <c r="J55">
        <v>4</v>
      </c>
      <c r="K55" t="str">
        <f t="shared" si="0"/>
        <v>Colonial Classic (FR)</v>
      </c>
      <c r="L55" t="str">
        <f t="shared" si="0"/>
        <v>Mystic Meg</v>
      </c>
      <c r="M55" t="str">
        <f t="shared" si="0"/>
        <v>Architecture (IRE)</v>
      </c>
      <c r="N55" t="str">
        <f t="shared" si="1"/>
        <v>Colonial Classic (FR)</v>
      </c>
      <c r="O55" t="str">
        <f t="shared" si="2"/>
        <v>Atty Persse (IRE)</v>
      </c>
      <c r="P55" t="str">
        <f t="shared" si="3"/>
        <v>Architecture (IRE)</v>
      </c>
      <c r="Q55" t="str">
        <f t="shared" si="4"/>
        <v>Architecture (IRE)</v>
      </c>
      <c r="R55" t="str">
        <f t="shared" si="5"/>
        <v>Crowned Eagle</v>
      </c>
      <c r="S55" t="str">
        <f t="shared" si="6"/>
        <v>Mystic Meg</v>
      </c>
      <c r="V55">
        <f t="shared" si="7"/>
        <v>49</v>
      </c>
      <c r="W55">
        <f t="shared" si="8"/>
        <v>-32</v>
      </c>
      <c r="X55">
        <f t="shared" si="9"/>
        <v>-32</v>
      </c>
      <c r="Y55">
        <f t="shared" si="10"/>
        <v>5</v>
      </c>
      <c r="Z55">
        <f t="shared" si="10"/>
        <v>7</v>
      </c>
      <c r="AA55">
        <f t="shared" si="10"/>
        <v>6</v>
      </c>
      <c r="AB55">
        <f t="shared" si="11"/>
        <v>9</v>
      </c>
      <c r="AC55">
        <f t="shared" si="12"/>
        <v>6</v>
      </c>
      <c r="AD55">
        <f t="shared" si="13"/>
        <v>9</v>
      </c>
      <c r="AE55">
        <f t="shared" si="14"/>
        <v>2</v>
      </c>
      <c r="AF55">
        <f t="shared" si="14"/>
        <v>5</v>
      </c>
    </row>
    <row r="56" spans="1:33" hidden="1" outlineLevel="1">
      <c r="A56" t="s">
        <v>46</v>
      </c>
      <c r="B56" t="str">
        <f>INDEX(A$2:A$20,MATCH(C56,M$2:M$20,0))</f>
        <v>Podemos (GER)</v>
      </c>
      <c r="C56">
        <f>LARGE(M$2:M$20, D56)</f>
        <v>104.997</v>
      </c>
      <c r="D56">
        <v>1</v>
      </c>
      <c r="E56">
        <f>LARGE(M$2:M$20, F56)</f>
        <v>85.248500000000007</v>
      </c>
      <c r="F56">
        <v>2</v>
      </c>
      <c r="G56">
        <f t="shared" ref="G56:G61" si="16">IF(C56&gt;0, (1/C56)*(C56-E56), 0.1)</f>
        <v>0.18808632627598879</v>
      </c>
      <c r="H56">
        <f t="shared" ref="H56:H61" si="17">INDEX(AF$2:AF$20,MATCH(B56,A$2:A$20,0))</f>
        <v>8</v>
      </c>
      <c r="J56">
        <v>5</v>
      </c>
      <c r="K56" t="str">
        <f t="shared" si="0"/>
        <v>Atty Persse (IRE)</v>
      </c>
      <c r="L56" t="str">
        <f t="shared" si="0"/>
        <v>Atty Persse (IRE)</v>
      </c>
      <c r="M56" t="str">
        <f t="shared" si="0"/>
        <v>Mystic Meg</v>
      </c>
      <c r="N56" t="str">
        <f t="shared" si="1"/>
        <v>Watersmeet</v>
      </c>
      <c r="O56" t="str">
        <f t="shared" si="2"/>
        <v>Watersmeet</v>
      </c>
      <c r="P56" t="str">
        <f t="shared" si="3"/>
        <v>Mystic Meg</v>
      </c>
      <c r="Q56" t="str">
        <f t="shared" si="4"/>
        <v>Mystic Meg</v>
      </c>
      <c r="R56" t="str">
        <f t="shared" si="5"/>
        <v>Atty Persse (IRE)</v>
      </c>
      <c r="S56" t="str">
        <f t="shared" si="6"/>
        <v>Kasperenko</v>
      </c>
      <c r="V56">
        <f t="shared" si="7"/>
        <v>36</v>
      </c>
      <c r="W56">
        <f t="shared" si="8"/>
        <v>-62</v>
      </c>
      <c r="X56">
        <f t="shared" si="9"/>
        <v>-62</v>
      </c>
      <c r="Y56">
        <f t="shared" si="10"/>
        <v>4</v>
      </c>
      <c r="Z56">
        <f t="shared" si="10"/>
        <v>10</v>
      </c>
      <c r="AA56">
        <f t="shared" si="10"/>
        <v>2</v>
      </c>
      <c r="AB56">
        <f t="shared" si="11"/>
        <v>5</v>
      </c>
      <c r="AC56">
        <f t="shared" si="12"/>
        <v>3</v>
      </c>
      <c r="AD56">
        <f t="shared" si="13"/>
        <v>5</v>
      </c>
      <c r="AE56">
        <f t="shared" si="14"/>
        <v>3</v>
      </c>
      <c r="AF56">
        <f t="shared" si="14"/>
        <v>4</v>
      </c>
    </row>
    <row r="57" spans="1:33" hidden="1" outlineLevel="1">
      <c r="A57" t="s">
        <v>25</v>
      </c>
      <c r="B57" t="str">
        <f>INDEX(A$2:A$20,MATCH(C57,W$2:W$20,0))</f>
        <v>Crowned Eagle</v>
      </c>
      <c r="C57">
        <f>LARGE(W$2:W$20, D57)</f>
        <v>23.8264</v>
      </c>
      <c r="D57">
        <v>1</v>
      </c>
      <c r="E57">
        <f>LARGE(W$2:W$20, F57)</f>
        <v>22.882100000000001</v>
      </c>
      <c r="F57">
        <v>2</v>
      </c>
      <c r="G57">
        <f t="shared" si="16"/>
        <v>3.9632508477990727E-2</v>
      </c>
      <c r="H57">
        <f t="shared" si="17"/>
        <v>2.25</v>
      </c>
      <c r="J57">
        <v>6</v>
      </c>
      <c r="K57" t="str">
        <f t="shared" si="0"/>
        <v>Mystic Meg</v>
      </c>
      <c r="L57" t="str">
        <f t="shared" si="0"/>
        <v>Architecture (IRE)</v>
      </c>
      <c r="M57" t="str">
        <f t="shared" si="0"/>
        <v>Dragon Mall (USA)</v>
      </c>
      <c r="N57" t="str">
        <f t="shared" si="1"/>
        <v>Kasperenko</v>
      </c>
      <c r="O57" t="str">
        <f t="shared" si="2"/>
        <v>Kasperenko</v>
      </c>
      <c r="P57" t="str">
        <f t="shared" si="3"/>
        <v>Crowned Eagle</v>
      </c>
      <c r="Q57" t="str">
        <f t="shared" si="4"/>
        <v>Crowned Eagle</v>
      </c>
      <c r="R57" t="str">
        <f t="shared" si="5"/>
        <v>Mystic Meg</v>
      </c>
      <c r="S57" t="str">
        <f t="shared" si="6"/>
        <v>Architecture (IRE)</v>
      </c>
      <c r="V57">
        <f t="shared" si="7"/>
        <v>45</v>
      </c>
      <c r="W57">
        <f t="shared" si="8"/>
        <v>-57</v>
      </c>
      <c r="X57">
        <f t="shared" si="9"/>
        <v>-57</v>
      </c>
      <c r="Y57">
        <f t="shared" si="10"/>
        <v>1</v>
      </c>
      <c r="Z57">
        <f t="shared" si="10"/>
        <v>5</v>
      </c>
      <c r="AA57">
        <f t="shared" si="10"/>
        <v>7</v>
      </c>
      <c r="AB57">
        <f t="shared" si="11"/>
        <v>8</v>
      </c>
      <c r="AC57">
        <f t="shared" si="12"/>
        <v>7</v>
      </c>
      <c r="AD57">
        <f t="shared" si="13"/>
        <v>8</v>
      </c>
      <c r="AE57">
        <f t="shared" si="14"/>
        <v>1</v>
      </c>
      <c r="AF57">
        <f t="shared" si="14"/>
        <v>8</v>
      </c>
    </row>
    <row r="58" spans="1:33" hidden="1" outlineLevel="1">
      <c r="A58" t="s">
        <v>28</v>
      </c>
      <c r="B58" t="str">
        <f>INDEX(A$2:A$20,MATCH(C58,AA$2:AA$20,0))</f>
        <v>Podemos (GER)</v>
      </c>
      <c r="C58">
        <f>LARGE(AA$2:AA$20, D58)</f>
        <v>4.2161999999999997</v>
      </c>
      <c r="D58">
        <v>1</v>
      </c>
      <c r="E58">
        <f>LARGE(AA$2:AA$20, F58)</f>
        <v>4.1513999999999998</v>
      </c>
      <c r="F58">
        <v>2</v>
      </c>
      <c r="G58">
        <f t="shared" si="16"/>
        <v>1.5369289881884154E-2</v>
      </c>
      <c r="H58">
        <f t="shared" si="17"/>
        <v>8</v>
      </c>
      <c r="J58">
        <v>7</v>
      </c>
      <c r="K58" t="str">
        <f t="shared" si="0"/>
        <v>Kasperenko</v>
      </c>
      <c r="L58" t="str">
        <f t="shared" si="0"/>
        <v>Colonial Classic (FR)</v>
      </c>
      <c r="M58" t="str">
        <f t="shared" si="0"/>
        <v>Podemos (GER)</v>
      </c>
      <c r="N58" t="str">
        <f t="shared" si="1"/>
        <v>Dragon Mall (USA)</v>
      </c>
      <c r="O58" t="str">
        <f t="shared" si="2"/>
        <v>Dragon Mall (USA)</v>
      </c>
      <c r="P58" t="str">
        <f t="shared" si="3"/>
        <v>Dragon Mall (USA)</v>
      </c>
      <c r="Q58" t="str">
        <f t="shared" si="4"/>
        <v>Dragon Mall (USA)</v>
      </c>
      <c r="R58" t="str">
        <f t="shared" si="5"/>
        <v>Kasperenko</v>
      </c>
      <c r="S58" t="str">
        <f t="shared" si="6"/>
        <v>Watersmeet</v>
      </c>
      <c r="V58">
        <f t="shared" si="7"/>
        <v>47</v>
      </c>
      <c r="W58">
        <f t="shared" si="8"/>
        <v>-59</v>
      </c>
      <c r="X58">
        <f t="shared" si="9"/>
        <v>-59</v>
      </c>
      <c r="Y58">
        <f t="shared" si="10"/>
        <v>3</v>
      </c>
      <c r="Z58">
        <f t="shared" si="10"/>
        <v>2</v>
      </c>
      <c r="AA58">
        <f t="shared" si="10"/>
        <v>9</v>
      </c>
      <c r="AB58">
        <f t="shared" si="11"/>
        <v>6</v>
      </c>
      <c r="AC58">
        <f t="shared" si="12"/>
        <v>8</v>
      </c>
      <c r="AD58">
        <f t="shared" si="13"/>
        <v>6</v>
      </c>
      <c r="AE58">
        <f t="shared" si="14"/>
        <v>4</v>
      </c>
      <c r="AF58">
        <f t="shared" si="14"/>
        <v>9</v>
      </c>
    </row>
    <row r="59" spans="1:33" hidden="1" outlineLevel="1">
      <c r="A59" t="s">
        <v>30</v>
      </c>
      <c r="B59" t="str">
        <f>INDEX(A$2:A$20,MATCH(C59,AC$2:AC$20,0))</f>
        <v>Atty Persse (IRE)</v>
      </c>
      <c r="C59">
        <f>LARGE(AC$2:AC$20, D59)</f>
        <v>3.6981999999999999</v>
      </c>
      <c r="D59">
        <v>1</v>
      </c>
      <c r="E59">
        <f>LARGE(AC$2:AC$20, F59)</f>
        <v>3.3311000000000002</v>
      </c>
      <c r="F59">
        <v>2</v>
      </c>
      <c r="G59">
        <f t="shared" si="16"/>
        <v>9.9264507057487378E-2</v>
      </c>
      <c r="H59">
        <f t="shared" si="17"/>
        <v>6</v>
      </c>
      <c r="J59">
        <v>8</v>
      </c>
      <c r="K59" t="str">
        <f t="shared" si="0"/>
        <v>Watersmeet</v>
      </c>
      <c r="L59" t="str">
        <f t="shared" si="0"/>
        <v>Dubai Dunes</v>
      </c>
      <c r="M59" t="str">
        <f t="shared" si="0"/>
        <v>Colonial Classic (FR)</v>
      </c>
      <c r="N59" t="str">
        <f t="shared" si="1"/>
        <v>Atty Persse (IRE)</v>
      </c>
      <c r="O59" t="str">
        <f t="shared" si="2"/>
        <v>Colonial Classic (FR)</v>
      </c>
      <c r="P59" t="str">
        <f t="shared" si="3"/>
        <v>Kasperenko</v>
      </c>
      <c r="Q59" t="str">
        <f t="shared" si="4"/>
        <v>Kasperenko</v>
      </c>
      <c r="R59" t="str">
        <f t="shared" si="5"/>
        <v>Dubai Dunes</v>
      </c>
      <c r="S59" t="str">
        <f t="shared" si="6"/>
        <v>Colonial Classic (FR)</v>
      </c>
      <c r="V59">
        <f t="shared" si="7"/>
        <v>33</v>
      </c>
      <c r="W59">
        <f t="shared" si="8"/>
        <v>-55</v>
      </c>
      <c r="X59">
        <f t="shared" si="9"/>
        <v>-55</v>
      </c>
      <c r="Y59">
        <f t="shared" si="10"/>
        <v>7</v>
      </c>
      <c r="Z59">
        <f t="shared" si="10"/>
        <v>4</v>
      </c>
      <c r="AA59">
        <f t="shared" si="10"/>
        <v>3</v>
      </c>
      <c r="AB59">
        <f t="shared" si="11"/>
        <v>7</v>
      </c>
      <c r="AC59">
        <f t="shared" si="12"/>
        <v>2</v>
      </c>
      <c r="AD59">
        <f t="shared" si="13"/>
        <v>3</v>
      </c>
      <c r="AE59">
        <f t="shared" si="14"/>
        <v>5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Atty Persse (IRE)</v>
      </c>
      <c r="C60">
        <f>LARGE(Y$2:Y$20, D60)</f>
        <v>6.2858999999999998</v>
      </c>
      <c r="D60">
        <v>1</v>
      </c>
      <c r="E60">
        <f>LARGE(Y$2:Y$20, F60)</f>
        <v>4.0721999999999996</v>
      </c>
      <c r="F60">
        <v>2</v>
      </c>
      <c r="G60">
        <f t="shared" si="16"/>
        <v>0.35216914045721381</v>
      </c>
      <c r="H60">
        <f t="shared" si="17"/>
        <v>6</v>
      </c>
      <c r="J60">
        <v>9</v>
      </c>
      <c r="K60" t="str">
        <f t="shared" si="0"/>
        <v>Dubai Dunes</v>
      </c>
      <c r="L60" t="str">
        <f t="shared" si="0"/>
        <v>Watersmeet</v>
      </c>
      <c r="M60" t="str">
        <f t="shared" si="0"/>
        <v>Kasperenko</v>
      </c>
      <c r="N60" t="str">
        <f t="shared" si="1"/>
        <v>Podemos (GER)</v>
      </c>
      <c r="O60" t="str">
        <f t="shared" si="2"/>
        <v>Crowned Eagle</v>
      </c>
      <c r="P60" t="str">
        <f t="shared" si="3"/>
        <v>Colonial Classic (FR)</v>
      </c>
      <c r="Q60" t="str">
        <f t="shared" si="4"/>
        <v>Colonial Classic (FR)</v>
      </c>
      <c r="R60" t="str">
        <f t="shared" si="5"/>
        <v>Colonial Classic (FR)</v>
      </c>
      <c r="S60" t="str">
        <f t="shared" si="6"/>
        <v>Dragon Mall (USA)</v>
      </c>
      <c r="V60">
        <f t="shared" si="7"/>
        <v>34</v>
      </c>
      <c r="W60">
        <f t="shared" si="8"/>
        <v>-59</v>
      </c>
      <c r="X60">
        <f t="shared" si="9"/>
        <v>-59</v>
      </c>
      <c r="Y60">
        <f t="shared" si="10"/>
        <v>8</v>
      </c>
      <c r="Z60">
        <f t="shared" si="10"/>
        <v>1</v>
      </c>
      <c r="AA60">
        <f t="shared" si="10"/>
        <v>5</v>
      </c>
      <c r="AB60">
        <f t="shared" si="11"/>
        <v>4</v>
      </c>
      <c r="AC60">
        <f t="shared" si="12"/>
        <v>4</v>
      </c>
      <c r="AD60">
        <f t="shared" si="13"/>
        <v>4</v>
      </c>
      <c r="AE60">
        <f t="shared" si="14"/>
        <v>7</v>
      </c>
      <c r="AF60">
        <f t="shared" si="14"/>
        <v>1</v>
      </c>
    </row>
    <row r="61" spans="1:33" hidden="1" outlineLevel="1">
      <c r="A61" t="s">
        <v>47</v>
      </c>
      <c r="B61" t="str">
        <f>INDEX(A$2:A$20,MATCH(C61,AD$2:AD$20,0))</f>
        <v>Podemos (GER)</v>
      </c>
      <c r="C61">
        <f>LARGE(AD$2:AD$20, D61)</f>
        <v>36.018500000000003</v>
      </c>
      <c r="D61">
        <v>1</v>
      </c>
      <c r="E61">
        <f>LARGE(AD$2:AD$20, F61)</f>
        <v>28.05</v>
      </c>
      <c r="F61">
        <v>2</v>
      </c>
      <c r="G61">
        <f t="shared" si="16"/>
        <v>0.22123353276788321</v>
      </c>
      <c r="H61">
        <f t="shared" si="17"/>
        <v>8</v>
      </c>
      <c r="J61">
        <v>10</v>
      </c>
      <c r="K61" t="str">
        <f t="shared" si="0"/>
        <v>Architecture (IRE)</v>
      </c>
      <c r="L61" t="str">
        <f t="shared" si="0"/>
        <v>Dragon Mall (USA)</v>
      </c>
      <c r="M61" t="str">
        <f t="shared" si="0"/>
        <v>Dubai Dunes</v>
      </c>
      <c r="N61" t="str">
        <f t="shared" si="1"/>
        <v>Dubai Dunes</v>
      </c>
      <c r="O61" t="str">
        <f t="shared" si="2"/>
        <v>Dubai Dunes</v>
      </c>
      <c r="P61" t="str">
        <f t="shared" si="3"/>
        <v>Dubai Dunes</v>
      </c>
      <c r="Q61" t="str">
        <f t="shared" si="4"/>
        <v>Dubai Dunes</v>
      </c>
      <c r="R61" t="str">
        <f t="shared" si="5"/>
        <v>Dragon Mall (USA)</v>
      </c>
      <c r="S61" t="str">
        <f t="shared" si="6"/>
        <v>Dubai Dunes</v>
      </c>
      <c r="V61">
        <f t="shared" si="7"/>
        <v>21</v>
      </c>
      <c r="W61">
        <f t="shared" si="8"/>
        <v>-62</v>
      </c>
      <c r="X61">
        <f>IF(ISNA(W61),"",W61)</f>
        <v>-62</v>
      </c>
      <c r="Y61">
        <f t="shared" si="10"/>
        <v>2</v>
      </c>
      <c r="Z61">
        <f t="shared" si="10"/>
        <v>3</v>
      </c>
      <c r="AA61">
        <f t="shared" si="10"/>
        <v>1</v>
      </c>
      <c r="AB61">
        <f t="shared" si="11"/>
        <v>1</v>
      </c>
      <c r="AC61">
        <f t="shared" si="12"/>
        <v>1</v>
      </c>
      <c r="AD61">
        <f t="shared" si="13"/>
        <v>1</v>
      </c>
      <c r="AE61">
        <f t="shared" si="14"/>
        <v>9</v>
      </c>
      <c r="AF61">
        <f t="shared" si="14"/>
        <v>3</v>
      </c>
    </row>
    <row r="62" spans="1:33" hidden="1" outlineLevel="1">
      <c r="A62" t="s">
        <v>116</v>
      </c>
      <c r="B62" t="str">
        <f>IF(OR(D2="5f ", D2="6f ", D2="7f ", D2="1m "), B57, IF(J2="2yo", B59, B53))</f>
        <v>Crowned Eagle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>
        <f t="shared" si="11"/>
        <v>1</v>
      </c>
      <c r="AC62" t="e">
        <f t="shared" si="12"/>
        <v>#N/A</v>
      </c>
      <c r="AD62">
        <f t="shared" si="13"/>
        <v>1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Podemos (GER)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>
        <f t="shared" si="11"/>
        <v>1</v>
      </c>
      <c r="AC63" t="e">
        <f t="shared" si="12"/>
        <v>#N/A</v>
      </c>
      <c r="AD63">
        <f t="shared" si="13"/>
        <v>1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Podemos (GER)</v>
      </c>
      <c r="C64">
        <f>INDEX(AF$2:AF$20,MATCH(B64,A$2:A$20,0))</f>
        <v>8</v>
      </c>
      <c r="D64">
        <v>1</v>
      </c>
      <c r="E64">
        <f>SUMIF(B53:B61, B64, G53:G61)</f>
        <v>0.42468914892575615</v>
      </c>
      <c r="F64">
        <v>0</v>
      </c>
      <c r="G64" t="str">
        <f>K2</f>
        <v>32Red Floodlit Stakes (Listed)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1</v>
      </c>
      <c r="AC64" t="e">
        <f t="shared" si="12"/>
        <v>#N/A</v>
      </c>
      <c r="AD64">
        <f t="shared" si="13"/>
        <v>1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1m4f </v>
      </c>
      <c r="H65">
        <f>LARGE(G58:G60, 1)</f>
        <v>0.35216914045721381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1</v>
      </c>
      <c r="AC65" t="e">
        <f t="shared" si="12"/>
        <v>#N/A</v>
      </c>
      <c r="AD65">
        <f t="shared" si="13"/>
        <v>1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28355</v>
      </c>
      <c r="H66">
        <f ca="1">LARGE(F53:F55, 1)</f>
        <v>0.45143364751470116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1</v>
      </c>
      <c r="AC66" t="e">
        <f t="shared" si="12"/>
        <v>#N/A</v>
      </c>
      <c r="AD66">
        <f t="shared" si="13"/>
        <v>1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Atty Persse (IRE)</v>
      </c>
      <c r="F67">
        <f>IF(H63&lt;11, F66+1, F66)</f>
        <v>2</v>
      </c>
      <c r="G67" t="str">
        <f>G2</f>
        <v>Standard To Slow</v>
      </c>
      <c r="H67" t="str">
        <f ca="1">INDEX(B53:B55,MATCH(H66,F53:F55,0))</f>
        <v>Atty Persse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1</v>
      </c>
      <c r="AC67" t="e">
        <f t="shared" si="12"/>
        <v>#N/A</v>
      </c>
      <c r="AD67">
        <f t="shared" si="13"/>
        <v>1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Podemos (GER)</v>
      </c>
      <c r="B68" t="str">
        <f ca="1">IF(ISNA(A68), B56, A68)</f>
        <v>Podemos (GER)</v>
      </c>
      <c r="C68">
        <f ca="1">INDEX(AF$2:AF$20,MATCH(B68,A$2:A$20,0))</f>
        <v>8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1</v>
      </c>
      <c r="AC68" t="e">
        <f t="shared" si="12"/>
        <v>#N/A</v>
      </c>
      <c r="AD68">
        <f t="shared" si="13"/>
        <v>1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Podemos (GER)</v>
      </c>
      <c r="C69">
        <f ca="1">INDEX(AF$2:AF$20,MATCH(B69,A$2:A$20,0))</f>
        <v>8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1</v>
      </c>
      <c r="AC69" t="e">
        <f t="shared" si="12"/>
        <v>#N/A</v>
      </c>
      <c r="AD69">
        <f t="shared" si="13"/>
        <v>1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Podemos (GER)</v>
      </c>
      <c r="C70">
        <f ca="1">INDEX(AF$2:AF$20,MATCH(B70,A$2:A$20,0))</f>
        <v>8</v>
      </c>
      <c r="D70">
        <v>1</v>
      </c>
      <c r="E70">
        <f ca="1">SUMIF(B53:B61, B70, G53:G61)</f>
        <v>0.42468914892575615</v>
      </c>
      <c r="F70">
        <f ca="1">IF(E70&gt;1.5, F69+1, F69)</f>
        <v>2</v>
      </c>
      <c r="G70">
        <f ca="1">IF(H63&gt;15, G69-1, G69)</f>
        <v>2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1</v>
      </c>
      <c r="AC70" t="e">
        <f t="shared" si="12"/>
        <v>#N/A</v>
      </c>
      <c r="AD70">
        <f t="shared" si="13"/>
        <v>1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1</v>
      </c>
      <c r="AC71" t="e">
        <f t="shared" si="12"/>
        <v>#N/A</v>
      </c>
      <c r="AD71">
        <f t="shared" si="13"/>
        <v>1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Crowned Eagle</v>
      </c>
      <c r="C72">
        <f>C53</f>
        <v>309.19639999999998</v>
      </c>
      <c r="D72">
        <f>(1/C72)*(C72-C73)</f>
        <v>3.2646887221196547E-2</v>
      </c>
      <c r="E72">
        <f>H53</f>
        <v>2.25</v>
      </c>
      <c r="F72">
        <f>(E72*10)-10</f>
        <v>12.5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1</v>
      </c>
      <c r="AC72" t="e">
        <f t="shared" si="12"/>
        <v>#N/A</v>
      </c>
      <c r="AD72">
        <f t="shared" si="13"/>
        <v>1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Podemos (GER)</v>
      </c>
      <c r="C73">
        <f t="shared" si="19"/>
        <v>299.10210000000001</v>
      </c>
      <c r="D73">
        <f>(1/C73)*(C73-C74)</f>
        <v>0.10572309589267349</v>
      </c>
      <c r="E73">
        <f t="shared" ref="E73:E74" si="20">H54</f>
        <v>8</v>
      </c>
      <c r="F73">
        <f>(E73*10)-10</f>
        <v>70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1</v>
      </c>
      <c r="AC73" t="e">
        <f t="shared" si="12"/>
        <v>#N/A</v>
      </c>
      <c r="AD73">
        <f t="shared" si="13"/>
        <v>1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Atty Persse (IRE)</v>
      </c>
      <c r="C74">
        <f t="shared" si="19"/>
        <v>267.48009999999999</v>
      </c>
      <c r="E74">
        <f t="shared" si="20"/>
        <v>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1</v>
      </c>
      <c r="AC74" t="e">
        <f t="shared" si="12"/>
        <v>#N/A</v>
      </c>
      <c r="AD74">
        <f t="shared" si="13"/>
        <v>1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>Crowned Eagle</v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1</v>
      </c>
      <c r="AC75" t="e">
        <f t="shared" si="12"/>
        <v>#N/A</v>
      </c>
      <c r="AD75">
        <f t="shared" si="13"/>
        <v>1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>Podemos (GER)</v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1</v>
      </c>
      <c r="AC76" t="e">
        <f t="shared" si="12"/>
        <v>#N/A</v>
      </c>
      <c r="AD76">
        <f t="shared" si="13"/>
        <v>1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2.25</v>
      </c>
      <c r="C77">
        <f>SMALL(AF2:AF50, 1)</f>
        <v>2.25</v>
      </c>
      <c r="D77" t="str">
        <f>IF(G77&lt;=3, "YES", "NO")</f>
        <v>YES</v>
      </c>
      <c r="E77">
        <f>IF(C77=0,SMALL(AF2:AF49,2), C77)</f>
        <v>2.25</v>
      </c>
      <c r="F77">
        <f>IF(E77=0, SMALL(AF2:AF49, 3), E77)</f>
        <v>2.25</v>
      </c>
      <c r="G77">
        <f>IF(F77=0, SMALL(AF2:AF49, 4), F77)</f>
        <v>2.25</v>
      </c>
      <c r="H77" t="str">
        <f>INDEX(A2:A50, MATCH(G77, AF2:AF50, 0))</f>
        <v>Crowned Eagle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1</v>
      </c>
      <c r="AC77" t="e">
        <f t="shared" si="12"/>
        <v>#N/A</v>
      </c>
      <c r="AD77">
        <f t="shared" si="13"/>
        <v>1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309.19639999999998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1</v>
      </c>
      <c r="AC78" t="e">
        <f t="shared" si="12"/>
        <v>#N/A</v>
      </c>
      <c r="AD78">
        <f t="shared" si="13"/>
        <v>1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309.19639999999998</v>
      </c>
      <c r="C79">
        <f>C78/B79</f>
        <v>3.2341903075197516E-5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Crowned Eagle is highly rated.</v>
      </c>
      <c r="H79" t="str">
        <f>INDEX(A2:A50, MATCH(B79, AE2:AE50, 0))</f>
        <v>Crowned Eagle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1</v>
      </c>
      <c r="AC79" t="e">
        <f t="shared" si="12"/>
        <v>#N/A</v>
      </c>
      <c r="AD79">
        <f t="shared" si="13"/>
        <v>1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23.8264</v>
      </c>
      <c r="C80">
        <f>(B81-B80)+0.01</f>
        <v>0.01</v>
      </c>
      <c r="D80" t="str">
        <f>D2</f>
        <v xml:space="preserve">1m4f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1</v>
      </c>
      <c r="AC80" t="e">
        <f t="shared" si="12"/>
        <v>#N/A</v>
      </c>
      <c r="AD80">
        <f t="shared" si="13"/>
        <v>1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23.8264</v>
      </c>
      <c r="C81">
        <f>C80/B81</f>
        <v>4.1970251485746904E-4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Dubai Dunes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Kempton</v>
      </c>
    </row>
    <row r="82" spans="1:19" hidden="1" outlineLevel="1">
      <c r="A82" t="s">
        <v>110</v>
      </c>
      <c r="B82">
        <f>INDEX(M2:M49, MATCH(H77, A2:A49, 0))</f>
        <v>85.248500000000007</v>
      </c>
      <c r="C82">
        <f>(B83-B82)+0.01</f>
        <v>19.758499999999994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104.997</v>
      </c>
      <c r="C83">
        <f>C82/B83</f>
        <v>0.18818156709239306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Crowned Eagleis the form horse.</v>
      </c>
      <c r="H83" t="str">
        <f>INDEX(A2:A50,MATCH(B83,INDEX(M2:M50,0)))</f>
        <v>Dubai Dunes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1.92</v>
      </c>
      <c r="C84">
        <f>(B85-B84)+0.01</f>
        <v>1.7882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3.6981999999999999</v>
      </c>
      <c r="C85">
        <f>C84/B85</f>
        <v>0.48353252933859719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Atty Persse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23.3338</v>
      </c>
      <c r="C86">
        <f>(B87-B86)+0.01</f>
        <v>12.694700000000003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36.018500000000003</v>
      </c>
      <c r="C87">
        <f>C86/B87</f>
        <v>0.35244943570665077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Podemos (GER) is 35.24% ahead of Crowned Eagle. </v>
      </c>
      <c r="H87" t="str">
        <f>INDEX(A2:A50, MATCH(B87, AD2:AD50, 0))</f>
        <v>Podemos (GER)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1.649</v>
      </c>
      <c r="C88">
        <f>B89-B88</f>
        <v>4.6368999999999998</v>
      </c>
      <c r="H88" t="str">
        <f>INDEX(X2:X50, MATCH(B88, Y2:Y50, 0))</f>
        <v>Mosse, G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6.2858999999999998</v>
      </c>
      <c r="C89">
        <f>C88/B89</f>
        <v>0.73766684166149632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Doyle, James is 73.77% ahead of Mosse, G. </v>
      </c>
      <c r="H89" t="str">
        <f>INDEX(X2:X50, MATCH(B89, Y2:Y50, 0))</f>
        <v>Doyle, James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93.855400000000003</v>
      </c>
      <c r="C90">
        <f>(B91-B90)+0.01</f>
        <v>1.9129999999999916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95.758399999999995</v>
      </c>
      <c r="C91">
        <f>(C90+0.01)/(B91+0.01)</f>
        <v>2.0079692257571304E-2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Kasperenko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138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0.22459999999999999</v>
      </c>
    </row>
    <row r="96" spans="1:19" hidden="1" outlineLevel="1">
      <c r="A96" t="s">
        <v>70</v>
      </c>
      <c r="B96">
        <f>INDEX(Sheet1!H:H, MATCH($A$51, Sheet1!$A:$A,0))</f>
        <v>0.1812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0.1739</v>
      </c>
      <c r="C97" t="b">
        <f>IF(AND($B$94&gt;15,B97&gt;0.25),B56)</f>
        <v>0</v>
      </c>
      <c r="D97">
        <f t="shared" si="22"/>
        <v>2</v>
      </c>
      <c r="E97">
        <f t="shared" si="23"/>
        <v>5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0.23910000000000001</v>
      </c>
      <c r="C98" t="b">
        <f>IF(AND($B$94&gt;15,B98&gt;0.25),B57)</f>
        <v>0</v>
      </c>
      <c r="D98">
        <f t="shared" si="22"/>
        <v>6</v>
      </c>
      <c r="E98">
        <f t="shared" si="23"/>
        <v>1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0.19570000000000001</v>
      </c>
      <c r="C99" t="b">
        <f>IF(AND($B$94&gt;15,B99&gt;0.25),B59)</f>
        <v>0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0.13039999999999999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0.2319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3.28515625" bestFit="1" customWidth="1"/>
    <col min="4" max="5" width="12" bestFit="1" customWidth="1"/>
    <col min="6" max="6" width="13.28515625" bestFit="1" customWidth="1"/>
    <col min="7" max="7" width="89" bestFit="1" customWidth="1"/>
    <col min="8" max="8" width="13.28515625" bestFit="1" customWidth="1"/>
    <col min="9" max="9" width="10.140625" bestFit="1" customWidth="1"/>
    <col min="10" max="10" width="16.28515625" bestFit="1" customWidth="1"/>
    <col min="11" max="11" width="25.5703125" bestFit="1" customWidth="1"/>
    <col min="12" max="19" width="18.28515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42578125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22.140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691</v>
      </c>
      <c r="B2" s="1">
        <v>0.77083333333333337</v>
      </c>
      <c r="C2" t="s">
        <v>168</v>
      </c>
      <c r="D2" t="s">
        <v>585</v>
      </c>
      <c r="E2" t="s">
        <v>230</v>
      </c>
      <c r="F2">
        <v>6469</v>
      </c>
      <c r="G2" t="s">
        <v>547</v>
      </c>
      <c r="H2" t="s">
        <v>548</v>
      </c>
      <c r="I2" t="s">
        <v>5</v>
      </c>
      <c r="J2" t="s">
        <v>433</v>
      </c>
      <c r="K2" t="s">
        <v>690</v>
      </c>
      <c r="L2">
        <v>3</v>
      </c>
      <c r="M2">
        <v>107.9</v>
      </c>
      <c r="N2">
        <v>43.552799999999998</v>
      </c>
      <c r="O2">
        <v>35.379800000000003</v>
      </c>
      <c r="P2">
        <v>11.5838</v>
      </c>
      <c r="Q2">
        <v>4.5601000000000003</v>
      </c>
      <c r="R2">
        <v>3.2439</v>
      </c>
      <c r="S2">
        <v>3.3048999999999999</v>
      </c>
      <c r="T2">
        <v>1.8310999999999999</v>
      </c>
      <c r="U2">
        <v>2.3144999999999998</v>
      </c>
      <c r="V2">
        <v>0</v>
      </c>
      <c r="W2">
        <v>19.265000000000001</v>
      </c>
      <c r="X2" t="s">
        <v>692</v>
      </c>
      <c r="Y2">
        <v>3.5524</v>
      </c>
      <c r="Z2" t="s">
        <v>693</v>
      </c>
      <c r="AA2">
        <v>1.9972000000000001</v>
      </c>
      <c r="AB2" t="s">
        <v>617</v>
      </c>
      <c r="AC2">
        <v>2.0958000000000001</v>
      </c>
      <c r="AD2">
        <v>38.991</v>
      </c>
      <c r="AE2">
        <v>281.34879999999998</v>
      </c>
      <c r="AF2">
        <v>6</v>
      </c>
      <c r="AG2">
        <v>81</v>
      </c>
    </row>
    <row r="3" spans="1:33">
      <c r="A3" t="s">
        <v>694</v>
      </c>
      <c r="B3" s="1">
        <v>0.77083333333333337</v>
      </c>
      <c r="C3" t="s">
        <v>168</v>
      </c>
      <c r="D3" t="s">
        <v>585</v>
      </c>
      <c r="E3" t="s">
        <v>230</v>
      </c>
      <c r="F3">
        <v>6469</v>
      </c>
      <c r="G3" t="s">
        <v>547</v>
      </c>
      <c r="H3" t="s">
        <v>548</v>
      </c>
      <c r="I3" t="s">
        <v>5</v>
      </c>
      <c r="J3" t="s">
        <v>433</v>
      </c>
      <c r="K3" t="s">
        <v>690</v>
      </c>
      <c r="L3">
        <v>3</v>
      </c>
      <c r="M3">
        <v>88.4542</v>
      </c>
      <c r="N3">
        <v>84.223799999999997</v>
      </c>
      <c r="O3">
        <v>23.970199999999998</v>
      </c>
      <c r="P3">
        <v>12.591100000000001</v>
      </c>
      <c r="Q3">
        <v>7.9861000000000004</v>
      </c>
      <c r="R3">
        <v>6.95</v>
      </c>
      <c r="S3">
        <v>3.8212999999999999</v>
      </c>
      <c r="T3">
        <v>2.3549000000000002</v>
      </c>
      <c r="U3">
        <v>1.587</v>
      </c>
      <c r="V3">
        <v>1.2426999999999999</v>
      </c>
      <c r="W3">
        <v>20.520700000000001</v>
      </c>
      <c r="X3" t="s">
        <v>676</v>
      </c>
      <c r="Y3">
        <v>1.7923</v>
      </c>
      <c r="Z3" t="s">
        <v>695</v>
      </c>
      <c r="AA3">
        <v>1.6216999999999999</v>
      </c>
      <c r="AB3" t="s">
        <v>668</v>
      </c>
      <c r="AC3">
        <v>3.0501</v>
      </c>
      <c r="AD3">
        <v>20.203499999999998</v>
      </c>
      <c r="AE3">
        <v>280.3698</v>
      </c>
      <c r="AF3">
        <v>5</v>
      </c>
      <c r="AG3">
        <v>83</v>
      </c>
    </row>
    <row r="4" spans="1:33">
      <c r="A4" t="s">
        <v>696</v>
      </c>
      <c r="B4" s="1">
        <v>0.77083333333333337</v>
      </c>
      <c r="C4" t="s">
        <v>168</v>
      </c>
      <c r="D4" t="s">
        <v>585</v>
      </c>
      <c r="E4" t="s">
        <v>230</v>
      </c>
      <c r="F4">
        <v>6469</v>
      </c>
      <c r="G4" t="s">
        <v>547</v>
      </c>
      <c r="H4" t="s">
        <v>548</v>
      </c>
      <c r="I4" t="s">
        <v>5</v>
      </c>
      <c r="J4" t="s">
        <v>433</v>
      </c>
      <c r="K4" t="s">
        <v>690</v>
      </c>
      <c r="L4">
        <v>3</v>
      </c>
      <c r="M4">
        <v>104.32599999999999</v>
      </c>
      <c r="N4">
        <v>73.775999999999996</v>
      </c>
      <c r="O4">
        <v>23.610099999999999</v>
      </c>
      <c r="P4">
        <v>11.7674</v>
      </c>
      <c r="Q4">
        <v>3.8990999999999998</v>
      </c>
      <c r="R4">
        <v>3.7585000000000002</v>
      </c>
      <c r="S4">
        <v>3.9281000000000001</v>
      </c>
      <c r="T4">
        <v>1.9422999999999999</v>
      </c>
      <c r="U4">
        <v>1.8525</v>
      </c>
      <c r="V4">
        <v>0</v>
      </c>
      <c r="W4">
        <v>22.706399999999999</v>
      </c>
      <c r="X4" t="s">
        <v>697</v>
      </c>
      <c r="Y4">
        <v>2.1023000000000001</v>
      </c>
      <c r="Z4" t="s">
        <v>558</v>
      </c>
      <c r="AA4">
        <v>3.4133</v>
      </c>
      <c r="AB4" t="s">
        <v>344</v>
      </c>
      <c r="AC4">
        <v>1.6317999999999999</v>
      </c>
      <c r="AD4">
        <v>10.5716</v>
      </c>
      <c r="AE4">
        <v>271.0727</v>
      </c>
      <c r="AF4">
        <v>2.5</v>
      </c>
      <c r="AG4">
        <v>80</v>
      </c>
    </row>
    <row r="5" spans="1:33">
      <c r="A5" t="s">
        <v>698</v>
      </c>
      <c r="B5" s="1">
        <v>0.77083333333333337</v>
      </c>
      <c r="C5" t="s">
        <v>168</v>
      </c>
      <c r="D5" t="s">
        <v>585</v>
      </c>
      <c r="E5" t="s">
        <v>230</v>
      </c>
      <c r="F5">
        <v>6469</v>
      </c>
      <c r="G5" t="s">
        <v>547</v>
      </c>
      <c r="H5" t="s">
        <v>548</v>
      </c>
      <c r="I5" t="s">
        <v>5</v>
      </c>
      <c r="J5" t="s">
        <v>433</v>
      </c>
      <c r="K5" t="s">
        <v>690</v>
      </c>
      <c r="L5">
        <v>3</v>
      </c>
      <c r="M5">
        <v>80.200199999999995</v>
      </c>
      <c r="N5">
        <v>69.084000000000003</v>
      </c>
      <c r="O5">
        <v>28.2088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12.042899999999999</v>
      </c>
      <c r="X5" t="s">
        <v>588</v>
      </c>
      <c r="Y5">
        <v>5.5547000000000004</v>
      </c>
      <c r="Z5" t="s">
        <v>589</v>
      </c>
      <c r="AA5">
        <v>3.2393000000000001</v>
      </c>
      <c r="AB5" t="s">
        <v>554</v>
      </c>
      <c r="AC5">
        <v>2.4739</v>
      </c>
      <c r="AD5">
        <v>31.1661</v>
      </c>
      <c r="AE5">
        <v>266.82029999999997</v>
      </c>
      <c r="AF5">
        <v>4</v>
      </c>
      <c r="AG5">
        <v>75</v>
      </c>
    </row>
    <row r="6" spans="1:33">
      <c r="A6" t="s">
        <v>699</v>
      </c>
      <c r="B6" s="1">
        <v>0.77083333333333337</v>
      </c>
      <c r="C6" t="s">
        <v>168</v>
      </c>
      <c r="D6" t="s">
        <v>585</v>
      </c>
      <c r="E6" t="s">
        <v>230</v>
      </c>
      <c r="F6">
        <v>6469</v>
      </c>
      <c r="G6" t="s">
        <v>547</v>
      </c>
      <c r="H6" t="s">
        <v>548</v>
      </c>
      <c r="I6" t="s">
        <v>5</v>
      </c>
      <c r="J6" t="s">
        <v>433</v>
      </c>
      <c r="K6" t="s">
        <v>690</v>
      </c>
      <c r="L6">
        <v>4</v>
      </c>
      <c r="M6">
        <v>84.56</v>
      </c>
      <c r="N6">
        <v>75.918400000000005</v>
      </c>
      <c r="O6">
        <v>31.723400000000002</v>
      </c>
      <c r="P6">
        <v>7.1418999999999997</v>
      </c>
      <c r="Q6">
        <v>7.3760000000000003</v>
      </c>
      <c r="R6">
        <v>5.6055000000000001</v>
      </c>
      <c r="S6">
        <v>3.6095999999999999</v>
      </c>
      <c r="T6">
        <v>1.746</v>
      </c>
      <c r="U6">
        <v>2.0175000000000001</v>
      </c>
      <c r="V6">
        <v>1.0558000000000001</v>
      </c>
      <c r="W6">
        <v>13.9207</v>
      </c>
      <c r="X6" t="s">
        <v>561</v>
      </c>
      <c r="Y6">
        <v>1.972</v>
      </c>
      <c r="Z6" t="s">
        <v>641</v>
      </c>
      <c r="AA6">
        <v>2.3656999999999999</v>
      </c>
      <c r="AB6" t="s">
        <v>344</v>
      </c>
      <c r="AC6">
        <v>1.5058</v>
      </c>
      <c r="AD6">
        <v>17.400300000000001</v>
      </c>
      <c r="AE6">
        <v>257.9187</v>
      </c>
      <c r="AF6">
        <v>12</v>
      </c>
      <c r="AG6">
        <v>77</v>
      </c>
    </row>
    <row r="7" spans="1:33">
      <c r="A7" t="s">
        <v>700</v>
      </c>
      <c r="B7" s="1">
        <v>0.77083333333333337</v>
      </c>
      <c r="C7" t="s">
        <v>168</v>
      </c>
      <c r="D7" t="s">
        <v>585</v>
      </c>
      <c r="E7" t="s">
        <v>230</v>
      </c>
      <c r="F7">
        <v>6469</v>
      </c>
      <c r="G7" t="s">
        <v>547</v>
      </c>
      <c r="H7" t="s">
        <v>548</v>
      </c>
      <c r="I7" t="s">
        <v>5</v>
      </c>
      <c r="J7" t="s">
        <v>433</v>
      </c>
      <c r="K7" t="s">
        <v>690</v>
      </c>
      <c r="L7">
        <v>4</v>
      </c>
      <c r="M7">
        <v>75.27</v>
      </c>
      <c r="N7">
        <v>59.335999999999999</v>
      </c>
      <c r="O7">
        <v>26.36</v>
      </c>
      <c r="P7">
        <v>10.974600000000001</v>
      </c>
      <c r="Q7">
        <v>4.4283000000000001</v>
      </c>
      <c r="R7">
        <v>5.0411000000000001</v>
      </c>
      <c r="S7">
        <v>4.0267999999999997</v>
      </c>
      <c r="T7">
        <v>2.589</v>
      </c>
      <c r="U7">
        <v>1.6669</v>
      </c>
      <c r="V7">
        <v>1.5415000000000001</v>
      </c>
      <c r="W7">
        <v>20.732099999999999</v>
      </c>
      <c r="X7" t="s">
        <v>650</v>
      </c>
      <c r="Y7">
        <v>1.5727</v>
      </c>
      <c r="Z7" t="s">
        <v>651</v>
      </c>
      <c r="AA7">
        <v>2.0627</v>
      </c>
      <c r="AB7" t="s">
        <v>701</v>
      </c>
      <c r="AC7">
        <v>1.7478</v>
      </c>
      <c r="AD7">
        <v>26.38</v>
      </c>
      <c r="AE7">
        <v>243.7296</v>
      </c>
      <c r="AF7">
        <v>20</v>
      </c>
      <c r="AG7">
        <v>82</v>
      </c>
    </row>
    <row r="8" spans="1:33">
      <c r="A8" t="s">
        <v>702</v>
      </c>
      <c r="B8" s="1">
        <v>0.77083333333333337</v>
      </c>
      <c r="C8" t="s">
        <v>168</v>
      </c>
      <c r="D8" t="s">
        <v>585</v>
      </c>
      <c r="E8" t="s">
        <v>230</v>
      </c>
      <c r="F8">
        <v>6469</v>
      </c>
      <c r="G8" t="s">
        <v>547</v>
      </c>
      <c r="H8" t="s">
        <v>548</v>
      </c>
      <c r="I8" t="s">
        <v>5</v>
      </c>
      <c r="J8" t="s">
        <v>433</v>
      </c>
      <c r="K8" t="s">
        <v>690</v>
      </c>
      <c r="L8">
        <v>3</v>
      </c>
      <c r="M8">
        <v>78.61</v>
      </c>
      <c r="N8">
        <v>71.488</v>
      </c>
      <c r="O8">
        <v>21.915700000000001</v>
      </c>
      <c r="P8">
        <v>5.242</v>
      </c>
      <c r="Q8">
        <v>6.5857999999999999</v>
      </c>
      <c r="R8">
        <v>3.1457000000000002</v>
      </c>
      <c r="S8">
        <v>0</v>
      </c>
      <c r="T8">
        <v>0</v>
      </c>
      <c r="U8">
        <v>0</v>
      </c>
      <c r="V8">
        <v>0</v>
      </c>
      <c r="W8">
        <v>10.8157</v>
      </c>
      <c r="X8" t="s">
        <v>552</v>
      </c>
      <c r="Y8">
        <v>2.0434000000000001</v>
      </c>
      <c r="Z8" t="s">
        <v>703</v>
      </c>
      <c r="AA8">
        <v>1.7455000000000001</v>
      </c>
      <c r="AB8" t="s">
        <v>704</v>
      </c>
      <c r="AC8">
        <v>2.2385999999999999</v>
      </c>
      <c r="AD8">
        <v>20.633099999999999</v>
      </c>
      <c r="AE8">
        <v>233.1729</v>
      </c>
      <c r="AF8">
        <v>4.5</v>
      </c>
      <c r="AG8">
        <v>69</v>
      </c>
    </row>
    <row r="9" spans="1:33">
      <c r="A9" t="s">
        <v>705</v>
      </c>
      <c r="B9" s="1">
        <v>0.77083333333333337</v>
      </c>
      <c r="C9" t="s">
        <v>168</v>
      </c>
      <c r="D9" t="s">
        <v>585</v>
      </c>
      <c r="E9" t="s">
        <v>230</v>
      </c>
      <c r="F9">
        <v>6469</v>
      </c>
      <c r="G9" t="s">
        <v>547</v>
      </c>
      <c r="H9" t="s">
        <v>548</v>
      </c>
      <c r="I9" t="s">
        <v>5</v>
      </c>
      <c r="J9" t="s">
        <v>433</v>
      </c>
      <c r="K9" t="s">
        <v>690</v>
      </c>
      <c r="L9">
        <v>4</v>
      </c>
      <c r="M9">
        <v>62.593899999999998</v>
      </c>
      <c r="N9">
        <v>43.308999999999997</v>
      </c>
      <c r="O9">
        <v>32.9071</v>
      </c>
      <c r="P9">
        <v>12.8775</v>
      </c>
      <c r="Q9">
        <v>6.9275000000000002</v>
      </c>
      <c r="R9">
        <v>5.2624000000000004</v>
      </c>
      <c r="S9">
        <v>3.2987000000000002</v>
      </c>
      <c r="T9">
        <v>1.0348999999999999</v>
      </c>
      <c r="U9">
        <v>1.2112000000000001</v>
      </c>
      <c r="V9">
        <v>0.8508</v>
      </c>
      <c r="W9">
        <v>19.0686</v>
      </c>
      <c r="X9" t="s">
        <v>644</v>
      </c>
      <c r="Y9">
        <v>3.0510000000000002</v>
      </c>
      <c r="Z9" t="s">
        <v>706</v>
      </c>
      <c r="AA9">
        <v>2.3401000000000001</v>
      </c>
      <c r="AB9" t="s">
        <v>523</v>
      </c>
      <c r="AC9">
        <v>1.4995000000000001</v>
      </c>
      <c r="AD9">
        <v>13.664199999999999</v>
      </c>
      <c r="AE9">
        <v>209.89619999999999</v>
      </c>
      <c r="AF9">
        <v>16</v>
      </c>
      <c r="AG9">
        <v>83</v>
      </c>
    </row>
    <row r="51" spans="1:33" hidden="1" outlineLevel="1">
      <c r="A51" t="str">
        <f>C2</f>
        <v>Kempton</v>
      </c>
      <c r="B51">
        <f>B2</f>
        <v>0.77083333333333337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Golden Iris</v>
      </c>
      <c r="L52" t="str">
        <f t="shared" si="0"/>
        <v>Amandine</v>
      </c>
      <c r="M52" t="str">
        <f t="shared" si="0"/>
        <v>Golden Iris</v>
      </c>
      <c r="N52" t="str">
        <f t="shared" ref="N52:N91" si="1">INDEX($A$2:$A$20,(MATCH(LARGE(W$2:W$20,$J52),W$2:W$20,0)))</f>
        <v>Contrive (IRE)</v>
      </c>
      <c r="O52" t="str">
        <f t="shared" ref="O52:O91" si="2">INDEX($A$2:$A$20,(MATCH(LARGE(AA$2:AA$20,$J52),AA$2:AA$20,0)))</f>
        <v>Contrive (IRE)</v>
      </c>
      <c r="P52" t="str">
        <f t="shared" ref="P52:P91" si="3">INDEX($A$2:$A$20,(MATCH(LARGE(Y$2:Y$20,$J52),Y$2:Y$20,0)))</f>
        <v>Muneyra</v>
      </c>
      <c r="Q52" t="str">
        <f t="shared" ref="Q52:Q91" si="4">INDEX($A$2:$A$20,(MATCH(LARGE(Y$2:Y$20,$J52),Y$2:Y$20,0)))</f>
        <v>Muneyra</v>
      </c>
      <c r="R52" t="str">
        <f t="shared" ref="R52:R91" si="5">INDEX($A$2:$A$20,(MATCH(LARGE(AD$2:AD$20,$J52),AD$2:AD$20,0)))</f>
        <v>Golden Iris</v>
      </c>
      <c r="S52" t="str">
        <f t="shared" ref="S52:S80" si="6">A2</f>
        <v>Golden Iris</v>
      </c>
      <c r="V52">
        <f t="shared" ref="V52:V80" si="7">SUM(Y52:AF52)</f>
        <v>46</v>
      </c>
      <c r="W52">
        <f t="shared" ref="W52:W80" si="8">V52-AG2</f>
        <v>-35</v>
      </c>
      <c r="X52">
        <f t="shared" ref="X52:X60" si="9">IF(ISNA(W52),"",W52)</f>
        <v>-35</v>
      </c>
      <c r="Y52">
        <f t="shared" ref="Y52:AA80" si="10">(($H$63+1)-(RANK(M2,M$2:M$30)))</f>
        <v>8</v>
      </c>
      <c r="Z52">
        <f t="shared" si="10"/>
        <v>2</v>
      </c>
      <c r="AA52">
        <f t="shared" si="10"/>
        <v>8</v>
      </c>
      <c r="AB52">
        <f t="shared" ref="AB52:AB80" si="11">(($H$63+1)-(RANK(W2,W$2:W$30)))</f>
        <v>5</v>
      </c>
      <c r="AC52">
        <f t="shared" ref="AC52:AC80" si="12">(($H$63+1)-(RANK(Y2,Y$2:Y$30)))</f>
        <v>7</v>
      </c>
      <c r="AD52">
        <f t="shared" ref="AD52:AD80" si="13">(($H$63+1)-(RANK(AA2,AA$2:AA$30)))</f>
        <v>3</v>
      </c>
      <c r="AE52">
        <f t="shared" ref="AE52:AF80" si="14">(($H$63+1)-(RANK(AC2,AC$2:AC$30)))</f>
        <v>5</v>
      </c>
      <c r="AF52">
        <f t="shared" si="14"/>
        <v>8</v>
      </c>
      <c r="AG52" t="str">
        <f>INDEX(S52:S92, MATCH(LARGE(X52:X92, 1),X52:X92, 0))</f>
        <v>Muneyra</v>
      </c>
    </row>
    <row r="53" spans="1:33" hidden="1" outlineLevel="1">
      <c r="A53" t="s">
        <v>43</v>
      </c>
      <c r="B53" t="str">
        <f>A2</f>
        <v>Golden Iris</v>
      </c>
      <c r="C53">
        <f>AE2</f>
        <v>281.34879999999998</v>
      </c>
      <c r="D53">
        <f>AG2</f>
        <v>81</v>
      </c>
      <c r="E53">
        <f>C53-D53</f>
        <v>200.34879999999998</v>
      </c>
      <c r="F53">
        <f>SUMIF(B53:B61, B53, G53:G61)</f>
        <v>0.23728770220984025</v>
      </c>
      <c r="G53">
        <f>(1/C53)*(C53-C54)</f>
        <v>3.4796665207030742E-3</v>
      </c>
      <c r="H53">
        <f>AF2</f>
        <v>6</v>
      </c>
      <c r="J53">
        <v>2</v>
      </c>
      <c r="K53" t="str">
        <f t="shared" si="0"/>
        <v>Contrive (IRE)</v>
      </c>
      <c r="L53" t="str">
        <f t="shared" si="0"/>
        <v>Crafty Madam (IRE)</v>
      </c>
      <c r="M53" t="str">
        <f t="shared" si="0"/>
        <v>Marilyn</v>
      </c>
      <c r="N53" t="str">
        <f t="shared" si="1"/>
        <v>Ventura Blues (IRE)</v>
      </c>
      <c r="O53" t="str">
        <f t="shared" si="2"/>
        <v>Muneyra</v>
      </c>
      <c r="P53" t="str">
        <f t="shared" si="3"/>
        <v>Golden Iris</v>
      </c>
      <c r="Q53" t="str">
        <f t="shared" si="4"/>
        <v>Golden Iris</v>
      </c>
      <c r="R53" t="str">
        <f t="shared" si="5"/>
        <v>Muneyra</v>
      </c>
      <c r="S53" t="str">
        <f t="shared" si="6"/>
        <v>Amandine</v>
      </c>
      <c r="V53">
        <f t="shared" si="7"/>
        <v>38</v>
      </c>
      <c r="W53">
        <f t="shared" si="8"/>
        <v>-45</v>
      </c>
      <c r="X53">
        <f t="shared" si="9"/>
        <v>-45</v>
      </c>
      <c r="Y53">
        <f t="shared" si="10"/>
        <v>6</v>
      </c>
      <c r="Z53">
        <f t="shared" si="10"/>
        <v>8</v>
      </c>
      <c r="AA53">
        <f t="shared" si="10"/>
        <v>3</v>
      </c>
      <c r="AB53">
        <f t="shared" si="11"/>
        <v>6</v>
      </c>
      <c r="AC53">
        <f t="shared" si="12"/>
        <v>2</v>
      </c>
      <c r="AD53">
        <f t="shared" si="13"/>
        <v>1</v>
      </c>
      <c r="AE53">
        <f t="shared" si="14"/>
        <v>8</v>
      </c>
      <c r="AF53">
        <f t="shared" si="14"/>
        <v>4</v>
      </c>
    </row>
    <row r="54" spans="1:33" hidden="1" outlineLevel="1">
      <c r="A54" t="s">
        <v>44</v>
      </c>
      <c r="B54" t="str">
        <f>A3</f>
        <v>Amandine</v>
      </c>
      <c r="C54">
        <f>AE3</f>
        <v>280.3698</v>
      </c>
      <c r="D54">
        <f>AG3</f>
        <v>83</v>
      </c>
      <c r="E54">
        <f t="shared" ref="E54:E55" si="15">C54-D54</f>
        <v>197.3698</v>
      </c>
      <c r="F54">
        <f ca="1">SUMIF(B53:B64, B54, G53:G61)</f>
        <v>0.18891183895609984</v>
      </c>
      <c r="H54">
        <f>AF3</f>
        <v>5</v>
      </c>
      <c r="J54">
        <v>3</v>
      </c>
      <c r="K54" t="str">
        <f t="shared" si="0"/>
        <v>Amandine</v>
      </c>
      <c r="L54" t="str">
        <f t="shared" si="0"/>
        <v>Contrive (IRE)</v>
      </c>
      <c r="M54" t="str">
        <f t="shared" si="0"/>
        <v>Crafty Madam (IRE)</v>
      </c>
      <c r="N54" t="str">
        <f t="shared" si="1"/>
        <v>Amandine</v>
      </c>
      <c r="O54" t="str">
        <f t="shared" si="2"/>
        <v>Crafty Madam (IRE)</v>
      </c>
      <c r="P54" t="str">
        <f t="shared" si="3"/>
        <v>Marilyn</v>
      </c>
      <c r="Q54" t="str">
        <f t="shared" si="4"/>
        <v>Marilyn</v>
      </c>
      <c r="R54" t="str">
        <f t="shared" si="5"/>
        <v>Ventura Blues (IRE)</v>
      </c>
      <c r="S54" t="str">
        <f t="shared" si="6"/>
        <v>Contrive (IRE)</v>
      </c>
      <c r="V54">
        <f t="shared" si="7"/>
        <v>40</v>
      </c>
      <c r="W54">
        <f t="shared" si="8"/>
        <v>-40</v>
      </c>
      <c r="X54">
        <f t="shared" si="9"/>
        <v>-40</v>
      </c>
      <c r="Y54">
        <f t="shared" si="10"/>
        <v>7</v>
      </c>
      <c r="Z54">
        <f t="shared" si="10"/>
        <v>6</v>
      </c>
      <c r="AA54">
        <f t="shared" si="10"/>
        <v>2</v>
      </c>
      <c r="AB54">
        <f t="shared" si="11"/>
        <v>8</v>
      </c>
      <c r="AC54">
        <f t="shared" si="12"/>
        <v>5</v>
      </c>
      <c r="AD54">
        <f t="shared" si="13"/>
        <v>8</v>
      </c>
      <c r="AE54">
        <f t="shared" si="14"/>
        <v>3</v>
      </c>
      <c r="AF54">
        <f t="shared" si="14"/>
        <v>1</v>
      </c>
    </row>
    <row r="55" spans="1:33" hidden="1" outlineLevel="1">
      <c r="A55" t="s">
        <v>45</v>
      </c>
      <c r="B55" t="str">
        <f>A4</f>
        <v>Contrive (IRE)</v>
      </c>
      <c r="C55">
        <f>AE4</f>
        <v>271.0727</v>
      </c>
      <c r="D55">
        <f>AG4</f>
        <v>80</v>
      </c>
      <c r="E55">
        <f t="shared" si="15"/>
        <v>191.0727</v>
      </c>
      <c r="F55">
        <f ca="1">SUMIF(B53:B64, B55, G53:G61)</f>
        <v>0.13792611433405855</v>
      </c>
      <c r="H55">
        <f>AF4</f>
        <v>2.5</v>
      </c>
      <c r="J55">
        <v>4</v>
      </c>
      <c r="K55" t="str">
        <f t="shared" si="0"/>
        <v>Crafty Madam (IRE)</v>
      </c>
      <c r="L55" t="str">
        <f t="shared" si="0"/>
        <v>Private View</v>
      </c>
      <c r="M55" t="str">
        <f t="shared" si="0"/>
        <v>Muneyra</v>
      </c>
      <c r="N55" t="str">
        <f t="shared" si="1"/>
        <v>Golden Iris</v>
      </c>
      <c r="O55" t="str">
        <f t="shared" si="2"/>
        <v>Marilyn</v>
      </c>
      <c r="P55" t="str">
        <f t="shared" si="3"/>
        <v>Contrive (IRE)</v>
      </c>
      <c r="Q55" t="str">
        <f t="shared" si="4"/>
        <v>Contrive (IRE)</v>
      </c>
      <c r="R55" t="str">
        <f t="shared" si="5"/>
        <v>Private View</v>
      </c>
      <c r="S55" t="str">
        <f t="shared" si="6"/>
        <v>Muneyra</v>
      </c>
      <c r="V55">
        <f t="shared" si="7"/>
        <v>44</v>
      </c>
      <c r="W55">
        <f t="shared" si="8"/>
        <v>-31</v>
      </c>
      <c r="X55">
        <f t="shared" si="9"/>
        <v>-31</v>
      </c>
      <c r="Y55">
        <f t="shared" si="10"/>
        <v>4</v>
      </c>
      <c r="Z55">
        <f t="shared" si="10"/>
        <v>4</v>
      </c>
      <c r="AA55">
        <f t="shared" si="10"/>
        <v>5</v>
      </c>
      <c r="AB55">
        <f t="shared" si="11"/>
        <v>2</v>
      </c>
      <c r="AC55">
        <f t="shared" si="12"/>
        <v>8</v>
      </c>
      <c r="AD55">
        <f t="shared" si="13"/>
        <v>7</v>
      </c>
      <c r="AE55">
        <f t="shared" si="14"/>
        <v>7</v>
      </c>
      <c r="AF55">
        <f t="shared" si="14"/>
        <v>7</v>
      </c>
    </row>
    <row r="56" spans="1:33" hidden="1" outlineLevel="1">
      <c r="A56" t="s">
        <v>46</v>
      </c>
      <c r="B56" t="str">
        <f>INDEX(A$2:A$20,MATCH(C56,M$2:M$20,0))</f>
        <v>Golden Iris</v>
      </c>
      <c r="C56">
        <f>LARGE(M$2:M$20, D56)</f>
        <v>107.9</v>
      </c>
      <c r="D56">
        <v>1</v>
      </c>
      <c r="E56">
        <f>LARGE(M$2:M$20, F56)</f>
        <v>104.32599999999999</v>
      </c>
      <c r="F56">
        <v>2</v>
      </c>
      <c r="G56">
        <f t="shared" ref="G56:G61" si="16">IF(C56&gt;0, (1/C56)*(C56-E56), 0.1)</f>
        <v>3.3123262279888897E-2</v>
      </c>
      <c r="H56">
        <f t="shared" ref="H56:H61" si="17">INDEX(AF$2:AF$20,MATCH(B56,A$2:A$20,0))</f>
        <v>6</v>
      </c>
      <c r="J56">
        <v>5</v>
      </c>
      <c r="K56" t="str">
        <f t="shared" si="0"/>
        <v>Muneyra</v>
      </c>
      <c r="L56" t="str">
        <f t="shared" si="0"/>
        <v>Muneyra</v>
      </c>
      <c r="M56" t="str">
        <f t="shared" si="0"/>
        <v>Ventura Blues (IRE)</v>
      </c>
      <c r="N56" t="str">
        <f t="shared" si="1"/>
        <v>Marilyn</v>
      </c>
      <c r="O56" t="str">
        <f t="shared" si="2"/>
        <v>Ventura Blues (IRE)</v>
      </c>
      <c r="P56" t="str">
        <f t="shared" si="3"/>
        <v>Private View</v>
      </c>
      <c r="Q56" t="str">
        <f t="shared" si="4"/>
        <v>Private View</v>
      </c>
      <c r="R56" t="str">
        <f t="shared" si="5"/>
        <v>Amandine</v>
      </c>
      <c r="S56" t="str">
        <f t="shared" si="6"/>
        <v>Crafty Madam (IRE)</v>
      </c>
      <c r="V56">
        <f t="shared" si="7"/>
        <v>35</v>
      </c>
      <c r="W56">
        <f t="shared" si="8"/>
        <v>-42</v>
      </c>
      <c r="X56">
        <f t="shared" si="9"/>
        <v>-42</v>
      </c>
      <c r="Y56">
        <f t="shared" si="10"/>
        <v>5</v>
      </c>
      <c r="Z56">
        <f t="shared" si="10"/>
        <v>7</v>
      </c>
      <c r="AA56">
        <f t="shared" si="10"/>
        <v>6</v>
      </c>
      <c r="AB56">
        <f t="shared" si="11"/>
        <v>3</v>
      </c>
      <c r="AC56">
        <f t="shared" si="12"/>
        <v>3</v>
      </c>
      <c r="AD56">
        <f t="shared" si="13"/>
        <v>6</v>
      </c>
      <c r="AE56">
        <f t="shared" si="14"/>
        <v>2</v>
      </c>
      <c r="AF56">
        <f t="shared" si="14"/>
        <v>3</v>
      </c>
    </row>
    <row r="57" spans="1:33" hidden="1" outlineLevel="1">
      <c r="A57" t="s">
        <v>25</v>
      </c>
      <c r="B57" t="str">
        <f>INDEX(A$2:A$20,MATCH(C57,W$2:W$20,0))</f>
        <v>Contrive (IRE)</v>
      </c>
      <c r="C57">
        <f>LARGE(W$2:W$20, D57)</f>
        <v>22.706399999999999</v>
      </c>
      <c r="D57">
        <v>1</v>
      </c>
      <c r="E57">
        <f>LARGE(W$2:W$20, F57)</f>
        <v>20.732099999999999</v>
      </c>
      <c r="F57">
        <v>2</v>
      </c>
      <c r="G57">
        <f t="shared" si="16"/>
        <v>8.6949054011203869E-2</v>
      </c>
      <c r="H57">
        <f t="shared" si="17"/>
        <v>2.5</v>
      </c>
      <c r="J57">
        <v>6</v>
      </c>
      <c r="K57" t="str">
        <f t="shared" si="0"/>
        <v>Private View</v>
      </c>
      <c r="L57" t="str">
        <f t="shared" si="0"/>
        <v>Ventura Blues (IRE)</v>
      </c>
      <c r="M57" t="str">
        <f t="shared" si="0"/>
        <v>Amandine</v>
      </c>
      <c r="N57" t="str">
        <f t="shared" si="1"/>
        <v>Crafty Madam (IRE)</v>
      </c>
      <c r="O57" t="str">
        <f t="shared" si="2"/>
        <v>Golden Iris</v>
      </c>
      <c r="P57" t="str">
        <f t="shared" si="3"/>
        <v>Crafty Madam (IRE)</v>
      </c>
      <c r="Q57" t="str">
        <f t="shared" si="4"/>
        <v>Crafty Madam (IRE)</v>
      </c>
      <c r="R57" t="str">
        <f t="shared" si="5"/>
        <v>Crafty Madam (IRE)</v>
      </c>
      <c r="S57" t="str">
        <f t="shared" si="6"/>
        <v>Ventura Blues (IRE)</v>
      </c>
      <c r="V57">
        <f t="shared" si="7"/>
        <v>31</v>
      </c>
      <c r="W57">
        <f t="shared" si="8"/>
        <v>-51</v>
      </c>
      <c r="X57">
        <f t="shared" si="9"/>
        <v>-51</v>
      </c>
      <c r="Y57">
        <f t="shared" si="10"/>
        <v>2</v>
      </c>
      <c r="Z57">
        <f t="shared" si="10"/>
        <v>3</v>
      </c>
      <c r="AA57">
        <f t="shared" si="10"/>
        <v>4</v>
      </c>
      <c r="AB57">
        <f t="shared" si="11"/>
        <v>7</v>
      </c>
      <c r="AC57">
        <f t="shared" si="12"/>
        <v>1</v>
      </c>
      <c r="AD57">
        <f t="shared" si="13"/>
        <v>4</v>
      </c>
      <c r="AE57">
        <f t="shared" si="14"/>
        <v>4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Contrive (IRE)</v>
      </c>
      <c r="C58">
        <f>LARGE(AA$2:AA$20, D58)</f>
        <v>3.4133</v>
      </c>
      <c r="D58">
        <v>1</v>
      </c>
      <c r="E58">
        <f>LARGE(AA$2:AA$20, F58)</f>
        <v>3.2393000000000001</v>
      </c>
      <c r="F58">
        <v>2</v>
      </c>
      <c r="G58">
        <f t="shared" si="16"/>
        <v>5.0977060322854692E-2</v>
      </c>
      <c r="H58">
        <f t="shared" si="17"/>
        <v>2.5</v>
      </c>
      <c r="J58">
        <v>7</v>
      </c>
      <c r="K58" t="str">
        <f t="shared" si="0"/>
        <v>Ventura Blues (IRE)</v>
      </c>
      <c r="L58" t="str">
        <f t="shared" si="0"/>
        <v>Golden Iris</v>
      </c>
      <c r="M58" t="str">
        <f t="shared" si="0"/>
        <v>Contrive (IRE)</v>
      </c>
      <c r="N58" t="str">
        <f t="shared" si="1"/>
        <v>Muneyra</v>
      </c>
      <c r="O58" t="str">
        <f t="shared" si="2"/>
        <v>Private View</v>
      </c>
      <c r="P58" t="str">
        <f t="shared" si="3"/>
        <v>Amandine</v>
      </c>
      <c r="Q58" t="str">
        <f t="shared" si="4"/>
        <v>Amandine</v>
      </c>
      <c r="R58" t="str">
        <f t="shared" si="5"/>
        <v>Marilyn</v>
      </c>
      <c r="S58" t="str">
        <f t="shared" si="6"/>
        <v>Private View</v>
      </c>
      <c r="V58">
        <f t="shared" si="7"/>
        <v>27</v>
      </c>
      <c r="W58">
        <f t="shared" si="8"/>
        <v>-42</v>
      </c>
      <c r="X58">
        <f t="shared" si="9"/>
        <v>-42</v>
      </c>
      <c r="Y58">
        <f t="shared" si="10"/>
        <v>3</v>
      </c>
      <c r="Z58">
        <f t="shared" si="10"/>
        <v>5</v>
      </c>
      <c r="AA58">
        <f t="shared" si="10"/>
        <v>1</v>
      </c>
      <c r="AB58">
        <f t="shared" si="11"/>
        <v>1</v>
      </c>
      <c r="AC58">
        <f t="shared" si="12"/>
        <v>4</v>
      </c>
      <c r="AD58">
        <f t="shared" si="13"/>
        <v>2</v>
      </c>
      <c r="AE58">
        <f t="shared" si="14"/>
        <v>6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Amandine</v>
      </c>
      <c r="C59">
        <f>LARGE(AC$2:AC$20, D59)</f>
        <v>3.0501</v>
      </c>
      <c r="D59">
        <v>1</v>
      </c>
      <c r="E59">
        <f>LARGE(AC$2:AC$20, F59)</f>
        <v>2.4739</v>
      </c>
      <c r="F59">
        <v>2</v>
      </c>
      <c r="G59">
        <f t="shared" si="16"/>
        <v>0.18891183895609984</v>
      </c>
      <c r="H59">
        <f t="shared" si="17"/>
        <v>5</v>
      </c>
      <c r="J59">
        <v>8</v>
      </c>
      <c r="K59" t="str">
        <f t="shared" si="0"/>
        <v>Marilyn</v>
      </c>
      <c r="L59" t="str">
        <f t="shared" si="0"/>
        <v>Marilyn</v>
      </c>
      <c r="M59" t="str">
        <f t="shared" si="0"/>
        <v>Private View</v>
      </c>
      <c r="N59" t="str">
        <f t="shared" si="1"/>
        <v>Private View</v>
      </c>
      <c r="O59" t="str">
        <f t="shared" si="2"/>
        <v>Amandine</v>
      </c>
      <c r="P59" t="str">
        <f t="shared" si="3"/>
        <v>Ventura Blues (IRE)</v>
      </c>
      <c r="Q59" t="str">
        <f t="shared" si="4"/>
        <v>Ventura Blues (IRE)</v>
      </c>
      <c r="R59" t="str">
        <f t="shared" si="5"/>
        <v>Contrive (IRE)</v>
      </c>
      <c r="S59" t="str">
        <f t="shared" si="6"/>
        <v>Marilyn</v>
      </c>
      <c r="V59">
        <f t="shared" si="7"/>
        <v>27</v>
      </c>
      <c r="W59">
        <f t="shared" si="8"/>
        <v>-56</v>
      </c>
      <c r="X59">
        <f t="shared" si="9"/>
        <v>-56</v>
      </c>
      <c r="Y59">
        <f t="shared" si="10"/>
        <v>1</v>
      </c>
      <c r="Z59">
        <f t="shared" si="10"/>
        <v>1</v>
      </c>
      <c r="AA59">
        <f t="shared" si="10"/>
        <v>7</v>
      </c>
      <c r="AB59">
        <f t="shared" si="11"/>
        <v>4</v>
      </c>
      <c r="AC59">
        <f t="shared" si="12"/>
        <v>6</v>
      </c>
      <c r="AD59">
        <f t="shared" si="13"/>
        <v>5</v>
      </c>
      <c r="AE59">
        <f t="shared" si="14"/>
        <v>1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Muneyra</v>
      </c>
      <c r="C60">
        <f>LARGE(Y$2:Y$20, D60)</f>
        <v>5.5547000000000004</v>
      </c>
      <c r="D60">
        <v>1</v>
      </c>
      <c r="E60">
        <f>LARGE(Y$2:Y$20, F60)</f>
        <v>3.5524</v>
      </c>
      <c r="F60">
        <v>2</v>
      </c>
      <c r="G60">
        <f t="shared" si="16"/>
        <v>0.36046951230489499</v>
      </c>
      <c r="H60">
        <f t="shared" si="17"/>
        <v>4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 t="e">
        <f t="shared" si="11"/>
        <v>#N/A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Golden Iris</v>
      </c>
      <c r="C61">
        <f>LARGE(AD$2:AD$20, D61)</f>
        <v>38.991</v>
      </c>
      <c r="D61">
        <v>1</v>
      </c>
      <c r="E61">
        <f>LARGE(AD$2:AD$20, F61)</f>
        <v>31.1661</v>
      </c>
      <c r="F61">
        <v>2</v>
      </c>
      <c r="G61">
        <f t="shared" si="16"/>
        <v>0.20068477340924828</v>
      </c>
      <c r="H61">
        <f t="shared" si="17"/>
        <v>6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Contrive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Contrive (IRE)</v>
      </c>
      <c r="C63" t="str">
        <f>IF(G68="Handicap", INDEX(B53:B55,(MATCH(LARGE(D53:D55,3),D53:D55,0))))</f>
        <v>Contrive (IRE)</v>
      </c>
      <c r="D63" t="str">
        <f>IF(G68="Handicap", INDEX(B53:B55,(MATCH(LARGE(E53:E55,1),E53:E55,0))))</f>
        <v>Golden Iris</v>
      </c>
      <c r="G63" t="s">
        <v>68</v>
      </c>
      <c r="H63">
        <f>COUNTIF(A2:A30, "*")</f>
        <v>8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Contrive (IRE)</v>
      </c>
      <c r="C64">
        <f>INDEX(AF$2:AF$20,MATCH(B64,A$2:A$20,0))</f>
        <v>2.5</v>
      </c>
      <c r="D64">
        <v>1</v>
      </c>
      <c r="E64">
        <f>SUMIF(B53:B61, B64, G53:G61)</f>
        <v>0.13792611433405855</v>
      </c>
      <c r="F64">
        <v>0</v>
      </c>
      <c r="G64" t="str">
        <f>K2</f>
        <v>32Red.com Fillies Handicap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1m </v>
      </c>
      <c r="H65">
        <f>LARGE(G58:G60, 1)</f>
        <v>0.36046951230489499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Golden Iris</v>
      </c>
      <c r="C66">
        <f>INDEX(AF$2:AF$20,MATCH(B66,A$2:A$20,0))</f>
        <v>6</v>
      </c>
      <c r="D66">
        <v>1</v>
      </c>
      <c r="F66">
        <f>IF(B65=B66, F65+1, F65)</f>
        <v>0</v>
      </c>
      <c r="G66">
        <f>F2</f>
        <v>6469</v>
      </c>
      <c r="H66">
        <f ca="1">LARGE(F53:F55, 1)</f>
        <v>0.23728770220984025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Golden Iris</v>
      </c>
      <c r="F67">
        <f>IF(H63&lt;11, F66+1, F66)</f>
        <v>1</v>
      </c>
      <c r="G67" t="str">
        <f>G2</f>
        <v>Standard To Slow</v>
      </c>
      <c r="H67" t="str">
        <f ca="1">INDEX(B53:B55,MATCH(H66,F53:F55,0))</f>
        <v>Golden Iris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Contrive (IRE)</v>
      </c>
      <c r="B68" t="str">
        <f ca="1">IF(ISNA(A68), B56, A68)</f>
        <v>Contrive (IRE)</v>
      </c>
      <c r="C68">
        <f ca="1">INDEX(AF$2:AF$20,MATCH(B68,A$2:A$20,0))</f>
        <v>2.5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Contrive (IRE)</v>
      </c>
      <c r="C69">
        <f ca="1">INDEX(AF$2:AF$20,MATCH(B69,A$2:A$20,0))</f>
        <v>2.5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Contrive (IRE)</v>
      </c>
      <c r="C70">
        <f ca="1">INDEX(AF$2:AF$20,MATCH(B70,A$2:A$20,0))</f>
        <v>2.5</v>
      </c>
      <c r="D70">
        <v>1</v>
      </c>
      <c r="E70">
        <f ca="1">SUMIF(B53:B61, B70, G53:G61)</f>
        <v>0.13792611433405855</v>
      </c>
      <c r="F70">
        <f ca="1">IF(E70&gt;1.5, F69+1, F69)</f>
        <v>1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Golden Iris</v>
      </c>
      <c r="C72">
        <f>C53</f>
        <v>281.34879999999998</v>
      </c>
      <c r="D72">
        <f>(1/C72)*(C72-C73)</f>
        <v>3.4796665207030742E-3</v>
      </c>
      <c r="E72">
        <f>H53</f>
        <v>6</v>
      </c>
      <c r="F72">
        <f>(E72*10)-10</f>
        <v>50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Amandine</v>
      </c>
      <c r="C73">
        <f t="shared" si="19"/>
        <v>280.3698</v>
      </c>
      <c r="D73">
        <f>(1/C73)*(C73-C74)</f>
        <v>3.3160133509386534E-2</v>
      </c>
      <c r="E73">
        <f t="shared" ref="E73:E74" si="20">H54</f>
        <v>5</v>
      </c>
      <c r="F73">
        <f>(E73*10)-10</f>
        <v>40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Contrive (IRE)</v>
      </c>
      <c r="C74">
        <f t="shared" si="19"/>
        <v>271.0727</v>
      </c>
      <c r="E74">
        <f t="shared" si="20"/>
        <v>2.5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2.5</v>
      </c>
      <c r="C77">
        <f>SMALL(AF2:AF50, 1)</f>
        <v>2.5</v>
      </c>
      <c r="D77" t="str">
        <f>IF(G77&lt;=3, "YES", "NO")</f>
        <v>YES</v>
      </c>
      <c r="E77">
        <f>IF(C77=0,SMALL(AF2:AF49,2), C77)</f>
        <v>2.5</v>
      </c>
      <c r="F77">
        <f>IF(E77=0, SMALL(AF2:AF49, 3), E77)</f>
        <v>2.5</v>
      </c>
      <c r="G77">
        <f>IF(F77=0, SMALL(AF2:AF49, 4), F77)</f>
        <v>2.5</v>
      </c>
      <c r="H77" t="str">
        <f>INDEX(A2:A50, MATCH(G77, AF2:AF50, 0))</f>
        <v>Contrive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271.0727</v>
      </c>
      <c r="C78">
        <f>(B79-B78)+0.01</f>
        <v>10.286099999999985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281.34879999999998</v>
      </c>
      <c r="C79">
        <f>C78/B79</f>
        <v>3.6559956893365053E-2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Contrive (IRE) is highly rated.</v>
      </c>
      <c r="H79" t="str">
        <f>INDEX(A2:A50, MATCH(B79, AE2:AE50, 0))</f>
        <v>Golden Iris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22.706399999999999</v>
      </c>
      <c r="C80">
        <f>(B81-B80)+0.01</f>
        <v>0.01</v>
      </c>
      <c r="D80" t="str">
        <f>D2</f>
        <v xml:space="preserve">1m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22.706399999999999</v>
      </c>
      <c r="C81">
        <f>C80/B81</f>
        <v>4.4040446746291796E-4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Marilyn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Kempton</v>
      </c>
    </row>
    <row r="82" spans="1:19" hidden="1" outlineLevel="1">
      <c r="A82" t="s">
        <v>110</v>
      </c>
      <c r="B82">
        <f>INDEX(M2:M49, MATCH(H77, A2:A49, 0))</f>
        <v>104.32599999999999</v>
      </c>
      <c r="C82">
        <f>(B83-B82)+0.01</f>
        <v>3.5840000000000121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107.9</v>
      </c>
      <c r="C83">
        <f>C82/B83</f>
        <v>3.3215940685820317E-2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Contrive (IRE)is the form horse.</v>
      </c>
      <c r="H83" t="str">
        <f>INDEX(A2:A50,MATCH(B83,INDEX(M2:M50,0)))</f>
        <v>Marilyn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1.6317999999999999</v>
      </c>
      <c r="C84">
        <f>(B85-B84)+0.01</f>
        <v>1.4283000000000001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3.0501</v>
      </c>
      <c r="C85">
        <f>C84/B85</f>
        <v>0.46827972853349076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Amandine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10.5716</v>
      </c>
      <c r="C86">
        <f>(B87-B86)+0.01</f>
        <v>28.429400000000001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38.991</v>
      </c>
      <c r="C87">
        <f>C86/B87</f>
        <v>0.7291272344900106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Golden Iris is 72.91% ahead of Contrive (IRE). </v>
      </c>
      <c r="H87" t="str">
        <f>INDEX(A2:A50, MATCH(B87, AD2:AD50, 0))</f>
        <v>Golden Iris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2.1023000000000001</v>
      </c>
      <c r="C88">
        <f>B89-B88</f>
        <v>3.4524000000000004</v>
      </c>
      <c r="H88" t="str">
        <f>INDEX(X2:X50, MATCH(B88, Y2:Y50, 0))</f>
        <v>Egan, David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5.5547000000000004</v>
      </c>
      <c r="C89">
        <f>C88/B89</f>
        <v>0.62152771526815132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Doyle, James is 62.15% ahead of Egan, David. </v>
      </c>
      <c r="H89" t="str">
        <f>INDEX(X2:X50, MATCH(B89, Y2:Y50, 0))</f>
        <v>Doyle, James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73.775999999999996</v>
      </c>
      <c r="C90">
        <f>(B91-B90)+0.01</f>
        <v>10.457800000000001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84.223799999999997</v>
      </c>
      <c r="C91">
        <f>(C90+0.01)/(B91+0.01)</f>
        <v>0.12427077966327056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Amandine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138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0.22459999999999999</v>
      </c>
    </row>
    <row r="96" spans="1:19" hidden="1" outlineLevel="1">
      <c r="A96" t="s">
        <v>70</v>
      </c>
      <c r="B96">
        <f>INDEX(Sheet1!H:H, MATCH($A$51, Sheet1!$A:$A,0))</f>
        <v>0.1812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0.1739</v>
      </c>
      <c r="C97" t="b">
        <f>IF(AND($B$94&gt;15,B97&gt;0.25),B56)</f>
        <v>0</v>
      </c>
      <c r="D97">
        <f t="shared" si="22"/>
        <v>2</v>
      </c>
      <c r="E97">
        <f t="shared" si="23"/>
        <v>5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0.23910000000000001</v>
      </c>
      <c r="C98" t="b">
        <f>IF(AND($B$94&gt;15,B98&gt;0.25),B57)</f>
        <v>0</v>
      </c>
      <c r="D98">
        <f t="shared" si="22"/>
        <v>6</v>
      </c>
      <c r="E98">
        <f t="shared" si="23"/>
        <v>1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0.19570000000000001</v>
      </c>
      <c r="C99" t="b">
        <f>IF(AND($B$94&gt;15,B99&gt;0.25),B59)</f>
        <v>0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0.13039999999999999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0.2319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3" bestFit="1" customWidth="1"/>
    <col min="3" max="3" width="12" bestFit="1" customWidth="1"/>
    <col min="4" max="4" width="12.7109375" bestFit="1" customWidth="1"/>
    <col min="5" max="5" width="12" bestFit="1" customWidth="1"/>
    <col min="6" max="6" width="13.28515625" bestFit="1" customWidth="1"/>
    <col min="7" max="7" width="89" bestFit="1" customWidth="1"/>
    <col min="8" max="8" width="23" bestFit="1" customWidth="1"/>
    <col min="9" max="9" width="10.140625" bestFit="1" customWidth="1"/>
    <col min="10" max="10" width="16.28515625" bestFit="1" customWidth="1"/>
    <col min="11" max="19" width="23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5.7109375" bestFit="1" customWidth="1"/>
    <col min="25" max="25" width="14.42578125" bestFit="1" customWidth="1"/>
    <col min="26" max="26" width="15.28515625" bestFit="1" customWidth="1"/>
    <col min="27" max="27" width="15" bestFit="1" customWidth="1"/>
    <col min="28" max="28" width="21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3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708</v>
      </c>
      <c r="B2" s="1">
        <v>0.79166666666666663</v>
      </c>
      <c r="C2" t="s">
        <v>168</v>
      </c>
      <c r="D2" t="s">
        <v>585</v>
      </c>
      <c r="E2" t="s">
        <v>279</v>
      </c>
      <c r="F2">
        <v>3752</v>
      </c>
      <c r="G2" t="s">
        <v>547</v>
      </c>
      <c r="H2" t="s">
        <v>548</v>
      </c>
      <c r="I2" t="s">
        <v>5</v>
      </c>
      <c r="J2" t="s">
        <v>433</v>
      </c>
      <c r="K2" t="s">
        <v>707</v>
      </c>
      <c r="L2">
        <v>4</v>
      </c>
      <c r="M2">
        <v>85.88</v>
      </c>
      <c r="N2">
        <v>77.632000000000005</v>
      </c>
      <c r="O2">
        <v>19.8675</v>
      </c>
      <c r="P2">
        <v>6.2534999999999998</v>
      </c>
      <c r="Q2">
        <v>5.8346</v>
      </c>
      <c r="R2">
        <v>5.1040000000000001</v>
      </c>
      <c r="S2">
        <v>2.702</v>
      </c>
      <c r="T2">
        <v>1.4597</v>
      </c>
      <c r="U2">
        <v>1.0526</v>
      </c>
      <c r="V2">
        <v>1.5808</v>
      </c>
      <c r="W2">
        <v>18.594999999999999</v>
      </c>
      <c r="X2" t="s">
        <v>666</v>
      </c>
      <c r="Y2">
        <v>2.5840000000000001</v>
      </c>
      <c r="Z2" t="s">
        <v>709</v>
      </c>
      <c r="AA2">
        <v>2.1423000000000001</v>
      </c>
      <c r="AB2" t="s">
        <v>710</v>
      </c>
      <c r="AC2">
        <v>1.4815</v>
      </c>
      <c r="AD2">
        <v>22.259499999999999</v>
      </c>
      <c r="AE2">
        <v>254.429</v>
      </c>
      <c r="AF2">
        <v>3.5</v>
      </c>
      <c r="AG2">
        <v>77</v>
      </c>
    </row>
    <row r="3" spans="1:33">
      <c r="A3" t="s">
        <v>711</v>
      </c>
      <c r="B3" s="1">
        <v>0.79166666666666663</v>
      </c>
      <c r="C3" t="s">
        <v>168</v>
      </c>
      <c r="D3" t="s">
        <v>585</v>
      </c>
      <c r="E3" t="s">
        <v>279</v>
      </c>
      <c r="F3">
        <v>3752</v>
      </c>
      <c r="G3" t="s">
        <v>547</v>
      </c>
      <c r="H3" t="s">
        <v>548</v>
      </c>
      <c r="I3" t="s">
        <v>5</v>
      </c>
      <c r="J3" t="s">
        <v>433</v>
      </c>
      <c r="K3" t="s">
        <v>707</v>
      </c>
      <c r="L3">
        <v>4</v>
      </c>
      <c r="M3">
        <v>71.834999999999994</v>
      </c>
      <c r="N3">
        <v>57.031599999999997</v>
      </c>
      <c r="O3">
        <v>35.591000000000001</v>
      </c>
      <c r="P3">
        <v>10.529400000000001</v>
      </c>
      <c r="Q3">
        <v>7.8101000000000003</v>
      </c>
      <c r="R3">
        <v>5.4911000000000003</v>
      </c>
      <c r="S3">
        <v>4.9440999999999997</v>
      </c>
      <c r="T3">
        <v>1.9395</v>
      </c>
      <c r="U3">
        <v>1.1829000000000001</v>
      </c>
      <c r="V3">
        <v>1.1760999999999999</v>
      </c>
      <c r="W3">
        <v>19.96</v>
      </c>
      <c r="X3" t="s">
        <v>712</v>
      </c>
      <c r="Y3">
        <v>0.21779999999999999</v>
      </c>
      <c r="Z3" t="s">
        <v>713</v>
      </c>
      <c r="AA3">
        <v>0.1231</v>
      </c>
      <c r="AB3" t="s">
        <v>714</v>
      </c>
      <c r="AC3">
        <v>2.0783999999999998</v>
      </c>
      <c r="AD3">
        <v>25.612500000000001</v>
      </c>
      <c r="AE3">
        <v>245.5224</v>
      </c>
      <c r="AF3">
        <v>10</v>
      </c>
      <c r="AG3">
        <v>75</v>
      </c>
    </row>
    <row r="4" spans="1:33">
      <c r="A4" t="s">
        <v>715</v>
      </c>
      <c r="B4" s="1">
        <v>0.79166666666666663</v>
      </c>
      <c r="C4" t="s">
        <v>168</v>
      </c>
      <c r="D4" t="s">
        <v>585</v>
      </c>
      <c r="E4" t="s">
        <v>279</v>
      </c>
      <c r="F4">
        <v>3752</v>
      </c>
      <c r="G4" t="s">
        <v>547</v>
      </c>
      <c r="H4" t="s">
        <v>548</v>
      </c>
      <c r="I4" t="s">
        <v>5</v>
      </c>
      <c r="J4" t="s">
        <v>433</v>
      </c>
      <c r="K4" t="s">
        <v>707</v>
      </c>
      <c r="L4">
        <v>4</v>
      </c>
      <c r="M4">
        <v>66.16</v>
      </c>
      <c r="N4">
        <v>76.436000000000007</v>
      </c>
      <c r="O4">
        <v>17.246500000000001</v>
      </c>
      <c r="P4">
        <v>9.7782999999999998</v>
      </c>
      <c r="Q4">
        <v>4.6356999999999999</v>
      </c>
      <c r="R4">
        <v>3.7964000000000002</v>
      </c>
      <c r="S4">
        <v>3.8986999999999998</v>
      </c>
      <c r="T4">
        <v>1.9238999999999999</v>
      </c>
      <c r="U4">
        <v>1.8524</v>
      </c>
      <c r="V4">
        <v>1.9753000000000001</v>
      </c>
      <c r="W4">
        <v>21.13</v>
      </c>
      <c r="X4" t="s">
        <v>716</v>
      </c>
      <c r="Y4">
        <v>1.2450000000000001</v>
      </c>
      <c r="Z4" t="s">
        <v>639</v>
      </c>
      <c r="AA4">
        <v>1.3734999999999999</v>
      </c>
      <c r="AB4" t="s">
        <v>663</v>
      </c>
      <c r="AC4">
        <v>2.0714999999999999</v>
      </c>
      <c r="AD4">
        <v>26.526499999999999</v>
      </c>
      <c r="AE4">
        <v>240.0496</v>
      </c>
      <c r="AF4">
        <v>10</v>
      </c>
      <c r="AG4">
        <v>72</v>
      </c>
    </row>
    <row r="5" spans="1:33">
      <c r="A5" t="s">
        <v>717</v>
      </c>
      <c r="B5" s="1">
        <v>0.79166666666666663</v>
      </c>
      <c r="C5" t="s">
        <v>168</v>
      </c>
      <c r="D5" t="s">
        <v>585</v>
      </c>
      <c r="E5" t="s">
        <v>279</v>
      </c>
      <c r="F5">
        <v>3752</v>
      </c>
      <c r="G5" t="s">
        <v>547</v>
      </c>
      <c r="H5" t="s">
        <v>548</v>
      </c>
      <c r="I5" t="s">
        <v>5</v>
      </c>
      <c r="J5" t="s">
        <v>433</v>
      </c>
      <c r="K5" t="s">
        <v>707</v>
      </c>
      <c r="L5">
        <v>5</v>
      </c>
      <c r="M5">
        <v>55.3</v>
      </c>
      <c r="N5">
        <v>50.150300000000001</v>
      </c>
      <c r="O5">
        <v>38.006</v>
      </c>
      <c r="P5">
        <v>10.908799999999999</v>
      </c>
      <c r="Q5">
        <v>7.0052000000000003</v>
      </c>
      <c r="R5">
        <v>5.1456</v>
      </c>
      <c r="S5">
        <v>3.9089</v>
      </c>
      <c r="T5">
        <v>2.0209999999999999</v>
      </c>
      <c r="U5">
        <v>1.9588000000000001</v>
      </c>
      <c r="V5">
        <v>1.6708000000000001</v>
      </c>
      <c r="W5">
        <v>19.28</v>
      </c>
      <c r="X5" t="s">
        <v>646</v>
      </c>
      <c r="Y5">
        <v>1.9598</v>
      </c>
      <c r="Z5" t="s">
        <v>718</v>
      </c>
      <c r="AA5">
        <v>2.0160999999999998</v>
      </c>
      <c r="AB5" t="s">
        <v>719</v>
      </c>
      <c r="AC5">
        <v>2.7633000000000001</v>
      </c>
      <c r="AD5">
        <v>36.192100000000003</v>
      </c>
      <c r="AE5">
        <v>238.2868</v>
      </c>
      <c r="AF5">
        <v>10</v>
      </c>
      <c r="AG5">
        <v>72</v>
      </c>
    </row>
    <row r="6" spans="1:33">
      <c r="A6" t="s">
        <v>720</v>
      </c>
      <c r="B6" s="1">
        <v>0.79166666666666663</v>
      </c>
      <c r="C6" t="s">
        <v>168</v>
      </c>
      <c r="D6" t="s">
        <v>585</v>
      </c>
      <c r="E6" t="s">
        <v>279</v>
      </c>
      <c r="F6">
        <v>3752</v>
      </c>
      <c r="G6" t="s">
        <v>547</v>
      </c>
      <c r="H6" t="s">
        <v>548</v>
      </c>
      <c r="I6" t="s">
        <v>5</v>
      </c>
      <c r="J6" t="s">
        <v>433</v>
      </c>
      <c r="K6" t="s">
        <v>707</v>
      </c>
      <c r="L6">
        <v>6</v>
      </c>
      <c r="M6">
        <v>67.885000000000005</v>
      </c>
      <c r="N6">
        <v>58.956800000000001</v>
      </c>
      <c r="O6">
        <v>31.24</v>
      </c>
      <c r="P6">
        <v>6.5982000000000003</v>
      </c>
      <c r="Q6">
        <v>5.4362000000000004</v>
      </c>
      <c r="R6">
        <v>4.3159999999999998</v>
      </c>
      <c r="S6">
        <v>3.5505</v>
      </c>
      <c r="T6">
        <v>2.5844999999999998</v>
      </c>
      <c r="U6">
        <v>1.4902</v>
      </c>
      <c r="V6">
        <v>2.1718000000000002</v>
      </c>
      <c r="W6">
        <v>19.583600000000001</v>
      </c>
      <c r="X6" t="s">
        <v>650</v>
      </c>
      <c r="Y6">
        <v>2.3734999999999999</v>
      </c>
      <c r="Z6" t="s">
        <v>721</v>
      </c>
      <c r="AA6">
        <v>0.85770000000000002</v>
      </c>
      <c r="AB6" t="s">
        <v>722</v>
      </c>
      <c r="AC6">
        <v>0.89500000000000002</v>
      </c>
      <c r="AD6">
        <v>13.7986</v>
      </c>
      <c r="AE6">
        <v>221.73759999999999</v>
      </c>
      <c r="AF6">
        <v>5</v>
      </c>
      <c r="AG6">
        <v>65</v>
      </c>
    </row>
    <row r="7" spans="1:33">
      <c r="A7" t="s">
        <v>723</v>
      </c>
      <c r="B7" s="1">
        <v>0.79166666666666663</v>
      </c>
      <c r="C7" t="s">
        <v>168</v>
      </c>
      <c r="D7" t="s">
        <v>585</v>
      </c>
      <c r="E7" t="s">
        <v>279</v>
      </c>
      <c r="F7">
        <v>3752</v>
      </c>
      <c r="G7" t="s">
        <v>547</v>
      </c>
      <c r="H7" t="s">
        <v>548</v>
      </c>
      <c r="I7" t="s">
        <v>5</v>
      </c>
      <c r="J7" t="s">
        <v>433</v>
      </c>
      <c r="K7" t="s">
        <v>707</v>
      </c>
      <c r="L7">
        <v>5</v>
      </c>
      <c r="M7">
        <v>61.256</v>
      </c>
      <c r="N7">
        <v>61.089599999999997</v>
      </c>
      <c r="O7">
        <v>22.8749</v>
      </c>
      <c r="P7">
        <v>9.4506999999999994</v>
      </c>
      <c r="Q7">
        <v>7.9249999999999998</v>
      </c>
      <c r="R7">
        <v>4.6952999999999996</v>
      </c>
      <c r="S7">
        <v>4.7431000000000001</v>
      </c>
      <c r="T7">
        <v>3.3422000000000001</v>
      </c>
      <c r="U7">
        <v>2.0632000000000001</v>
      </c>
      <c r="V7">
        <v>2.1739000000000002</v>
      </c>
      <c r="W7">
        <v>15.0379</v>
      </c>
      <c r="X7" t="s">
        <v>561</v>
      </c>
      <c r="Y7">
        <v>2.1547999999999998</v>
      </c>
      <c r="Z7" t="s">
        <v>724</v>
      </c>
      <c r="AA7">
        <v>1.6645000000000001</v>
      </c>
      <c r="AB7" t="s">
        <v>725</v>
      </c>
      <c r="AC7">
        <v>1.778</v>
      </c>
      <c r="AD7">
        <v>18.34</v>
      </c>
      <c r="AE7">
        <v>218.5889</v>
      </c>
      <c r="AF7">
        <v>12</v>
      </c>
      <c r="AG7">
        <v>74</v>
      </c>
    </row>
    <row r="8" spans="1:33">
      <c r="A8" t="s">
        <v>726</v>
      </c>
      <c r="B8" s="1">
        <v>0.79166666666666663</v>
      </c>
      <c r="C8" t="s">
        <v>168</v>
      </c>
      <c r="D8" t="s">
        <v>585</v>
      </c>
      <c r="E8" t="s">
        <v>279</v>
      </c>
      <c r="F8">
        <v>3752</v>
      </c>
      <c r="G8" t="s">
        <v>547</v>
      </c>
      <c r="H8" t="s">
        <v>548</v>
      </c>
      <c r="I8" t="s">
        <v>5</v>
      </c>
      <c r="J8" t="s">
        <v>433</v>
      </c>
      <c r="K8" t="s">
        <v>707</v>
      </c>
      <c r="L8">
        <v>4</v>
      </c>
      <c r="M8">
        <v>52.730400000000003</v>
      </c>
      <c r="N8">
        <v>42.129800000000003</v>
      </c>
      <c r="O8">
        <v>30.0534</v>
      </c>
      <c r="P8">
        <v>11.0349</v>
      </c>
      <c r="Q8">
        <v>7.4005999999999998</v>
      </c>
      <c r="R8">
        <v>5.5613000000000001</v>
      </c>
      <c r="S8">
        <v>2.7149999999999999</v>
      </c>
      <c r="T8">
        <v>1.9701</v>
      </c>
      <c r="U8">
        <v>2.1038999999999999</v>
      </c>
      <c r="V8">
        <v>1.4258</v>
      </c>
      <c r="W8">
        <v>20.420000000000002</v>
      </c>
      <c r="X8" t="s">
        <v>593</v>
      </c>
      <c r="Y8">
        <v>1.8392999999999999</v>
      </c>
      <c r="Z8" t="s">
        <v>727</v>
      </c>
      <c r="AA8">
        <v>3.1932</v>
      </c>
      <c r="AB8" t="s">
        <v>728</v>
      </c>
      <c r="AC8">
        <v>1.2887999999999999</v>
      </c>
      <c r="AD8">
        <v>32.408799999999999</v>
      </c>
      <c r="AE8">
        <v>216.27529999999999</v>
      </c>
      <c r="AF8">
        <v>8</v>
      </c>
      <c r="AG8">
        <v>76</v>
      </c>
    </row>
    <row r="9" spans="1:33">
      <c r="A9" t="s">
        <v>729</v>
      </c>
      <c r="B9" s="1">
        <v>0.79166666666666663</v>
      </c>
      <c r="C9" t="s">
        <v>168</v>
      </c>
      <c r="D9" t="s">
        <v>585</v>
      </c>
      <c r="E9" t="s">
        <v>279</v>
      </c>
      <c r="F9">
        <v>3752</v>
      </c>
      <c r="G9" t="s">
        <v>547</v>
      </c>
      <c r="H9" t="s">
        <v>548</v>
      </c>
      <c r="I9" t="s">
        <v>5</v>
      </c>
      <c r="J9" t="s">
        <v>433</v>
      </c>
      <c r="K9" t="s">
        <v>707</v>
      </c>
      <c r="L9">
        <v>4</v>
      </c>
      <c r="M9">
        <v>72.527799999999999</v>
      </c>
      <c r="N9">
        <v>54.488</v>
      </c>
      <c r="O9">
        <v>20.145299999999999</v>
      </c>
      <c r="P9">
        <v>10.551299999999999</v>
      </c>
      <c r="Q9">
        <v>6.2348999999999997</v>
      </c>
      <c r="R9">
        <v>3.7833000000000001</v>
      </c>
      <c r="S9">
        <v>3.7326000000000001</v>
      </c>
      <c r="T9">
        <v>1.274</v>
      </c>
      <c r="U9">
        <v>0.93420000000000003</v>
      </c>
      <c r="V9">
        <v>1.4761</v>
      </c>
      <c r="W9">
        <v>19.485700000000001</v>
      </c>
      <c r="X9" t="s">
        <v>730</v>
      </c>
      <c r="Y9">
        <v>0</v>
      </c>
      <c r="Z9" t="s">
        <v>600</v>
      </c>
      <c r="AA9">
        <v>1.0306</v>
      </c>
      <c r="AB9" t="s">
        <v>474</v>
      </c>
      <c r="AC9">
        <v>1.417</v>
      </c>
      <c r="AD9">
        <v>18.109300000000001</v>
      </c>
      <c r="AE9">
        <v>215.19</v>
      </c>
      <c r="AF9">
        <v>3.5</v>
      </c>
      <c r="AG9">
        <v>74</v>
      </c>
    </row>
    <row r="10" spans="1:33">
      <c r="A10" t="s">
        <v>731</v>
      </c>
      <c r="B10" s="1">
        <v>0.79166666666666663</v>
      </c>
      <c r="C10" t="s">
        <v>168</v>
      </c>
      <c r="D10" t="s">
        <v>585</v>
      </c>
      <c r="E10" t="s">
        <v>279</v>
      </c>
      <c r="F10">
        <v>3752</v>
      </c>
      <c r="G10" t="s">
        <v>547</v>
      </c>
      <c r="H10" t="s">
        <v>548</v>
      </c>
      <c r="I10" t="s">
        <v>5</v>
      </c>
      <c r="J10" t="s">
        <v>433</v>
      </c>
      <c r="K10" t="s">
        <v>707</v>
      </c>
      <c r="L10">
        <v>3</v>
      </c>
      <c r="M10">
        <v>62.36</v>
      </c>
      <c r="N10">
        <v>46.307400000000001</v>
      </c>
      <c r="O10">
        <v>26.3796</v>
      </c>
      <c r="P10">
        <v>7.1612</v>
      </c>
      <c r="Q10">
        <v>4.5388000000000002</v>
      </c>
      <c r="R10">
        <v>4.4805000000000001</v>
      </c>
      <c r="S10">
        <v>2.6743000000000001</v>
      </c>
      <c r="T10">
        <v>0</v>
      </c>
      <c r="U10">
        <v>0</v>
      </c>
      <c r="V10">
        <v>0</v>
      </c>
      <c r="W10">
        <v>11.13</v>
      </c>
      <c r="X10" t="s">
        <v>644</v>
      </c>
      <c r="Y10">
        <v>1.4678</v>
      </c>
      <c r="Z10" t="s">
        <v>732</v>
      </c>
      <c r="AA10">
        <v>1.3124</v>
      </c>
      <c r="AB10" t="s">
        <v>733</v>
      </c>
      <c r="AC10">
        <v>4.3711000000000002</v>
      </c>
      <c r="AD10">
        <v>16.3201</v>
      </c>
      <c r="AE10">
        <v>193.3877</v>
      </c>
      <c r="AF10">
        <v>14</v>
      </c>
      <c r="AG10">
        <v>70</v>
      </c>
    </row>
    <row r="11" spans="1:33">
      <c r="A11" t="s">
        <v>734</v>
      </c>
      <c r="B11" s="1">
        <v>0.79166666666666663</v>
      </c>
      <c r="C11" t="s">
        <v>168</v>
      </c>
      <c r="D11" t="s">
        <v>585</v>
      </c>
      <c r="E11" t="s">
        <v>279</v>
      </c>
      <c r="F11">
        <v>3752</v>
      </c>
      <c r="G11" t="s">
        <v>547</v>
      </c>
      <c r="H11" t="s">
        <v>548</v>
      </c>
      <c r="I11" t="s">
        <v>5</v>
      </c>
      <c r="J11" t="s">
        <v>433</v>
      </c>
      <c r="K11" t="s">
        <v>707</v>
      </c>
      <c r="L11">
        <v>3</v>
      </c>
      <c r="M11">
        <v>43.4422</v>
      </c>
      <c r="N11">
        <v>57.036799999999999</v>
      </c>
      <c r="O11">
        <v>25.9208</v>
      </c>
      <c r="P11">
        <v>8.0580999999999996</v>
      </c>
      <c r="Q11">
        <v>6.7747999999999999</v>
      </c>
      <c r="R11">
        <v>4.5750000000000002</v>
      </c>
      <c r="S11">
        <v>3.1438000000000001</v>
      </c>
      <c r="T11">
        <v>3.3136000000000001</v>
      </c>
      <c r="U11">
        <v>0</v>
      </c>
      <c r="V11">
        <v>0</v>
      </c>
      <c r="W11">
        <v>16.680700000000002</v>
      </c>
      <c r="X11" t="s">
        <v>552</v>
      </c>
      <c r="Y11">
        <v>2.3161</v>
      </c>
      <c r="Z11" t="s">
        <v>579</v>
      </c>
      <c r="AA11">
        <v>1.7437</v>
      </c>
      <c r="AB11" t="s">
        <v>470</v>
      </c>
      <c r="AC11">
        <v>1.3666</v>
      </c>
      <c r="AD11">
        <v>8.6915999999999993</v>
      </c>
      <c r="AE11">
        <v>186.39449999999999</v>
      </c>
      <c r="AF11">
        <v>14</v>
      </c>
      <c r="AG11">
        <v>71</v>
      </c>
    </row>
    <row r="51" spans="1:33" hidden="1" outlineLevel="1">
      <c r="A51" t="str">
        <f>C2</f>
        <v>Kempton</v>
      </c>
      <c r="B51">
        <f>B2</f>
        <v>0.79166666666666663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Rosarno (IRE)</v>
      </c>
      <c r="L52" t="str">
        <f t="shared" si="0"/>
        <v>Rosarno (IRE)</v>
      </c>
      <c r="M52" t="str">
        <f t="shared" si="0"/>
        <v>Fortune And Glory (USA)</v>
      </c>
      <c r="N52" t="str">
        <f t="shared" ref="N52:N91" si="1">INDEX($A$2:$A$20,(MATCH(LARGE(W$2:W$20,$J52),W$2:W$20,0)))</f>
        <v>Arctic Sea</v>
      </c>
      <c r="O52" t="str">
        <f t="shared" ref="O52:O91" si="2">INDEX($A$2:$A$20,(MATCH(LARGE(AA$2:AA$20,$J52),AA$2:AA$20,0)))</f>
        <v>Mr Minerals</v>
      </c>
      <c r="P52" t="str">
        <f t="shared" ref="P52:P91" si="3">INDEX($A$2:$A$20,(MATCH(LARGE(Y$2:Y$20,$J52),Y$2:Y$20,0)))</f>
        <v>Rosarno (IRE)</v>
      </c>
      <c r="Q52" t="str">
        <f t="shared" ref="Q52:Q91" si="4">INDEX($A$2:$A$20,(MATCH(LARGE(Y$2:Y$20,$J52),Y$2:Y$20,0)))</f>
        <v>Rosarno (IRE)</v>
      </c>
      <c r="R52" t="str">
        <f t="shared" ref="R52:R91" si="5">INDEX($A$2:$A$20,(MATCH(LARGE(AD$2:AD$20,$J52),AD$2:AD$20,0)))</f>
        <v>Fortune And Glory (USA)</v>
      </c>
      <c r="S52" t="str">
        <f t="shared" ref="S52:S80" si="6">A2</f>
        <v>Rosarno (IRE)</v>
      </c>
      <c r="V52">
        <f t="shared" ref="V52:V80" si="7">SUM(Y52:AF52)</f>
        <v>56</v>
      </c>
      <c r="W52">
        <f t="shared" ref="W52:W80" si="8">V52-AG2</f>
        <v>-21</v>
      </c>
      <c r="X52">
        <f t="shared" ref="X52:X60" si="9">IF(ISNA(W52),"",W52)</f>
        <v>-21</v>
      </c>
      <c r="Y52">
        <f t="shared" ref="Y52:AA80" si="10">(($H$63+1)-(RANK(M2,M$2:M$30)))</f>
        <v>10</v>
      </c>
      <c r="Z52">
        <f t="shared" si="10"/>
        <v>10</v>
      </c>
      <c r="AA52">
        <f t="shared" si="10"/>
        <v>2</v>
      </c>
      <c r="AB52">
        <f t="shared" ref="AB52:AB80" si="11">(($H$63+1)-(RANK(W2,W$2:W$30)))</f>
        <v>4</v>
      </c>
      <c r="AC52">
        <f t="shared" ref="AC52:AC80" si="12">(($H$63+1)-(RANK(Y2,Y$2:Y$30)))</f>
        <v>10</v>
      </c>
      <c r="AD52">
        <f t="shared" ref="AD52:AD80" si="13">(($H$63+1)-(RANK(AA2,AA$2:AA$30)))</f>
        <v>9</v>
      </c>
      <c r="AE52">
        <f t="shared" ref="AE52:AF80" si="14">(($H$63+1)-(RANK(AC2,AC$2:AC$30)))</f>
        <v>5</v>
      </c>
      <c r="AF52">
        <f t="shared" si="14"/>
        <v>6</v>
      </c>
      <c r="AG52" t="str">
        <f>INDEX(S52:S92, MATCH(LARGE(X52:X92, 1),X52:X92, 0))</f>
        <v>Fortune And Glory (USA)</v>
      </c>
    </row>
    <row r="53" spans="1:33" hidden="1" outlineLevel="1">
      <c r="A53" t="s">
        <v>43</v>
      </c>
      <c r="B53" t="str">
        <f>A2</f>
        <v>Rosarno (IRE)</v>
      </c>
      <c r="C53">
        <f>AE2</f>
        <v>254.429</v>
      </c>
      <c r="D53">
        <f>AG2</f>
        <v>77</v>
      </c>
      <c r="E53">
        <f>C53-D53</f>
        <v>177.429</v>
      </c>
      <c r="F53">
        <f>SUMIF(B53:B61, B53, G53:G61)</f>
        <v>0.27194415944206873</v>
      </c>
      <c r="G53">
        <f>(1/C53)*(C53-C54)</f>
        <v>3.5006229635772643E-2</v>
      </c>
      <c r="H53">
        <f>AF2</f>
        <v>3.5</v>
      </c>
      <c r="J53">
        <v>2</v>
      </c>
      <c r="K53" t="str">
        <f t="shared" si="0"/>
        <v>Casina di Notte (IRE)</v>
      </c>
      <c r="L53" t="str">
        <f t="shared" si="0"/>
        <v>Arctic Sea</v>
      </c>
      <c r="M53" t="str">
        <f t="shared" si="0"/>
        <v>Family Fortunes</v>
      </c>
      <c r="N53" t="str">
        <f t="shared" si="1"/>
        <v>Mr Minerals</v>
      </c>
      <c r="O53" t="str">
        <f t="shared" si="2"/>
        <v>Rosarno (IRE)</v>
      </c>
      <c r="P53" t="str">
        <f t="shared" si="3"/>
        <v>Fieldsman (USA)</v>
      </c>
      <c r="Q53" t="str">
        <f t="shared" si="4"/>
        <v>Fieldsman (USA)</v>
      </c>
      <c r="R53" t="str">
        <f t="shared" si="5"/>
        <v>Mr Minerals</v>
      </c>
      <c r="S53" t="str">
        <f t="shared" si="6"/>
        <v>Family Fortunes</v>
      </c>
      <c r="V53">
        <f t="shared" si="7"/>
        <v>48</v>
      </c>
      <c r="W53">
        <f t="shared" si="8"/>
        <v>-27</v>
      </c>
      <c r="X53">
        <f t="shared" si="9"/>
        <v>-27</v>
      </c>
      <c r="Y53">
        <f t="shared" si="10"/>
        <v>8</v>
      </c>
      <c r="Z53">
        <f t="shared" si="10"/>
        <v>5</v>
      </c>
      <c r="AA53">
        <f t="shared" si="10"/>
        <v>9</v>
      </c>
      <c r="AB53">
        <f t="shared" si="11"/>
        <v>8</v>
      </c>
      <c r="AC53">
        <f t="shared" si="12"/>
        <v>2</v>
      </c>
      <c r="AD53">
        <f t="shared" si="13"/>
        <v>1</v>
      </c>
      <c r="AE53">
        <f t="shared" si="14"/>
        <v>8</v>
      </c>
      <c r="AF53">
        <f t="shared" si="14"/>
        <v>7</v>
      </c>
    </row>
    <row r="54" spans="1:33" hidden="1" outlineLevel="1">
      <c r="A54" t="s">
        <v>44</v>
      </c>
      <c r="B54" t="str">
        <f>A3</f>
        <v>Family Fortunes</v>
      </c>
      <c r="C54">
        <f>AE3</f>
        <v>245.5224</v>
      </c>
      <c r="D54">
        <f>AG3</f>
        <v>75</v>
      </c>
      <c r="E54">
        <f t="shared" ref="E54:E55" si="15">C54-D54</f>
        <v>170.5224</v>
      </c>
      <c r="F54">
        <f ca="1">SUMIF(B53:B64, B54, G53:G61)</f>
        <v>0</v>
      </c>
      <c r="H54">
        <f>AF3</f>
        <v>10</v>
      </c>
      <c r="J54">
        <v>3</v>
      </c>
      <c r="K54" t="str">
        <f t="shared" si="0"/>
        <v>Family Fortunes</v>
      </c>
      <c r="L54" t="str">
        <f t="shared" si="0"/>
        <v>Kingston Kurrajong</v>
      </c>
      <c r="M54" t="str">
        <f t="shared" si="0"/>
        <v>Fieldsman (USA)</v>
      </c>
      <c r="N54" t="str">
        <f t="shared" si="1"/>
        <v>Family Fortunes</v>
      </c>
      <c r="O54" t="str">
        <f t="shared" si="2"/>
        <v>Fortune And Glory (USA)</v>
      </c>
      <c r="P54" t="str">
        <f t="shared" si="3"/>
        <v>Cogital</v>
      </c>
      <c r="Q54" t="str">
        <f t="shared" si="4"/>
        <v>Cogital</v>
      </c>
      <c r="R54" t="str">
        <f t="shared" si="5"/>
        <v>Arctic Sea</v>
      </c>
      <c r="S54" t="str">
        <f t="shared" si="6"/>
        <v>Arctic Sea</v>
      </c>
      <c r="V54">
        <f t="shared" si="7"/>
        <v>49</v>
      </c>
      <c r="W54">
        <f t="shared" si="8"/>
        <v>-23</v>
      </c>
      <c r="X54">
        <f t="shared" si="9"/>
        <v>-23</v>
      </c>
      <c r="Y54">
        <f t="shared" si="10"/>
        <v>6</v>
      </c>
      <c r="Z54">
        <f t="shared" si="10"/>
        <v>9</v>
      </c>
      <c r="AA54">
        <f t="shared" si="10"/>
        <v>1</v>
      </c>
      <c r="AB54">
        <f t="shared" si="11"/>
        <v>10</v>
      </c>
      <c r="AC54">
        <f t="shared" si="12"/>
        <v>3</v>
      </c>
      <c r="AD54">
        <f t="shared" si="13"/>
        <v>5</v>
      </c>
      <c r="AE54">
        <f t="shared" si="14"/>
        <v>7</v>
      </c>
      <c r="AF54">
        <f t="shared" si="14"/>
        <v>8</v>
      </c>
    </row>
    <row r="55" spans="1:33" hidden="1" outlineLevel="1">
      <c r="A55" t="s">
        <v>45</v>
      </c>
      <c r="B55" t="str">
        <f>A4</f>
        <v>Arctic Sea</v>
      </c>
      <c r="C55">
        <f>AE4</f>
        <v>240.0496</v>
      </c>
      <c r="D55">
        <f>AG4</f>
        <v>72</v>
      </c>
      <c r="E55">
        <f t="shared" si="15"/>
        <v>168.0496</v>
      </c>
      <c r="F55">
        <f ca="1">SUMIF(B53:B64, B55, G53:G61)</f>
        <v>3.3601514434453257E-2</v>
      </c>
      <c r="H55">
        <f>AF4</f>
        <v>10</v>
      </c>
      <c r="J55">
        <v>4</v>
      </c>
      <c r="K55" t="str">
        <f t="shared" si="0"/>
        <v>Fieldsman (USA)</v>
      </c>
      <c r="L55" t="str">
        <f t="shared" si="0"/>
        <v>Fieldsman (USA)</v>
      </c>
      <c r="M55" t="str">
        <f t="shared" si="0"/>
        <v>Mr Minerals</v>
      </c>
      <c r="N55" t="str">
        <f t="shared" si="1"/>
        <v>Fieldsman (USA)</v>
      </c>
      <c r="O55" t="str">
        <f t="shared" si="2"/>
        <v>Cogital</v>
      </c>
      <c r="P55" t="str">
        <f t="shared" si="3"/>
        <v>Kingston Kurrajong</v>
      </c>
      <c r="Q55" t="str">
        <f t="shared" si="4"/>
        <v>Kingston Kurrajong</v>
      </c>
      <c r="R55" t="str">
        <f t="shared" si="5"/>
        <v>Family Fortunes</v>
      </c>
      <c r="S55" t="str">
        <f t="shared" si="6"/>
        <v>Fortune And Glory (USA)</v>
      </c>
      <c r="V55">
        <f t="shared" si="7"/>
        <v>54</v>
      </c>
      <c r="W55">
        <f t="shared" si="8"/>
        <v>-18</v>
      </c>
      <c r="X55">
        <f t="shared" si="9"/>
        <v>-18</v>
      </c>
      <c r="Y55">
        <f t="shared" si="10"/>
        <v>3</v>
      </c>
      <c r="Z55">
        <f t="shared" si="10"/>
        <v>3</v>
      </c>
      <c r="AA55">
        <f t="shared" si="10"/>
        <v>10</v>
      </c>
      <c r="AB55">
        <f t="shared" si="11"/>
        <v>5</v>
      </c>
      <c r="AC55">
        <f t="shared" si="12"/>
        <v>6</v>
      </c>
      <c r="AD55">
        <f t="shared" si="13"/>
        <v>8</v>
      </c>
      <c r="AE55">
        <f t="shared" si="14"/>
        <v>9</v>
      </c>
      <c r="AF55">
        <f t="shared" si="14"/>
        <v>10</v>
      </c>
    </row>
    <row r="56" spans="1:33" hidden="1" outlineLevel="1">
      <c r="A56" t="s">
        <v>46</v>
      </c>
      <c r="B56" t="str">
        <f>INDEX(A$2:A$20,MATCH(C56,M$2:M$20,0))</f>
        <v>Rosarno (IRE)</v>
      </c>
      <c r="C56">
        <f>LARGE(M$2:M$20, D56)</f>
        <v>85.88</v>
      </c>
      <c r="D56">
        <v>1</v>
      </c>
      <c r="E56">
        <f>LARGE(M$2:M$20, F56)</f>
        <v>72.527799999999999</v>
      </c>
      <c r="F56">
        <v>2</v>
      </c>
      <c r="G56">
        <f t="shared" ref="G56:G61" si="16">IF(C56&gt;0, (1/C56)*(C56-E56), 0.1)</f>
        <v>0.1554750815090824</v>
      </c>
      <c r="H56">
        <f t="shared" ref="H56:H61" si="17">INDEX(AF$2:AF$20,MATCH(B56,A$2:A$20,0))</f>
        <v>3.5</v>
      </c>
      <c r="J56">
        <v>5</v>
      </c>
      <c r="K56" t="str">
        <f t="shared" si="0"/>
        <v>Arctic Sea</v>
      </c>
      <c r="L56" t="str">
        <f t="shared" si="0"/>
        <v>Cogital</v>
      </c>
      <c r="M56" t="str">
        <f t="shared" si="0"/>
        <v>Global Humor (USA)</v>
      </c>
      <c r="N56" t="str">
        <f t="shared" si="1"/>
        <v>Casina di Notte (IRE)</v>
      </c>
      <c r="O56" t="str">
        <f t="shared" si="2"/>
        <v>Kingston Kurrajong</v>
      </c>
      <c r="P56" t="str">
        <f t="shared" si="3"/>
        <v>Fortune And Glory (USA)</v>
      </c>
      <c r="Q56" t="str">
        <f t="shared" si="4"/>
        <v>Fortune And Glory (USA)</v>
      </c>
      <c r="R56" t="str">
        <f t="shared" si="5"/>
        <v>Rosarno (IRE)</v>
      </c>
      <c r="S56" t="str">
        <f t="shared" si="6"/>
        <v>Fieldsman (USA)</v>
      </c>
      <c r="V56">
        <f t="shared" si="7"/>
        <v>43</v>
      </c>
      <c r="W56">
        <f t="shared" si="8"/>
        <v>-22</v>
      </c>
      <c r="X56">
        <f t="shared" si="9"/>
        <v>-22</v>
      </c>
      <c r="Y56">
        <f t="shared" si="10"/>
        <v>7</v>
      </c>
      <c r="Z56">
        <f t="shared" si="10"/>
        <v>7</v>
      </c>
      <c r="AA56">
        <f t="shared" si="10"/>
        <v>8</v>
      </c>
      <c r="AB56">
        <f t="shared" si="11"/>
        <v>7</v>
      </c>
      <c r="AC56">
        <f t="shared" si="12"/>
        <v>9</v>
      </c>
      <c r="AD56">
        <f t="shared" si="13"/>
        <v>2</v>
      </c>
      <c r="AE56">
        <f t="shared" si="14"/>
        <v>1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Arctic Sea</v>
      </c>
      <c r="C57">
        <f>LARGE(W$2:W$20, D57)</f>
        <v>21.13</v>
      </c>
      <c r="D57">
        <v>1</v>
      </c>
      <c r="E57">
        <f>LARGE(W$2:W$20, F57)</f>
        <v>20.420000000000002</v>
      </c>
      <c r="F57">
        <v>2</v>
      </c>
      <c r="G57">
        <f t="shared" si="16"/>
        <v>3.3601514434453257E-2</v>
      </c>
      <c r="H57">
        <f t="shared" si="17"/>
        <v>10</v>
      </c>
      <c r="J57">
        <v>6</v>
      </c>
      <c r="K57" t="str">
        <f t="shared" si="0"/>
        <v>Global Humor (USA)</v>
      </c>
      <c r="L57" t="str">
        <f t="shared" si="0"/>
        <v>Family Fortunes</v>
      </c>
      <c r="M57" t="str">
        <f t="shared" si="0"/>
        <v>Cogital</v>
      </c>
      <c r="N57" t="str">
        <f t="shared" si="1"/>
        <v>Fortune And Glory (USA)</v>
      </c>
      <c r="O57" t="str">
        <f t="shared" si="2"/>
        <v>Arctic Sea</v>
      </c>
      <c r="P57" t="str">
        <f t="shared" si="3"/>
        <v>Mr Minerals</v>
      </c>
      <c r="Q57" t="str">
        <f t="shared" si="4"/>
        <v>Mr Minerals</v>
      </c>
      <c r="R57" t="str">
        <f t="shared" si="5"/>
        <v>Kingston Kurrajong</v>
      </c>
      <c r="S57" t="str">
        <f t="shared" si="6"/>
        <v>Kingston Kurrajong</v>
      </c>
      <c r="V57">
        <f t="shared" si="7"/>
        <v>42</v>
      </c>
      <c r="W57">
        <f t="shared" si="8"/>
        <v>-32</v>
      </c>
      <c r="X57">
        <f t="shared" si="9"/>
        <v>-32</v>
      </c>
      <c r="Y57">
        <f t="shared" si="10"/>
        <v>4</v>
      </c>
      <c r="Z57">
        <f t="shared" si="10"/>
        <v>8</v>
      </c>
      <c r="AA57">
        <f t="shared" si="10"/>
        <v>4</v>
      </c>
      <c r="AB57">
        <f t="shared" si="11"/>
        <v>2</v>
      </c>
      <c r="AC57">
        <f t="shared" si="12"/>
        <v>7</v>
      </c>
      <c r="AD57">
        <f t="shared" si="13"/>
        <v>6</v>
      </c>
      <c r="AE57">
        <f t="shared" si="14"/>
        <v>6</v>
      </c>
      <c r="AF57">
        <f t="shared" si="14"/>
        <v>5</v>
      </c>
    </row>
    <row r="58" spans="1:33" hidden="1" outlineLevel="1">
      <c r="A58" t="s">
        <v>28</v>
      </c>
      <c r="B58" t="str">
        <f>INDEX(A$2:A$20,MATCH(C58,AA$2:AA$20,0))</f>
        <v>Mr Minerals</v>
      </c>
      <c r="C58">
        <f>LARGE(AA$2:AA$20, D58)</f>
        <v>3.1932</v>
      </c>
      <c r="D58">
        <v>1</v>
      </c>
      <c r="E58">
        <f>LARGE(AA$2:AA$20, F58)</f>
        <v>2.1423000000000001</v>
      </c>
      <c r="F58">
        <v>2</v>
      </c>
      <c r="G58">
        <f t="shared" si="16"/>
        <v>0.32910559939872225</v>
      </c>
      <c r="H58">
        <f t="shared" si="17"/>
        <v>8</v>
      </c>
      <c r="J58">
        <v>7</v>
      </c>
      <c r="K58" t="str">
        <f t="shared" si="0"/>
        <v>Kingston Kurrajong</v>
      </c>
      <c r="L58" t="str">
        <f t="shared" si="0"/>
        <v>Casina di Notte (IRE)</v>
      </c>
      <c r="M58" t="str">
        <f t="shared" si="0"/>
        <v>Kingston Kurrajong</v>
      </c>
      <c r="N58" t="str">
        <f t="shared" si="1"/>
        <v>Rosarno (IRE)</v>
      </c>
      <c r="O58" t="str">
        <f t="shared" si="2"/>
        <v>Global Humor (USA)</v>
      </c>
      <c r="P58" t="str">
        <f t="shared" si="3"/>
        <v>Global Humor (USA)</v>
      </c>
      <c r="Q58" t="str">
        <f t="shared" si="4"/>
        <v>Global Humor (USA)</v>
      </c>
      <c r="R58" t="str">
        <f t="shared" si="5"/>
        <v>Casina di Notte (IRE)</v>
      </c>
      <c r="S58" t="str">
        <f t="shared" si="6"/>
        <v>Mr Minerals</v>
      </c>
      <c r="V58">
        <f t="shared" si="7"/>
        <v>45</v>
      </c>
      <c r="W58">
        <f t="shared" si="8"/>
        <v>-31</v>
      </c>
      <c r="X58">
        <f t="shared" si="9"/>
        <v>-31</v>
      </c>
      <c r="Y58">
        <f t="shared" si="10"/>
        <v>2</v>
      </c>
      <c r="Z58">
        <f t="shared" si="10"/>
        <v>1</v>
      </c>
      <c r="AA58">
        <f t="shared" si="10"/>
        <v>7</v>
      </c>
      <c r="AB58">
        <f t="shared" si="11"/>
        <v>9</v>
      </c>
      <c r="AC58">
        <f t="shared" si="12"/>
        <v>5</v>
      </c>
      <c r="AD58">
        <f t="shared" si="13"/>
        <v>10</v>
      </c>
      <c r="AE58">
        <f t="shared" si="14"/>
        <v>2</v>
      </c>
      <c r="AF58">
        <f t="shared" si="14"/>
        <v>9</v>
      </c>
    </row>
    <row r="59" spans="1:33" hidden="1" outlineLevel="1">
      <c r="A59" t="s">
        <v>30</v>
      </c>
      <c r="B59" t="str">
        <f>INDEX(A$2:A$20,MATCH(C59,AC$2:AC$20,0))</f>
        <v>Global Humor (USA)</v>
      </c>
      <c r="C59">
        <f>LARGE(AC$2:AC$20, D59)</f>
        <v>4.3711000000000002</v>
      </c>
      <c r="D59">
        <v>1</v>
      </c>
      <c r="E59">
        <f>LARGE(AC$2:AC$20, F59)</f>
        <v>2.7633000000000001</v>
      </c>
      <c r="F59">
        <v>2</v>
      </c>
      <c r="G59">
        <f t="shared" si="16"/>
        <v>0.3678250326004896</v>
      </c>
      <c r="H59">
        <f t="shared" si="17"/>
        <v>14</v>
      </c>
      <c r="J59">
        <v>8</v>
      </c>
      <c r="K59" t="str">
        <f t="shared" si="0"/>
        <v>Fortune And Glory (USA)</v>
      </c>
      <c r="L59" t="str">
        <f t="shared" si="0"/>
        <v>Fortune And Glory (USA)</v>
      </c>
      <c r="M59" t="str">
        <f t="shared" si="0"/>
        <v>Casina di Notte (IRE)</v>
      </c>
      <c r="N59" t="str">
        <f t="shared" si="1"/>
        <v>Cogital</v>
      </c>
      <c r="O59" t="str">
        <f t="shared" si="2"/>
        <v>Casina di Notte (IRE)</v>
      </c>
      <c r="P59" t="str">
        <f t="shared" si="3"/>
        <v>Arctic Sea</v>
      </c>
      <c r="Q59" t="str">
        <f t="shared" si="4"/>
        <v>Arctic Sea</v>
      </c>
      <c r="R59" t="str">
        <f t="shared" si="5"/>
        <v>Global Humor (USA)</v>
      </c>
      <c r="S59" t="str">
        <f t="shared" si="6"/>
        <v>Casina di Notte (IRE)</v>
      </c>
      <c r="V59">
        <f t="shared" si="7"/>
        <v>34</v>
      </c>
      <c r="W59">
        <f t="shared" si="8"/>
        <v>-40</v>
      </c>
      <c r="X59">
        <f t="shared" si="9"/>
        <v>-40</v>
      </c>
      <c r="Y59">
        <f t="shared" si="10"/>
        <v>9</v>
      </c>
      <c r="Z59">
        <f t="shared" si="10"/>
        <v>4</v>
      </c>
      <c r="AA59">
        <f t="shared" si="10"/>
        <v>3</v>
      </c>
      <c r="AB59">
        <f t="shared" si="11"/>
        <v>6</v>
      </c>
      <c r="AC59">
        <f t="shared" si="12"/>
        <v>1</v>
      </c>
      <c r="AD59">
        <f t="shared" si="13"/>
        <v>3</v>
      </c>
      <c r="AE59">
        <f t="shared" si="14"/>
        <v>4</v>
      </c>
      <c r="AF59">
        <f t="shared" si="14"/>
        <v>4</v>
      </c>
    </row>
    <row r="60" spans="1:33" hidden="1" outlineLevel="1">
      <c r="A60" t="s">
        <v>26</v>
      </c>
      <c r="B60" t="str">
        <f>INDEX(A$2:A$20,MATCH(C60,Y$2:Y$20,0))</f>
        <v>Rosarno (IRE)</v>
      </c>
      <c r="C60">
        <f>LARGE(Y$2:Y$20, D60)</f>
        <v>2.5840000000000001</v>
      </c>
      <c r="D60">
        <v>1</v>
      </c>
      <c r="E60">
        <f>LARGE(Y$2:Y$20, F60)</f>
        <v>2.3734999999999999</v>
      </c>
      <c r="F60">
        <v>2</v>
      </c>
      <c r="G60">
        <f t="shared" si="16"/>
        <v>8.1462848297213661E-2</v>
      </c>
      <c r="H60">
        <f t="shared" si="17"/>
        <v>3.5</v>
      </c>
      <c r="J60">
        <v>9</v>
      </c>
      <c r="K60" t="str">
        <f t="shared" si="0"/>
        <v>Mr Minerals</v>
      </c>
      <c r="L60" t="str">
        <f t="shared" si="0"/>
        <v>Global Humor (USA)</v>
      </c>
      <c r="M60" t="str">
        <f t="shared" si="0"/>
        <v>Rosarno (IRE)</v>
      </c>
      <c r="N60" t="str">
        <f t="shared" si="1"/>
        <v>Kingston Kurrajong</v>
      </c>
      <c r="O60" t="str">
        <f t="shared" si="2"/>
        <v>Fieldsman (USA)</v>
      </c>
      <c r="P60" t="str">
        <f t="shared" si="3"/>
        <v>Family Fortunes</v>
      </c>
      <c r="Q60" t="str">
        <f t="shared" si="4"/>
        <v>Family Fortunes</v>
      </c>
      <c r="R60" t="str">
        <f t="shared" si="5"/>
        <v>Fieldsman (USA)</v>
      </c>
      <c r="S60" t="str">
        <f t="shared" si="6"/>
        <v>Global Humor (USA)</v>
      </c>
      <c r="V60">
        <f t="shared" si="7"/>
        <v>35</v>
      </c>
      <c r="W60">
        <f t="shared" si="8"/>
        <v>-35</v>
      </c>
      <c r="X60">
        <f t="shared" si="9"/>
        <v>-35</v>
      </c>
      <c r="Y60">
        <f t="shared" si="10"/>
        <v>5</v>
      </c>
      <c r="Z60">
        <f t="shared" si="10"/>
        <v>2</v>
      </c>
      <c r="AA60">
        <f t="shared" si="10"/>
        <v>6</v>
      </c>
      <c r="AB60">
        <f t="shared" si="11"/>
        <v>1</v>
      </c>
      <c r="AC60">
        <f t="shared" si="12"/>
        <v>4</v>
      </c>
      <c r="AD60">
        <f t="shared" si="13"/>
        <v>4</v>
      </c>
      <c r="AE60">
        <f t="shared" si="14"/>
        <v>10</v>
      </c>
      <c r="AF60">
        <f t="shared" si="14"/>
        <v>3</v>
      </c>
    </row>
    <row r="61" spans="1:33" hidden="1" outlineLevel="1">
      <c r="A61" t="s">
        <v>47</v>
      </c>
      <c r="B61" t="str">
        <f>INDEX(A$2:A$20,MATCH(C61,AD$2:AD$20,0))</f>
        <v>Fortune And Glory (USA)</v>
      </c>
      <c r="C61">
        <f>LARGE(AD$2:AD$20, D61)</f>
        <v>36.192100000000003</v>
      </c>
      <c r="D61">
        <v>1</v>
      </c>
      <c r="E61">
        <f>LARGE(AD$2:AD$20, F61)</f>
        <v>32.408799999999999</v>
      </c>
      <c r="F61">
        <v>2</v>
      </c>
      <c r="G61">
        <f t="shared" si="16"/>
        <v>0.10453386236222832</v>
      </c>
      <c r="H61">
        <f t="shared" si="17"/>
        <v>10</v>
      </c>
      <c r="J61">
        <v>10</v>
      </c>
      <c r="K61" t="str">
        <f t="shared" si="0"/>
        <v>Cogital</v>
      </c>
      <c r="L61" t="str">
        <f t="shared" si="0"/>
        <v>Mr Minerals</v>
      </c>
      <c r="M61" t="str">
        <f t="shared" si="0"/>
        <v>Arctic Sea</v>
      </c>
      <c r="N61" t="str">
        <f t="shared" si="1"/>
        <v>Global Humor (USA)</v>
      </c>
      <c r="O61" t="str">
        <f t="shared" si="2"/>
        <v>Family Fortunes</v>
      </c>
      <c r="P61" t="str">
        <f t="shared" si="3"/>
        <v>Casina di Notte (IRE)</v>
      </c>
      <c r="Q61" t="str">
        <f t="shared" si="4"/>
        <v>Casina di Notte (IRE)</v>
      </c>
      <c r="R61" t="str">
        <f t="shared" si="5"/>
        <v>Cogital</v>
      </c>
      <c r="S61" t="str">
        <f t="shared" si="6"/>
        <v>Cogital</v>
      </c>
      <c r="V61">
        <f t="shared" si="7"/>
        <v>34</v>
      </c>
      <c r="W61">
        <f t="shared" si="8"/>
        <v>-37</v>
      </c>
      <c r="X61">
        <f>IF(ISNA(W61),"",W61)</f>
        <v>-37</v>
      </c>
      <c r="Y61">
        <f t="shared" si="10"/>
        <v>1</v>
      </c>
      <c r="Z61">
        <f t="shared" si="10"/>
        <v>6</v>
      </c>
      <c r="AA61">
        <f t="shared" si="10"/>
        <v>5</v>
      </c>
      <c r="AB61">
        <f t="shared" si="11"/>
        <v>3</v>
      </c>
      <c r="AC61">
        <f t="shared" si="12"/>
        <v>8</v>
      </c>
      <c r="AD61">
        <f t="shared" si="13"/>
        <v>7</v>
      </c>
      <c r="AE61">
        <f t="shared" si="14"/>
        <v>3</v>
      </c>
      <c r="AF61">
        <f t="shared" si="14"/>
        <v>1</v>
      </c>
    </row>
    <row r="62" spans="1:33" hidden="1" outlineLevel="1">
      <c r="A62" t="s">
        <v>116</v>
      </c>
      <c r="B62" t="str">
        <f>IF(OR(D2="5f ", D2="6f ", D2="7f ", D2="1m "), B57, IF(J2="2yo", B59, B53))</f>
        <v>Arctic Sea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>
        <f t="shared" si="12"/>
        <v>1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Fortune And Glory (USA)</v>
      </c>
      <c r="C63" t="str">
        <f>IF(G68="Handicap", INDEX(B53:B55,(MATCH(LARGE(D53:D55,3),D53:D55,0))))</f>
        <v>Arctic Sea</v>
      </c>
      <c r="D63" t="str">
        <f>IF(G68="Handicap", INDEX(B53:B55,(MATCH(LARGE(E53:E55,1),E53:E55,0))))</f>
        <v>Rosarno (IRE)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>
        <f t="shared" si="12"/>
        <v>1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Rosarno (IRE)</v>
      </c>
      <c r="C64">
        <f>INDEX(AF$2:AF$20,MATCH(B64,A$2:A$20,0))</f>
        <v>3.5</v>
      </c>
      <c r="D64">
        <v>1</v>
      </c>
      <c r="E64">
        <f>SUMIF(B53:B61, B64, G53:G61)</f>
        <v>0.27194415944206873</v>
      </c>
      <c r="F64">
        <v>0</v>
      </c>
      <c r="G64" t="str">
        <f>K2</f>
        <v>32Red Casino Handicap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>
        <f t="shared" si="12"/>
        <v>1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1m </v>
      </c>
      <c r="H65">
        <f>LARGE(G58:G60, 1)</f>
        <v>0.3678250326004896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>
        <f t="shared" si="12"/>
        <v>1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3752</v>
      </c>
      <c r="H66">
        <f ca="1">LARGE(F53:F55, 1)</f>
        <v>0.27194415944206873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>
        <f t="shared" si="12"/>
        <v>1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Rosarno (IRE)</v>
      </c>
      <c r="F67">
        <f>IF(H63&lt;11, F66+1, F66)</f>
        <v>1</v>
      </c>
      <c r="G67" t="str">
        <f>G2</f>
        <v>Standard To Slow</v>
      </c>
      <c r="H67" t="str">
        <f ca="1">INDEX(B53:B55,MATCH(H66,F53:F55,0))</f>
        <v>Rosarno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>
        <f t="shared" si="12"/>
        <v>1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Rosarno (IRE)</v>
      </c>
      <c r="B68" t="str">
        <f ca="1">IF(ISNA(A68), B56, A68)</f>
        <v>Rosarno (IRE)</v>
      </c>
      <c r="C68">
        <f ca="1">INDEX(AF$2:AF$20,MATCH(B68,A$2:A$20,0))</f>
        <v>3.5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>
        <f t="shared" si="12"/>
        <v>1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Rosarno (IRE)</v>
      </c>
      <c r="C69">
        <f ca="1">INDEX(AF$2:AF$20,MATCH(B69,A$2:A$20,0))</f>
        <v>3.5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>
        <f t="shared" si="12"/>
        <v>1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Rosarno (IRE)</v>
      </c>
      <c r="C70">
        <f ca="1">INDEX(AF$2:AF$20,MATCH(B70,A$2:A$20,0))</f>
        <v>3.5</v>
      </c>
      <c r="D70">
        <v>1</v>
      </c>
      <c r="E70">
        <f ca="1">SUMIF(B53:B61, B70, G53:G61)</f>
        <v>0.27194415944206873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>
        <f t="shared" si="12"/>
        <v>1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>
        <f t="shared" si="12"/>
        <v>1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Rosarno (IRE)</v>
      </c>
      <c r="C72">
        <f>C53</f>
        <v>254.429</v>
      </c>
      <c r="D72">
        <f>(1/C72)*(C72-C73)</f>
        <v>3.5006229635772643E-2</v>
      </c>
      <c r="E72">
        <f>H53</f>
        <v>3.5</v>
      </c>
      <c r="F72">
        <f>(E72*10)-10</f>
        <v>25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>
        <f t="shared" si="12"/>
        <v>1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Family Fortunes</v>
      </c>
      <c r="C73">
        <f t="shared" si="19"/>
        <v>245.5224</v>
      </c>
      <c r="D73">
        <f>(1/C73)*(C73-C74)</f>
        <v>2.2290430526909179E-2</v>
      </c>
      <c r="E73">
        <f t="shared" ref="E73:E74" si="20">H54</f>
        <v>10</v>
      </c>
      <c r="F73">
        <f>(E73*10)-10</f>
        <v>90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>
        <f t="shared" si="12"/>
        <v>1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Arctic Sea</v>
      </c>
      <c r="C74">
        <f t="shared" si="19"/>
        <v>240.0496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>
        <f t="shared" si="12"/>
        <v>1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>
        <f t="shared" si="12"/>
        <v>1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>
        <f t="shared" si="12"/>
        <v>1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3.5</v>
      </c>
      <c r="C77">
        <f>SMALL(AF2:AF50, 1)</f>
        <v>3.5</v>
      </c>
      <c r="D77" t="str">
        <f>IF(G77&lt;=3, "YES", "NO")</f>
        <v>NO</v>
      </c>
      <c r="E77">
        <f>IF(C77=0,SMALL(AF2:AF49,2), C77)</f>
        <v>3.5</v>
      </c>
      <c r="F77">
        <f>IF(E77=0, SMALL(AF2:AF49, 3), E77)</f>
        <v>3.5</v>
      </c>
      <c r="G77">
        <f>IF(F77=0, SMALL(AF2:AF49, 4), F77)</f>
        <v>3.5</v>
      </c>
      <c r="H77" t="str">
        <f>INDEX(A2:A50, MATCH(G77, AF2:AF50, 0))</f>
        <v>Rosarno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>
        <f t="shared" si="12"/>
        <v>1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254.429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>
        <f t="shared" si="12"/>
        <v>1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254.429</v>
      </c>
      <c r="C79">
        <f>C78/B79</f>
        <v>3.9303695726509165E-5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Rosarno (IRE) is highly rated.</v>
      </c>
      <c r="H79" t="str">
        <f>INDEX(A2:A50, MATCH(B79, AE2:AE50, 0))</f>
        <v>Rosarno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>
        <f t="shared" si="12"/>
        <v>1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18.594999999999999</v>
      </c>
      <c r="C80">
        <f>(B81-B80)+0.01</f>
        <v>2.5449999999999999</v>
      </c>
      <c r="D80" t="str">
        <f>D2</f>
        <v xml:space="preserve">1m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>
        <f t="shared" si="12"/>
        <v>1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21.13</v>
      </c>
      <c r="C81">
        <f>C80/B81</f>
        <v>0.1204448651206815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Cogital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Kempton</v>
      </c>
    </row>
    <row r="82" spans="1:19" hidden="1" outlineLevel="1">
      <c r="A82" t="s">
        <v>110</v>
      </c>
      <c r="B82">
        <f>INDEX(M2:M49, MATCH(H77, A2:A49, 0))</f>
        <v>85.88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85.88</v>
      </c>
      <c r="C83">
        <f>C82/B83</f>
        <v>1.1644154634373545E-4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Rosarno (IRE)is the form horse.</v>
      </c>
      <c r="H83" t="str">
        <f>INDEX(A2:A50,MATCH(B83,INDEX(M2:M50,0)))</f>
        <v>Cogital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1.4815</v>
      </c>
      <c r="C84">
        <f>(B85-B84)+0.01</f>
        <v>2.8996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4.3711000000000002</v>
      </c>
      <c r="C85">
        <f>C84/B85</f>
        <v>0.66335704971288689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Global Humor (USA)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22.259499999999999</v>
      </c>
      <c r="C86">
        <f>(B87-B86)+0.01</f>
        <v>13.942600000000004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36.192100000000003</v>
      </c>
      <c r="C87">
        <f>C86/B87</f>
        <v>0.38523876757634962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Fortune And Glory (USA) is 38.52% ahead of Rosarno (IRE). </v>
      </c>
      <c r="H87" t="str">
        <f>INDEX(A2:A50, MATCH(B87, AD2:AD50, 0))</f>
        <v>Fortune And Glory (USA)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2.5840000000000001</v>
      </c>
      <c r="C88">
        <f>B89-B88</f>
        <v>0</v>
      </c>
      <c r="H88" t="str">
        <f>INDEX(X2:X50, MATCH(B88, Y2:Y50, 0))</f>
        <v>Bentley, Harry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2.5840000000000001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Bentley, Harry. </v>
      </c>
      <c r="H89" t="str">
        <f>INDEX(X2:X50, MATCH(B89, Y2:Y50, 0))</f>
        <v>Bentley, Harry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77.632000000000005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77.632000000000005</v>
      </c>
      <c r="C91">
        <f>(C90+0.01)/(B91+0.01)</f>
        <v>2.5759254012003811E-4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Rosarno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138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0.22459999999999999</v>
      </c>
    </row>
    <row r="96" spans="1:19" hidden="1" outlineLevel="1">
      <c r="A96" t="s">
        <v>70</v>
      </c>
      <c r="B96">
        <f>INDEX(Sheet1!H:H, MATCH($A$51, Sheet1!$A:$A,0))</f>
        <v>0.1812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0.1739</v>
      </c>
      <c r="C97" t="b">
        <f>IF(AND($B$94&gt;15,B97&gt;0.25),B56)</f>
        <v>0</v>
      </c>
      <c r="D97">
        <f t="shared" si="22"/>
        <v>2</v>
      </c>
      <c r="E97">
        <f t="shared" si="23"/>
        <v>5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0.23910000000000001</v>
      </c>
      <c r="C98" t="b">
        <f>IF(AND($B$94&gt;15,B98&gt;0.25),B57)</f>
        <v>0</v>
      </c>
      <c r="D98">
        <f t="shared" si="22"/>
        <v>6</v>
      </c>
      <c r="E98">
        <f t="shared" si="23"/>
        <v>1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0.19570000000000001</v>
      </c>
      <c r="C99" t="b">
        <f>IF(AND($B$94&gt;15,B99&gt;0.25),B59)</f>
        <v>0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0.13039999999999999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0.2319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6.140625" bestFit="1" customWidth="1"/>
    <col min="3" max="4" width="12" bestFit="1" customWidth="1"/>
    <col min="5" max="5" width="11" bestFit="1" customWidth="1"/>
    <col min="6" max="6" width="13.28515625" bestFit="1" customWidth="1"/>
    <col min="7" max="7" width="97" bestFit="1" customWidth="1"/>
    <col min="8" max="8" width="13.7109375" bestFit="1" customWidth="1"/>
    <col min="9" max="9" width="10.140625" bestFit="1" customWidth="1"/>
    <col min="10" max="10" width="16.28515625" bestFit="1" customWidth="1"/>
    <col min="11" max="11" width="54" bestFit="1" customWidth="1"/>
    <col min="12" max="19" width="16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5703125" bestFit="1" customWidth="1"/>
    <col min="25" max="25" width="14.42578125" bestFit="1" customWidth="1"/>
    <col min="26" max="26" width="16.85546875" bestFit="1" customWidth="1"/>
    <col min="27" max="27" width="15" bestFit="1" customWidth="1"/>
    <col min="28" max="28" width="20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738</v>
      </c>
      <c r="B2" s="1">
        <v>0.8125</v>
      </c>
      <c r="C2" t="s">
        <v>168</v>
      </c>
      <c r="D2" t="s">
        <v>735</v>
      </c>
      <c r="E2" t="s">
        <v>736</v>
      </c>
      <c r="F2">
        <v>3105</v>
      </c>
      <c r="G2" t="s">
        <v>547</v>
      </c>
      <c r="H2" t="s">
        <v>548</v>
      </c>
      <c r="I2" t="s">
        <v>5</v>
      </c>
      <c r="J2" t="s">
        <v>234</v>
      </c>
      <c r="K2" t="s">
        <v>737</v>
      </c>
      <c r="L2">
        <v>5</v>
      </c>
      <c r="M2">
        <v>84.7</v>
      </c>
      <c r="N2">
        <v>53.44</v>
      </c>
      <c r="O2">
        <v>29.0504</v>
      </c>
      <c r="P2">
        <v>8.4606999999999992</v>
      </c>
      <c r="Q2">
        <v>4.1551</v>
      </c>
      <c r="R2">
        <v>4.9179000000000004</v>
      </c>
      <c r="S2">
        <v>4.8738000000000001</v>
      </c>
      <c r="T2">
        <v>2.5289999999999999</v>
      </c>
      <c r="U2">
        <v>1.1579999999999999</v>
      </c>
      <c r="V2">
        <v>1.2271000000000001</v>
      </c>
      <c r="W2">
        <v>19.959299999999999</v>
      </c>
      <c r="X2" t="s">
        <v>739</v>
      </c>
      <c r="Y2">
        <v>0.2326</v>
      </c>
      <c r="Z2" t="s">
        <v>482</v>
      </c>
      <c r="AA2">
        <v>0.80069999999999997</v>
      </c>
      <c r="AB2" t="s">
        <v>344</v>
      </c>
      <c r="AC2">
        <v>1.6288</v>
      </c>
      <c r="AD2">
        <v>22.9114</v>
      </c>
      <c r="AE2">
        <v>240.0446</v>
      </c>
      <c r="AF2">
        <v>4.5</v>
      </c>
      <c r="AG2">
        <v>64</v>
      </c>
    </row>
    <row r="3" spans="1:33">
      <c r="A3" t="s">
        <v>740</v>
      </c>
      <c r="B3" s="1">
        <v>0.8125</v>
      </c>
      <c r="C3" t="s">
        <v>168</v>
      </c>
      <c r="D3" t="s">
        <v>735</v>
      </c>
      <c r="E3" t="s">
        <v>736</v>
      </c>
      <c r="F3">
        <v>3105</v>
      </c>
      <c r="G3" t="s">
        <v>547</v>
      </c>
      <c r="H3" t="s">
        <v>548</v>
      </c>
      <c r="I3" t="s">
        <v>5</v>
      </c>
      <c r="J3" t="s">
        <v>234</v>
      </c>
      <c r="K3" t="s">
        <v>737</v>
      </c>
      <c r="L3">
        <v>5</v>
      </c>
      <c r="M3">
        <v>64.73</v>
      </c>
      <c r="N3">
        <v>54.625399999999999</v>
      </c>
      <c r="O3">
        <v>22.994599999999998</v>
      </c>
      <c r="P3">
        <v>9.0089000000000006</v>
      </c>
      <c r="Q3">
        <v>6.1013999999999999</v>
      </c>
      <c r="R3">
        <v>4.2629999999999999</v>
      </c>
      <c r="S3">
        <v>2.7523</v>
      </c>
      <c r="T3">
        <v>1.2464999999999999</v>
      </c>
      <c r="U3">
        <v>1.1718999999999999</v>
      </c>
      <c r="V3">
        <v>1.1880999999999999</v>
      </c>
      <c r="W3">
        <v>15.412100000000001</v>
      </c>
      <c r="X3" t="s">
        <v>741</v>
      </c>
      <c r="Y3">
        <v>1.5135000000000001</v>
      </c>
      <c r="Z3" t="s">
        <v>718</v>
      </c>
      <c r="AA3">
        <v>1.2161</v>
      </c>
      <c r="AB3" t="s">
        <v>742</v>
      </c>
      <c r="AC3">
        <v>2.7412999999999998</v>
      </c>
      <c r="AD3">
        <v>20.3537</v>
      </c>
      <c r="AE3">
        <v>209.31890000000001</v>
      </c>
      <c r="AF3">
        <v>7</v>
      </c>
      <c r="AG3">
        <v>58</v>
      </c>
    </row>
    <row r="4" spans="1:33">
      <c r="A4" t="s">
        <v>743</v>
      </c>
      <c r="B4" s="1">
        <v>0.8125</v>
      </c>
      <c r="C4" t="s">
        <v>168</v>
      </c>
      <c r="D4" t="s">
        <v>735</v>
      </c>
      <c r="E4" t="s">
        <v>736</v>
      </c>
      <c r="F4">
        <v>3105</v>
      </c>
      <c r="G4" t="s">
        <v>547</v>
      </c>
      <c r="H4" t="s">
        <v>548</v>
      </c>
      <c r="I4" t="s">
        <v>5</v>
      </c>
      <c r="J4" t="s">
        <v>234</v>
      </c>
      <c r="K4" t="s">
        <v>737</v>
      </c>
      <c r="L4">
        <v>5</v>
      </c>
      <c r="M4">
        <v>63.48</v>
      </c>
      <c r="N4">
        <v>51.465499999999999</v>
      </c>
      <c r="O4">
        <v>27.202400000000001</v>
      </c>
      <c r="P4">
        <v>11.4186</v>
      </c>
      <c r="Q4">
        <v>5.4401000000000002</v>
      </c>
      <c r="R4">
        <v>4.8186999999999998</v>
      </c>
      <c r="S4">
        <v>2.3321000000000001</v>
      </c>
      <c r="T4">
        <v>2.2288000000000001</v>
      </c>
      <c r="U4">
        <v>0.88219999999999998</v>
      </c>
      <c r="V4">
        <v>1.3685</v>
      </c>
      <c r="W4">
        <v>17.355</v>
      </c>
      <c r="X4" t="s">
        <v>744</v>
      </c>
      <c r="Y4">
        <v>0</v>
      </c>
      <c r="Z4" t="s">
        <v>243</v>
      </c>
      <c r="AA4">
        <v>1.7444</v>
      </c>
      <c r="AB4" t="s">
        <v>745</v>
      </c>
      <c r="AC4">
        <v>2.8851</v>
      </c>
      <c r="AD4">
        <v>14.9581</v>
      </c>
      <c r="AE4">
        <v>207.57939999999999</v>
      </c>
      <c r="AF4">
        <v>8</v>
      </c>
      <c r="AG4">
        <v>63</v>
      </c>
    </row>
    <row r="5" spans="1:33">
      <c r="A5" t="s">
        <v>746</v>
      </c>
      <c r="B5" s="1">
        <v>0.8125</v>
      </c>
      <c r="C5" t="s">
        <v>168</v>
      </c>
      <c r="D5" t="s">
        <v>735</v>
      </c>
      <c r="E5" t="s">
        <v>736</v>
      </c>
      <c r="F5">
        <v>3105</v>
      </c>
      <c r="G5" t="s">
        <v>547</v>
      </c>
      <c r="H5" t="s">
        <v>548</v>
      </c>
      <c r="I5" t="s">
        <v>5</v>
      </c>
      <c r="J5" t="s">
        <v>234</v>
      </c>
      <c r="K5" t="s">
        <v>737</v>
      </c>
      <c r="L5">
        <v>4</v>
      </c>
      <c r="M5">
        <v>60.018900000000002</v>
      </c>
      <c r="N5">
        <v>46.528300000000002</v>
      </c>
      <c r="O5">
        <v>22.666799999999999</v>
      </c>
      <c r="P5">
        <v>8.7734000000000005</v>
      </c>
      <c r="Q5">
        <v>6.3650000000000002</v>
      </c>
      <c r="R5">
        <v>5.4496000000000002</v>
      </c>
      <c r="S5">
        <v>1.5975999999999999</v>
      </c>
      <c r="T5">
        <v>1.5681</v>
      </c>
      <c r="U5">
        <v>0.77949999999999997</v>
      </c>
      <c r="V5">
        <v>1.208</v>
      </c>
      <c r="W5">
        <v>17.766400000000001</v>
      </c>
      <c r="X5" t="s">
        <v>747</v>
      </c>
      <c r="Y5">
        <v>3.9142000000000001</v>
      </c>
      <c r="Z5" t="s">
        <v>693</v>
      </c>
      <c r="AA5">
        <v>1.6415999999999999</v>
      </c>
      <c r="AB5" t="s">
        <v>748</v>
      </c>
      <c r="AC5">
        <v>0.80249999999999999</v>
      </c>
      <c r="AD5">
        <v>27.519300000000001</v>
      </c>
      <c r="AE5">
        <v>206.5992</v>
      </c>
      <c r="AF5">
        <v>4</v>
      </c>
      <c r="AG5">
        <v>65</v>
      </c>
    </row>
    <row r="6" spans="1:33">
      <c r="A6" t="s">
        <v>749</v>
      </c>
      <c r="B6" s="1">
        <v>0.8125</v>
      </c>
      <c r="C6" t="s">
        <v>168</v>
      </c>
      <c r="D6" t="s">
        <v>735</v>
      </c>
      <c r="E6" t="s">
        <v>736</v>
      </c>
      <c r="F6">
        <v>3105</v>
      </c>
      <c r="G6" t="s">
        <v>547</v>
      </c>
      <c r="H6" t="s">
        <v>548</v>
      </c>
      <c r="I6" t="s">
        <v>5</v>
      </c>
      <c r="J6" t="s">
        <v>234</v>
      </c>
      <c r="K6" t="s">
        <v>737</v>
      </c>
      <c r="L6">
        <v>4</v>
      </c>
      <c r="M6">
        <v>65.396699999999996</v>
      </c>
      <c r="N6">
        <v>59.970399999999998</v>
      </c>
      <c r="O6">
        <v>13.0595</v>
      </c>
      <c r="P6">
        <v>5.6909999999999998</v>
      </c>
      <c r="Q6">
        <v>4.5315000000000003</v>
      </c>
      <c r="R6">
        <v>3.6829999999999998</v>
      </c>
      <c r="S6">
        <v>2.2313000000000001</v>
      </c>
      <c r="T6">
        <v>1.0758000000000001</v>
      </c>
      <c r="U6">
        <v>0.69840000000000002</v>
      </c>
      <c r="V6">
        <v>1.4634</v>
      </c>
      <c r="W6">
        <v>15.5564</v>
      </c>
      <c r="X6" t="s">
        <v>750</v>
      </c>
      <c r="Y6">
        <v>0.7792</v>
      </c>
      <c r="Z6" t="s">
        <v>751</v>
      </c>
      <c r="AA6">
        <v>1.054</v>
      </c>
      <c r="AB6" t="s">
        <v>752</v>
      </c>
      <c r="AC6">
        <v>1.8083</v>
      </c>
      <c r="AD6">
        <v>17.320699999999999</v>
      </c>
      <c r="AE6">
        <v>194.31960000000001</v>
      </c>
      <c r="AF6">
        <v>5</v>
      </c>
      <c r="AG6">
        <v>64</v>
      </c>
    </row>
    <row r="7" spans="1:33">
      <c r="A7" t="s">
        <v>753</v>
      </c>
      <c r="B7" s="1">
        <v>0.8125</v>
      </c>
      <c r="C7" t="s">
        <v>168</v>
      </c>
      <c r="D7" t="s">
        <v>735</v>
      </c>
      <c r="E7" t="s">
        <v>736</v>
      </c>
      <c r="F7">
        <v>3105</v>
      </c>
      <c r="G7" t="s">
        <v>547</v>
      </c>
      <c r="H7" t="s">
        <v>548</v>
      </c>
      <c r="I7" t="s">
        <v>5</v>
      </c>
      <c r="J7" t="s">
        <v>234</v>
      </c>
      <c r="K7" t="s">
        <v>737</v>
      </c>
      <c r="L7">
        <v>4</v>
      </c>
      <c r="M7">
        <v>53.77</v>
      </c>
      <c r="N7">
        <v>57.304000000000002</v>
      </c>
      <c r="O7">
        <v>20.670400000000001</v>
      </c>
      <c r="P7">
        <v>5.6029</v>
      </c>
      <c r="Q7">
        <v>4.4318</v>
      </c>
      <c r="R7">
        <v>4.3472</v>
      </c>
      <c r="S7">
        <v>2.9971999999999999</v>
      </c>
      <c r="T7">
        <v>1.8208</v>
      </c>
      <c r="U7">
        <v>1.0589</v>
      </c>
      <c r="V7">
        <v>1.3098000000000001</v>
      </c>
      <c r="W7">
        <v>18.277100000000001</v>
      </c>
      <c r="X7" t="s">
        <v>754</v>
      </c>
      <c r="Y7">
        <v>0.70399999999999996</v>
      </c>
      <c r="Z7" t="s">
        <v>718</v>
      </c>
      <c r="AA7">
        <v>1.2161</v>
      </c>
      <c r="AB7" t="s">
        <v>449</v>
      </c>
      <c r="AC7">
        <v>0.18079999999999999</v>
      </c>
      <c r="AD7">
        <v>20.037099999999999</v>
      </c>
      <c r="AE7">
        <v>193.72810000000001</v>
      </c>
      <c r="AF7">
        <v>10</v>
      </c>
      <c r="AG7">
        <v>60</v>
      </c>
    </row>
    <row r="8" spans="1:33">
      <c r="A8" t="s">
        <v>755</v>
      </c>
      <c r="B8" s="1">
        <v>0.8125</v>
      </c>
      <c r="C8" t="s">
        <v>168</v>
      </c>
      <c r="D8" t="s">
        <v>735</v>
      </c>
      <c r="E8" t="s">
        <v>736</v>
      </c>
      <c r="F8">
        <v>3105</v>
      </c>
      <c r="G8" t="s">
        <v>547</v>
      </c>
      <c r="H8" t="s">
        <v>548</v>
      </c>
      <c r="I8" t="s">
        <v>5</v>
      </c>
      <c r="J8" t="s">
        <v>234</v>
      </c>
      <c r="K8" t="s">
        <v>737</v>
      </c>
      <c r="L8">
        <v>7</v>
      </c>
      <c r="M8">
        <v>72</v>
      </c>
      <c r="N8">
        <v>48.28</v>
      </c>
      <c r="O8">
        <v>15.523999999999999</v>
      </c>
      <c r="P8">
        <v>5.8497000000000003</v>
      </c>
      <c r="Q8">
        <v>6.4036</v>
      </c>
      <c r="R8">
        <v>3.4508999999999999</v>
      </c>
      <c r="S8">
        <v>2.1718999999999999</v>
      </c>
      <c r="T8">
        <v>1.6275999999999999</v>
      </c>
      <c r="U8">
        <v>0.93210000000000004</v>
      </c>
      <c r="V8">
        <v>1.0855999999999999</v>
      </c>
      <c r="W8">
        <v>19.387899999999998</v>
      </c>
      <c r="X8" t="s">
        <v>756</v>
      </c>
      <c r="Y8">
        <v>0.84860000000000002</v>
      </c>
      <c r="Z8" t="s">
        <v>757</v>
      </c>
      <c r="AA8">
        <v>1.7506999999999999</v>
      </c>
      <c r="AB8" t="s">
        <v>758</v>
      </c>
      <c r="AC8">
        <v>0.36680000000000001</v>
      </c>
      <c r="AD8">
        <v>7.5753000000000004</v>
      </c>
      <c r="AE8">
        <v>187.25479999999999</v>
      </c>
      <c r="AF8">
        <v>25</v>
      </c>
      <c r="AG8">
        <v>62</v>
      </c>
    </row>
    <row r="9" spans="1:33">
      <c r="A9" t="s">
        <v>759</v>
      </c>
      <c r="B9" s="1">
        <v>0.8125</v>
      </c>
      <c r="C9" t="s">
        <v>168</v>
      </c>
      <c r="D9" t="s">
        <v>735</v>
      </c>
      <c r="E9" t="s">
        <v>736</v>
      </c>
      <c r="F9">
        <v>3105</v>
      </c>
      <c r="G9" t="s">
        <v>547</v>
      </c>
      <c r="H9" t="s">
        <v>548</v>
      </c>
      <c r="I9" t="s">
        <v>5</v>
      </c>
      <c r="J9" t="s">
        <v>234</v>
      </c>
      <c r="K9" t="s">
        <v>737</v>
      </c>
      <c r="L9">
        <v>7</v>
      </c>
      <c r="M9">
        <v>56.4</v>
      </c>
      <c r="N9">
        <v>52.794600000000003</v>
      </c>
      <c r="O9">
        <v>17.883099999999999</v>
      </c>
      <c r="P9">
        <v>7.8734999999999999</v>
      </c>
      <c r="Q9">
        <v>4.8654999999999999</v>
      </c>
      <c r="R9">
        <v>2.6882999999999999</v>
      </c>
      <c r="S9">
        <v>2.5577999999999999</v>
      </c>
      <c r="T9">
        <v>1.0122</v>
      </c>
      <c r="U9">
        <v>1.2335</v>
      </c>
      <c r="V9">
        <v>1.6160000000000001</v>
      </c>
      <c r="W9">
        <v>17.867100000000001</v>
      </c>
      <c r="X9" t="s">
        <v>760</v>
      </c>
      <c r="Y9">
        <v>0.32019999999999998</v>
      </c>
      <c r="Z9" t="s">
        <v>761</v>
      </c>
      <c r="AA9">
        <v>1.788</v>
      </c>
      <c r="AB9" t="s">
        <v>534</v>
      </c>
      <c r="AC9">
        <v>1.0716000000000001</v>
      </c>
      <c r="AD9">
        <v>14.1556</v>
      </c>
      <c r="AE9">
        <v>184.12719999999999</v>
      </c>
      <c r="AF9">
        <v>7</v>
      </c>
      <c r="AG9">
        <v>56</v>
      </c>
    </row>
    <row r="10" spans="1:33">
      <c r="A10" t="s">
        <v>762</v>
      </c>
      <c r="B10" s="1">
        <v>0.8125</v>
      </c>
      <c r="C10" t="s">
        <v>168</v>
      </c>
      <c r="D10" t="s">
        <v>735</v>
      </c>
      <c r="E10" t="s">
        <v>736</v>
      </c>
      <c r="F10">
        <v>3105</v>
      </c>
      <c r="G10" t="s">
        <v>547</v>
      </c>
      <c r="H10" t="s">
        <v>548</v>
      </c>
      <c r="I10" t="s">
        <v>5</v>
      </c>
      <c r="J10" t="s">
        <v>234</v>
      </c>
      <c r="K10" t="s">
        <v>737</v>
      </c>
      <c r="L10">
        <v>4</v>
      </c>
      <c r="M10">
        <v>54.640500000000003</v>
      </c>
      <c r="N10">
        <v>42.342300000000002</v>
      </c>
      <c r="O10">
        <v>23.163699999999999</v>
      </c>
      <c r="P10">
        <v>10.301</v>
      </c>
      <c r="Q10">
        <v>6.3901000000000003</v>
      </c>
      <c r="R10">
        <v>4.6342999999999996</v>
      </c>
      <c r="S10">
        <v>3.2248000000000001</v>
      </c>
      <c r="T10">
        <v>2.2867999999999999</v>
      </c>
      <c r="U10">
        <v>1.5631999999999999</v>
      </c>
      <c r="V10">
        <v>0</v>
      </c>
      <c r="W10">
        <v>11.292899999999999</v>
      </c>
      <c r="X10" t="s">
        <v>763</v>
      </c>
      <c r="Y10">
        <v>0.23419999999999999</v>
      </c>
      <c r="Z10" t="s">
        <v>764</v>
      </c>
      <c r="AA10">
        <v>1.4291</v>
      </c>
      <c r="AB10" t="s">
        <v>748</v>
      </c>
      <c r="AC10">
        <v>0.80249999999999999</v>
      </c>
      <c r="AD10">
        <v>5.4550999999999998</v>
      </c>
      <c r="AE10">
        <v>169.31739999999999</v>
      </c>
      <c r="AF10">
        <v>16</v>
      </c>
      <c r="AG10">
        <v>64</v>
      </c>
    </row>
    <row r="11" spans="1:33">
      <c r="A11" t="s">
        <v>765</v>
      </c>
      <c r="B11" s="1">
        <v>0.8125</v>
      </c>
      <c r="C11" t="s">
        <v>168</v>
      </c>
      <c r="D11" t="s">
        <v>735</v>
      </c>
      <c r="E11" t="s">
        <v>736</v>
      </c>
      <c r="F11">
        <v>3105</v>
      </c>
      <c r="G11" t="s">
        <v>547</v>
      </c>
      <c r="H11" t="s">
        <v>548</v>
      </c>
      <c r="I11" t="s">
        <v>5</v>
      </c>
      <c r="J11" t="s">
        <v>234</v>
      </c>
      <c r="K11" t="s">
        <v>737</v>
      </c>
      <c r="L11">
        <v>5</v>
      </c>
      <c r="M11">
        <v>37.887900000000002</v>
      </c>
      <c r="N11">
        <v>43.707599999999999</v>
      </c>
      <c r="O11">
        <v>24.6416</v>
      </c>
      <c r="P11">
        <v>8.5136000000000003</v>
      </c>
      <c r="Q11">
        <v>4.4143999999999997</v>
      </c>
      <c r="R11">
        <v>4.4154999999999998</v>
      </c>
      <c r="S11">
        <v>2.8542000000000001</v>
      </c>
      <c r="T11">
        <v>2.1118000000000001</v>
      </c>
      <c r="U11">
        <v>1.5681</v>
      </c>
      <c r="V11">
        <v>1.1443000000000001</v>
      </c>
      <c r="W11">
        <v>14.404299999999999</v>
      </c>
      <c r="X11" t="s">
        <v>712</v>
      </c>
      <c r="Y11">
        <v>0.21779999999999999</v>
      </c>
      <c r="Z11" t="s">
        <v>766</v>
      </c>
      <c r="AA11">
        <v>1.2733000000000001</v>
      </c>
      <c r="AB11" t="s">
        <v>570</v>
      </c>
      <c r="AC11">
        <v>0.84819999999999995</v>
      </c>
      <c r="AD11">
        <v>12.496600000000001</v>
      </c>
      <c r="AE11">
        <v>160.49930000000001</v>
      </c>
      <c r="AF11">
        <v>14</v>
      </c>
      <c r="AG11">
        <v>67</v>
      </c>
    </row>
    <row r="12" spans="1:33">
      <c r="A12" t="s">
        <v>767</v>
      </c>
      <c r="B12" s="1">
        <v>0.8125</v>
      </c>
      <c r="C12" t="s">
        <v>168</v>
      </c>
      <c r="D12" t="s">
        <v>735</v>
      </c>
      <c r="E12" t="s">
        <v>736</v>
      </c>
      <c r="F12">
        <v>3105</v>
      </c>
      <c r="G12" t="s">
        <v>547</v>
      </c>
      <c r="H12" t="s">
        <v>548</v>
      </c>
      <c r="I12" t="s">
        <v>5</v>
      </c>
      <c r="J12" t="s">
        <v>234</v>
      </c>
      <c r="K12" t="s">
        <v>737</v>
      </c>
      <c r="L12">
        <v>4</v>
      </c>
      <c r="M12">
        <v>35.378</v>
      </c>
      <c r="N12">
        <v>46.371000000000002</v>
      </c>
      <c r="O12">
        <v>16.481300000000001</v>
      </c>
      <c r="P12">
        <v>7.0187999999999997</v>
      </c>
      <c r="Q12">
        <v>4.1753</v>
      </c>
      <c r="R12">
        <v>2.8952</v>
      </c>
      <c r="S12">
        <v>0</v>
      </c>
      <c r="T12">
        <v>0</v>
      </c>
      <c r="U12">
        <v>0</v>
      </c>
      <c r="V12">
        <v>0</v>
      </c>
      <c r="W12">
        <v>15.1157</v>
      </c>
      <c r="X12" t="s">
        <v>768</v>
      </c>
      <c r="Y12">
        <v>0.106</v>
      </c>
      <c r="Z12" t="s">
        <v>706</v>
      </c>
      <c r="AA12">
        <v>1.2733000000000001</v>
      </c>
      <c r="AB12" t="s">
        <v>769</v>
      </c>
      <c r="AC12">
        <v>0.87390000000000001</v>
      </c>
      <c r="AD12">
        <v>2.7</v>
      </c>
      <c r="AE12">
        <v>138.6112</v>
      </c>
      <c r="AF12">
        <v>16</v>
      </c>
      <c r="AG12">
        <v>58</v>
      </c>
    </row>
    <row r="51" spans="1:33" hidden="1" outlineLevel="1">
      <c r="A51" t="str">
        <f>C2</f>
        <v>Kempton</v>
      </c>
      <c r="B51">
        <f>B2</f>
        <v>0.8125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Enmeshing</v>
      </c>
      <c r="L52" t="str">
        <f t="shared" si="0"/>
        <v>Rakematiz</v>
      </c>
      <c r="M52" t="str">
        <f t="shared" si="0"/>
        <v>Enmeshing</v>
      </c>
      <c r="N52" t="str">
        <f t="shared" ref="N52:N91" si="1">INDEX($A$2:$A$20,(MATCH(LARGE(W$2:W$20,$J52),W$2:W$20,0)))</f>
        <v>Enmeshing</v>
      </c>
      <c r="O52" t="str">
        <f t="shared" ref="O52:O91" si="2">INDEX($A$2:$A$20,(MATCH(LARGE(AA$2:AA$20,$J52),AA$2:AA$20,0)))</f>
        <v>Hard Toffee (IRE)</v>
      </c>
      <c r="P52" t="str">
        <f t="shared" ref="P52:P91" si="3">INDEX($A$2:$A$20,(MATCH(LARGE(Y$2:Y$20,$J52),Y$2:Y$20,0)))</f>
        <v>Broad Appeal</v>
      </c>
      <c r="Q52" t="str">
        <f t="shared" ref="Q52:Q91" si="4">INDEX($A$2:$A$20,(MATCH(LARGE(Y$2:Y$20,$J52),Y$2:Y$20,0)))</f>
        <v>Broad Appeal</v>
      </c>
      <c r="R52" t="str">
        <f t="shared" ref="R52:R91" si="5">INDEX($A$2:$A$20,(MATCH(LARGE(AD$2:AD$20,$J52),AD$2:AD$20,0)))</f>
        <v>Broad Appeal</v>
      </c>
      <c r="S52" t="str">
        <f t="shared" ref="S52:S80" si="6">A2</f>
        <v>Enmeshing</v>
      </c>
      <c r="V52">
        <f t="shared" ref="V52:V80" si="7">SUM(Y52:AF52)</f>
        <v>64</v>
      </c>
      <c r="W52">
        <f t="shared" ref="W52:W80" si="8">V52-AG2</f>
        <v>0</v>
      </c>
      <c r="X52">
        <f t="shared" ref="X52:X60" si="9">IF(ISNA(W52),"",W52)</f>
        <v>0</v>
      </c>
      <c r="Y52">
        <f t="shared" ref="Y52:AA80" si="10">(($H$63+1)-(RANK(M2,M$2:M$30)))</f>
        <v>11</v>
      </c>
      <c r="Z52">
        <f t="shared" si="10"/>
        <v>8</v>
      </c>
      <c r="AA52">
        <f t="shared" si="10"/>
        <v>11</v>
      </c>
      <c r="AB52">
        <f t="shared" ref="AB52:AB80" si="11">(($H$63+1)-(RANK(W2,W$2:W$30)))</f>
        <v>11</v>
      </c>
      <c r="AC52">
        <f t="shared" ref="AC52:AC80" si="12">(($H$63+1)-(RANK(Y2,Y$2:Y$30)))</f>
        <v>4</v>
      </c>
      <c r="AD52">
        <f t="shared" ref="AD52:AD80" si="13">(($H$63+1)-(RANK(AA2,AA$2:AA$30)))</f>
        <v>1</v>
      </c>
      <c r="AE52">
        <f t="shared" ref="AE52:AF80" si="14">(($H$63+1)-(RANK(AC2,AC$2:AC$30)))</f>
        <v>8</v>
      </c>
      <c r="AF52">
        <f t="shared" si="14"/>
        <v>10</v>
      </c>
      <c r="AG52" t="str">
        <f>INDEX(S52:S92, MATCH(LARGE(X52:X92, 1),X52:X92, 0))</f>
        <v>Topology</v>
      </c>
    </row>
    <row r="53" spans="1:33" hidden="1" outlineLevel="1">
      <c r="A53" t="s">
        <v>43</v>
      </c>
      <c r="B53" t="str">
        <f>A2</f>
        <v>Enmeshing</v>
      </c>
      <c r="C53">
        <f>AE2</f>
        <v>240.0446</v>
      </c>
      <c r="D53">
        <f>AG2</f>
        <v>64</v>
      </c>
      <c r="E53">
        <f>C53-D53</f>
        <v>176.0446</v>
      </c>
      <c r="F53">
        <f>SUMIF(B53:B61, B53, G53:G61)</f>
        <v>0.30656918996899213</v>
      </c>
      <c r="G53">
        <f>(1/C53)*(C53-C54)</f>
        <v>0.12799996334014591</v>
      </c>
      <c r="H53">
        <f>AF2</f>
        <v>4.5</v>
      </c>
      <c r="J53">
        <v>2</v>
      </c>
      <c r="K53" t="str">
        <f t="shared" si="0"/>
        <v>Clovelly Bay (IRE)</v>
      </c>
      <c r="L53" t="str">
        <f t="shared" si="0"/>
        <v>Intermodal</v>
      </c>
      <c r="M53" t="str">
        <f t="shared" si="0"/>
        <v>Ban Shoof</v>
      </c>
      <c r="N53" t="str">
        <f t="shared" si="1"/>
        <v>Clovelly Bay (IRE)</v>
      </c>
      <c r="O53" t="str">
        <f t="shared" si="2"/>
        <v>Clovelly Bay (IRE)</v>
      </c>
      <c r="P53" t="str">
        <f t="shared" si="3"/>
        <v>Topology</v>
      </c>
      <c r="Q53" t="str">
        <f t="shared" si="4"/>
        <v>Topology</v>
      </c>
      <c r="R53" t="str">
        <f t="shared" si="5"/>
        <v>Enmeshing</v>
      </c>
      <c r="S53" t="str">
        <f t="shared" si="6"/>
        <v>Topology</v>
      </c>
      <c r="V53">
        <f t="shared" si="7"/>
        <v>61</v>
      </c>
      <c r="W53">
        <f t="shared" si="8"/>
        <v>3</v>
      </c>
      <c r="X53">
        <f t="shared" si="9"/>
        <v>3</v>
      </c>
      <c r="Y53">
        <f t="shared" si="10"/>
        <v>8</v>
      </c>
      <c r="Z53">
        <f t="shared" si="10"/>
        <v>9</v>
      </c>
      <c r="AA53">
        <f t="shared" si="10"/>
        <v>7</v>
      </c>
      <c r="AB53">
        <f t="shared" si="11"/>
        <v>4</v>
      </c>
      <c r="AC53">
        <f t="shared" si="12"/>
        <v>10</v>
      </c>
      <c r="AD53">
        <f t="shared" si="13"/>
        <v>4</v>
      </c>
      <c r="AE53">
        <f t="shared" si="14"/>
        <v>10</v>
      </c>
      <c r="AF53">
        <f t="shared" si="14"/>
        <v>9</v>
      </c>
    </row>
    <row r="54" spans="1:33" hidden="1" outlineLevel="1">
      <c r="A54" t="s">
        <v>44</v>
      </c>
      <c r="B54" t="str">
        <f>A3</f>
        <v>Topology</v>
      </c>
      <c r="C54">
        <f>AE3</f>
        <v>209.31890000000001</v>
      </c>
      <c r="D54">
        <f>AG3</f>
        <v>58</v>
      </c>
      <c r="E54">
        <f t="shared" ref="E54:E55" si="15">C54-D54</f>
        <v>151.31890000000001</v>
      </c>
      <c r="F54">
        <f ca="1">SUMIF(B53:B64, B54, G53:G61)</f>
        <v>0</v>
      </c>
      <c r="H54">
        <f>AF3</f>
        <v>7</v>
      </c>
      <c r="J54">
        <v>3</v>
      </c>
      <c r="K54" t="str">
        <f t="shared" si="0"/>
        <v>Rakematiz</v>
      </c>
      <c r="L54" t="str">
        <f t="shared" si="0"/>
        <v>Topology</v>
      </c>
      <c r="M54" t="str">
        <f t="shared" si="0"/>
        <v>Vincents Forever</v>
      </c>
      <c r="N54" t="str">
        <f t="shared" si="1"/>
        <v>Intermodal</v>
      </c>
      <c r="O54" t="str">
        <f t="shared" si="2"/>
        <v>Ban Shoof</v>
      </c>
      <c r="P54" t="str">
        <f t="shared" si="3"/>
        <v>Clovelly Bay (IRE)</v>
      </c>
      <c r="Q54" t="str">
        <f t="shared" si="4"/>
        <v>Clovelly Bay (IRE)</v>
      </c>
      <c r="R54" t="str">
        <f t="shared" si="5"/>
        <v>Topology</v>
      </c>
      <c r="S54" t="str">
        <f t="shared" si="6"/>
        <v>Ban Shoof</v>
      </c>
      <c r="V54">
        <f t="shared" si="7"/>
        <v>56</v>
      </c>
      <c r="W54">
        <f t="shared" si="8"/>
        <v>-7</v>
      </c>
      <c r="X54">
        <f t="shared" si="9"/>
        <v>-7</v>
      </c>
      <c r="Y54">
        <f t="shared" si="10"/>
        <v>7</v>
      </c>
      <c r="Z54">
        <f t="shared" si="10"/>
        <v>6</v>
      </c>
      <c r="AA54">
        <f t="shared" si="10"/>
        <v>10</v>
      </c>
      <c r="AB54">
        <f t="shared" si="11"/>
        <v>6</v>
      </c>
      <c r="AC54">
        <f t="shared" si="12"/>
        <v>1</v>
      </c>
      <c r="AD54">
        <f t="shared" si="13"/>
        <v>9</v>
      </c>
      <c r="AE54">
        <f t="shared" si="14"/>
        <v>11</v>
      </c>
      <c r="AF54">
        <f t="shared" si="14"/>
        <v>6</v>
      </c>
    </row>
    <row r="55" spans="1:33" hidden="1" outlineLevel="1">
      <c r="A55" t="s">
        <v>45</v>
      </c>
      <c r="B55" t="str">
        <f>A4</f>
        <v>Ban Shoof</v>
      </c>
      <c r="C55">
        <f>AE4</f>
        <v>207.57939999999999</v>
      </c>
      <c r="D55">
        <f>AG4</f>
        <v>63</v>
      </c>
      <c r="E55">
        <f t="shared" si="15"/>
        <v>144.57939999999999</v>
      </c>
      <c r="F55">
        <f ca="1">SUMIF(B53:B64, B55, G53:G61)</f>
        <v>4.9842293161415606E-2</v>
      </c>
      <c r="H55">
        <f>AF4</f>
        <v>8</v>
      </c>
      <c r="J55">
        <v>4</v>
      </c>
      <c r="K55" t="str">
        <f t="shared" si="0"/>
        <v>Topology</v>
      </c>
      <c r="L55" t="str">
        <f t="shared" si="0"/>
        <v>Enmeshing</v>
      </c>
      <c r="M55" t="str">
        <f t="shared" si="0"/>
        <v>Blue Medici</v>
      </c>
      <c r="N55" t="str">
        <f t="shared" si="1"/>
        <v>Hard Toffee (IRE)</v>
      </c>
      <c r="O55" t="str">
        <f t="shared" si="2"/>
        <v>Broad Appeal</v>
      </c>
      <c r="P55" t="str">
        <f t="shared" si="3"/>
        <v>Rakematiz</v>
      </c>
      <c r="Q55" t="str">
        <f t="shared" si="4"/>
        <v>Rakematiz</v>
      </c>
      <c r="R55" t="str">
        <f t="shared" si="5"/>
        <v>Intermodal</v>
      </c>
      <c r="S55" t="str">
        <f t="shared" si="6"/>
        <v>Broad Appeal</v>
      </c>
      <c r="V55">
        <f t="shared" si="7"/>
        <v>57</v>
      </c>
      <c r="W55">
        <f t="shared" si="8"/>
        <v>-8</v>
      </c>
      <c r="X55">
        <f t="shared" si="9"/>
        <v>-8</v>
      </c>
      <c r="Y55">
        <f t="shared" si="10"/>
        <v>6</v>
      </c>
      <c r="Z55">
        <f t="shared" si="10"/>
        <v>4</v>
      </c>
      <c r="AA55">
        <f t="shared" si="10"/>
        <v>6</v>
      </c>
      <c r="AB55">
        <f t="shared" si="11"/>
        <v>7</v>
      </c>
      <c r="AC55">
        <f t="shared" si="12"/>
        <v>11</v>
      </c>
      <c r="AD55">
        <f t="shared" si="13"/>
        <v>8</v>
      </c>
      <c r="AE55">
        <f t="shared" si="14"/>
        <v>4</v>
      </c>
      <c r="AF55">
        <f t="shared" si="14"/>
        <v>11</v>
      </c>
    </row>
    <row r="56" spans="1:33" hidden="1" outlineLevel="1">
      <c r="A56" t="s">
        <v>46</v>
      </c>
      <c r="B56" t="str">
        <f>INDEX(A$2:A$20,MATCH(C56,M$2:M$20,0))</f>
        <v>Enmeshing</v>
      </c>
      <c r="C56">
        <f>LARGE(M$2:M$20, D56)</f>
        <v>84.7</v>
      </c>
      <c r="D56">
        <v>1</v>
      </c>
      <c r="E56">
        <f>LARGE(M$2:M$20, F56)</f>
        <v>72</v>
      </c>
      <c r="F56">
        <v>2</v>
      </c>
      <c r="G56">
        <f t="shared" ref="G56:G61" si="16">IF(C56&gt;0, (1/C56)*(C56-E56), 0.1)</f>
        <v>0.14994096812278634</v>
      </c>
      <c r="H56">
        <f t="shared" ref="H56:H61" si="17">INDEX(AF$2:AF$20,MATCH(B56,A$2:A$20,0))</f>
        <v>4.5</v>
      </c>
      <c r="J56">
        <v>5</v>
      </c>
      <c r="K56" t="str">
        <f t="shared" si="0"/>
        <v>Ban Shoof</v>
      </c>
      <c r="L56" t="str">
        <f t="shared" si="0"/>
        <v>Hard Toffee (IRE)</v>
      </c>
      <c r="M56" t="str">
        <f t="shared" si="0"/>
        <v>Topology</v>
      </c>
      <c r="N56" t="str">
        <f t="shared" si="1"/>
        <v>Broad Appeal</v>
      </c>
      <c r="O56" t="str">
        <f t="shared" si="2"/>
        <v>Blue Medici</v>
      </c>
      <c r="P56" t="str">
        <f t="shared" si="3"/>
        <v>Intermodal</v>
      </c>
      <c r="Q56" t="str">
        <f t="shared" si="4"/>
        <v>Intermodal</v>
      </c>
      <c r="R56" t="str">
        <f t="shared" si="5"/>
        <v>Rakematiz</v>
      </c>
      <c r="S56" t="str">
        <f t="shared" si="6"/>
        <v>Rakematiz</v>
      </c>
      <c r="V56">
        <f t="shared" si="7"/>
        <v>52</v>
      </c>
      <c r="W56">
        <f t="shared" si="8"/>
        <v>-12</v>
      </c>
      <c r="X56">
        <f t="shared" si="9"/>
        <v>-12</v>
      </c>
      <c r="Y56">
        <f t="shared" si="10"/>
        <v>9</v>
      </c>
      <c r="Z56">
        <f t="shared" si="10"/>
        <v>11</v>
      </c>
      <c r="AA56">
        <f t="shared" si="10"/>
        <v>1</v>
      </c>
      <c r="AB56">
        <f t="shared" si="11"/>
        <v>5</v>
      </c>
      <c r="AC56">
        <f t="shared" si="12"/>
        <v>8</v>
      </c>
      <c r="AD56">
        <f t="shared" si="13"/>
        <v>2</v>
      </c>
      <c r="AE56">
        <f t="shared" si="14"/>
        <v>9</v>
      </c>
      <c r="AF56">
        <f t="shared" si="14"/>
        <v>7</v>
      </c>
    </row>
    <row r="57" spans="1:33" hidden="1" outlineLevel="1">
      <c r="A57" t="s">
        <v>25</v>
      </c>
      <c r="B57" t="str">
        <f>INDEX(A$2:A$20,MATCH(C57,W$2:W$20,0))</f>
        <v>Enmeshing</v>
      </c>
      <c r="C57">
        <f>LARGE(W$2:W$20, D57)</f>
        <v>19.959299999999999</v>
      </c>
      <c r="D57">
        <v>1</v>
      </c>
      <c r="E57">
        <f>LARGE(W$2:W$20, F57)</f>
        <v>19.387899999999998</v>
      </c>
      <c r="F57">
        <v>2</v>
      </c>
      <c r="G57">
        <f t="shared" si="16"/>
        <v>2.8628258506059864E-2</v>
      </c>
      <c r="H57">
        <f t="shared" si="17"/>
        <v>4.5</v>
      </c>
      <c r="J57">
        <v>6</v>
      </c>
      <c r="K57" t="str">
        <f t="shared" si="0"/>
        <v>Broad Appeal</v>
      </c>
      <c r="L57" t="str">
        <f t="shared" si="0"/>
        <v>Ban Shoof</v>
      </c>
      <c r="M57" t="str">
        <f t="shared" si="0"/>
        <v>Broad Appeal</v>
      </c>
      <c r="N57" t="str">
        <f t="shared" si="1"/>
        <v>Ban Shoof</v>
      </c>
      <c r="O57" t="str">
        <f t="shared" si="2"/>
        <v>Vincents Forever</v>
      </c>
      <c r="P57" t="str">
        <f t="shared" si="3"/>
        <v>Hard Toffee (IRE)</v>
      </c>
      <c r="Q57" t="str">
        <f t="shared" si="4"/>
        <v>Hard Toffee (IRE)</v>
      </c>
      <c r="R57" t="str">
        <f t="shared" si="5"/>
        <v>Ban Shoof</v>
      </c>
      <c r="S57" t="str">
        <f t="shared" si="6"/>
        <v>Intermodal</v>
      </c>
      <c r="V57">
        <f t="shared" si="7"/>
        <v>47</v>
      </c>
      <c r="W57">
        <f t="shared" si="8"/>
        <v>-13</v>
      </c>
      <c r="X57">
        <f t="shared" si="9"/>
        <v>-13</v>
      </c>
      <c r="Y57">
        <f t="shared" si="10"/>
        <v>3</v>
      </c>
      <c r="Z57">
        <f t="shared" si="10"/>
        <v>10</v>
      </c>
      <c r="AA57">
        <f t="shared" si="10"/>
        <v>5</v>
      </c>
      <c r="AB57">
        <f t="shared" si="11"/>
        <v>9</v>
      </c>
      <c r="AC57">
        <f t="shared" si="12"/>
        <v>7</v>
      </c>
      <c r="AD57">
        <f t="shared" si="13"/>
        <v>4</v>
      </c>
      <c r="AE57">
        <f t="shared" si="14"/>
        <v>1</v>
      </c>
      <c r="AF57">
        <f t="shared" si="14"/>
        <v>8</v>
      </c>
    </row>
    <row r="58" spans="1:33" hidden="1" outlineLevel="1">
      <c r="A58" t="s">
        <v>28</v>
      </c>
      <c r="B58" t="str">
        <f>INDEX(A$2:A$20,MATCH(C58,AA$2:AA$20,0))</f>
        <v>Hard Toffee (IRE)</v>
      </c>
      <c r="C58">
        <f>LARGE(AA$2:AA$20, D58)</f>
        <v>1.788</v>
      </c>
      <c r="D58">
        <v>1</v>
      </c>
      <c r="E58">
        <f>LARGE(AA$2:AA$20, F58)</f>
        <v>1.7506999999999999</v>
      </c>
      <c r="F58">
        <v>2</v>
      </c>
      <c r="G58">
        <f t="shared" si="16"/>
        <v>2.0861297539149951E-2</v>
      </c>
      <c r="H58">
        <f t="shared" si="17"/>
        <v>7</v>
      </c>
      <c r="J58">
        <v>7</v>
      </c>
      <c r="K58" t="str">
        <f t="shared" si="0"/>
        <v>Hard Toffee (IRE)</v>
      </c>
      <c r="L58" t="str">
        <f t="shared" si="0"/>
        <v>Clovelly Bay (IRE)</v>
      </c>
      <c r="M58" t="str">
        <f t="shared" si="0"/>
        <v>Intermodal</v>
      </c>
      <c r="N58" t="str">
        <f t="shared" si="1"/>
        <v>Rakematiz</v>
      </c>
      <c r="O58" t="str">
        <f t="shared" si="2"/>
        <v>Vincents Forever</v>
      </c>
      <c r="P58" t="str">
        <f t="shared" si="3"/>
        <v>Blue Medici</v>
      </c>
      <c r="Q58" t="str">
        <f t="shared" si="4"/>
        <v>Blue Medici</v>
      </c>
      <c r="R58" t="str">
        <f t="shared" si="5"/>
        <v>Hard Toffee (IRE)</v>
      </c>
      <c r="S58" t="str">
        <f t="shared" si="6"/>
        <v>Clovelly Bay (IRE)</v>
      </c>
      <c r="V58">
        <f t="shared" si="7"/>
        <v>51</v>
      </c>
      <c r="W58">
        <f t="shared" si="8"/>
        <v>-11</v>
      </c>
      <c r="X58">
        <f t="shared" si="9"/>
        <v>-11</v>
      </c>
      <c r="Y58">
        <f t="shared" si="10"/>
        <v>10</v>
      </c>
      <c r="Z58">
        <f t="shared" si="10"/>
        <v>5</v>
      </c>
      <c r="AA58">
        <f t="shared" si="10"/>
        <v>2</v>
      </c>
      <c r="AB58">
        <f t="shared" si="11"/>
        <v>10</v>
      </c>
      <c r="AC58">
        <f t="shared" si="12"/>
        <v>9</v>
      </c>
      <c r="AD58">
        <f t="shared" si="13"/>
        <v>10</v>
      </c>
      <c r="AE58">
        <f t="shared" si="14"/>
        <v>2</v>
      </c>
      <c r="AF58">
        <f t="shared" si="14"/>
        <v>3</v>
      </c>
    </row>
    <row r="59" spans="1:33" hidden="1" outlineLevel="1">
      <c r="A59" t="s">
        <v>30</v>
      </c>
      <c r="B59" t="str">
        <f>INDEX(A$2:A$20,MATCH(C59,AC$2:AC$20,0))</f>
        <v>Ban Shoof</v>
      </c>
      <c r="C59">
        <f>LARGE(AC$2:AC$20, D59)</f>
        <v>2.8851</v>
      </c>
      <c r="D59">
        <v>1</v>
      </c>
      <c r="E59">
        <f>LARGE(AC$2:AC$20, F59)</f>
        <v>2.7412999999999998</v>
      </c>
      <c r="F59">
        <v>2</v>
      </c>
      <c r="G59">
        <f t="shared" si="16"/>
        <v>4.9842293161415606E-2</v>
      </c>
      <c r="H59">
        <f t="shared" si="17"/>
        <v>8</v>
      </c>
      <c r="J59">
        <v>8</v>
      </c>
      <c r="K59" t="str">
        <f t="shared" si="0"/>
        <v>Blue Medici</v>
      </c>
      <c r="L59" t="str">
        <f t="shared" si="0"/>
        <v>Broad Appeal</v>
      </c>
      <c r="M59" t="str">
        <f t="shared" si="0"/>
        <v>Hard Toffee (IRE)</v>
      </c>
      <c r="N59" t="str">
        <f t="shared" si="1"/>
        <v>Topology</v>
      </c>
      <c r="O59" t="str">
        <f t="shared" si="2"/>
        <v>Topology</v>
      </c>
      <c r="P59" t="str">
        <f t="shared" si="3"/>
        <v>Enmeshing</v>
      </c>
      <c r="Q59" t="str">
        <f t="shared" si="4"/>
        <v>Enmeshing</v>
      </c>
      <c r="R59" t="str">
        <f t="shared" si="5"/>
        <v>Vincents Forever</v>
      </c>
      <c r="S59" t="str">
        <f t="shared" si="6"/>
        <v>Hard Toffee (IRE)</v>
      </c>
      <c r="V59">
        <f t="shared" si="7"/>
        <v>53</v>
      </c>
      <c r="W59">
        <f t="shared" si="8"/>
        <v>-3</v>
      </c>
      <c r="X59">
        <f t="shared" si="9"/>
        <v>-3</v>
      </c>
      <c r="Y59">
        <f t="shared" si="10"/>
        <v>5</v>
      </c>
      <c r="Z59">
        <f t="shared" si="10"/>
        <v>7</v>
      </c>
      <c r="AA59">
        <f t="shared" si="10"/>
        <v>4</v>
      </c>
      <c r="AB59">
        <f t="shared" si="11"/>
        <v>8</v>
      </c>
      <c r="AC59">
        <f t="shared" si="12"/>
        <v>6</v>
      </c>
      <c r="AD59">
        <f t="shared" si="13"/>
        <v>11</v>
      </c>
      <c r="AE59">
        <f t="shared" si="14"/>
        <v>7</v>
      </c>
      <c r="AF59">
        <f t="shared" si="14"/>
        <v>5</v>
      </c>
    </row>
    <row r="60" spans="1:33" hidden="1" outlineLevel="1">
      <c r="A60" t="s">
        <v>26</v>
      </c>
      <c r="B60" t="str">
        <f>INDEX(A$2:A$20,MATCH(C60,Y$2:Y$20,0))</f>
        <v>Broad Appeal</v>
      </c>
      <c r="C60">
        <f>LARGE(Y$2:Y$20, D60)</f>
        <v>3.9142000000000001</v>
      </c>
      <c r="D60">
        <v>1</v>
      </c>
      <c r="E60">
        <f>LARGE(Y$2:Y$20, F60)</f>
        <v>1.5135000000000001</v>
      </c>
      <c r="F60">
        <v>2</v>
      </c>
      <c r="G60">
        <f t="shared" si="16"/>
        <v>0.61333094885289463</v>
      </c>
      <c r="H60">
        <f t="shared" si="17"/>
        <v>4</v>
      </c>
      <c r="J60">
        <v>9</v>
      </c>
      <c r="K60" t="str">
        <f t="shared" si="0"/>
        <v>Intermodal</v>
      </c>
      <c r="L60" t="str">
        <f t="shared" si="0"/>
        <v>Hi Ho Silver</v>
      </c>
      <c r="M60" t="str">
        <f t="shared" si="0"/>
        <v>Hi Ho Silver</v>
      </c>
      <c r="N60" t="str">
        <f t="shared" si="1"/>
        <v>Hi Ho Silver</v>
      </c>
      <c r="O60" t="str">
        <f t="shared" si="2"/>
        <v>Topology</v>
      </c>
      <c r="P60" t="str">
        <f t="shared" si="3"/>
        <v>Vincents Forever</v>
      </c>
      <c r="Q60" t="str">
        <f t="shared" si="4"/>
        <v>Vincents Forever</v>
      </c>
      <c r="R60" t="str">
        <f t="shared" si="5"/>
        <v>Clovelly Bay (IRE)</v>
      </c>
      <c r="S60" t="str">
        <f t="shared" si="6"/>
        <v>Blue Medici</v>
      </c>
      <c r="V60">
        <f t="shared" si="7"/>
        <v>32</v>
      </c>
      <c r="W60">
        <f t="shared" si="8"/>
        <v>-32</v>
      </c>
      <c r="X60">
        <f t="shared" si="9"/>
        <v>-32</v>
      </c>
      <c r="Y60">
        <f t="shared" si="10"/>
        <v>4</v>
      </c>
      <c r="Z60">
        <f t="shared" si="10"/>
        <v>1</v>
      </c>
      <c r="AA60">
        <f t="shared" si="10"/>
        <v>8</v>
      </c>
      <c r="AB60">
        <f t="shared" si="11"/>
        <v>1</v>
      </c>
      <c r="AC60">
        <f t="shared" si="12"/>
        <v>5</v>
      </c>
      <c r="AD60">
        <f t="shared" si="13"/>
        <v>7</v>
      </c>
      <c r="AE60">
        <f t="shared" si="14"/>
        <v>4</v>
      </c>
      <c r="AF60">
        <f t="shared" si="14"/>
        <v>2</v>
      </c>
    </row>
    <row r="61" spans="1:33" hidden="1" outlineLevel="1">
      <c r="A61" t="s">
        <v>47</v>
      </c>
      <c r="B61" t="str">
        <f>INDEX(A$2:A$20,MATCH(C61,AD$2:AD$20,0))</f>
        <v>Broad Appeal</v>
      </c>
      <c r="C61">
        <f>LARGE(AD$2:AD$20, D61)</f>
        <v>27.519300000000001</v>
      </c>
      <c r="D61">
        <v>1</v>
      </c>
      <c r="E61">
        <f>LARGE(AD$2:AD$20, F61)</f>
        <v>22.9114</v>
      </c>
      <c r="F61">
        <v>2</v>
      </c>
      <c r="G61">
        <f t="shared" si="16"/>
        <v>0.16744248581904339</v>
      </c>
      <c r="H61">
        <f t="shared" si="17"/>
        <v>4</v>
      </c>
      <c r="J61">
        <v>10</v>
      </c>
      <c r="K61" t="str">
        <f t="shared" si="0"/>
        <v>Vincents Forever</v>
      </c>
      <c r="L61" t="str">
        <f t="shared" si="0"/>
        <v>Vincents Forever</v>
      </c>
      <c r="M61" t="str">
        <f t="shared" si="0"/>
        <v>Clovelly Bay (IRE)</v>
      </c>
      <c r="N61" t="str">
        <f t="shared" si="1"/>
        <v>Vincents Forever</v>
      </c>
      <c r="O61" t="str">
        <f t="shared" si="2"/>
        <v>Rakematiz</v>
      </c>
      <c r="P61" t="str">
        <f t="shared" si="3"/>
        <v>Hi Ho Silver</v>
      </c>
      <c r="Q61" t="str">
        <f t="shared" si="4"/>
        <v>Hi Ho Silver</v>
      </c>
      <c r="R61" t="str">
        <f t="shared" si="5"/>
        <v>Blue Medici</v>
      </c>
      <c r="S61" t="str">
        <f t="shared" si="6"/>
        <v>Vincents Forever</v>
      </c>
      <c r="V61">
        <f t="shared" si="7"/>
        <v>33</v>
      </c>
      <c r="W61">
        <f t="shared" si="8"/>
        <v>-34</v>
      </c>
      <c r="X61">
        <f>IF(ISNA(W61),"",W61)</f>
        <v>-34</v>
      </c>
      <c r="Y61">
        <f t="shared" si="10"/>
        <v>2</v>
      </c>
      <c r="Z61">
        <f t="shared" si="10"/>
        <v>2</v>
      </c>
      <c r="AA61">
        <f t="shared" si="10"/>
        <v>9</v>
      </c>
      <c r="AB61">
        <f t="shared" si="11"/>
        <v>2</v>
      </c>
      <c r="AC61">
        <f t="shared" si="12"/>
        <v>3</v>
      </c>
      <c r="AD61">
        <f t="shared" si="13"/>
        <v>6</v>
      </c>
      <c r="AE61">
        <f t="shared" si="14"/>
        <v>5</v>
      </c>
      <c r="AF61">
        <f t="shared" si="14"/>
        <v>4</v>
      </c>
    </row>
    <row r="62" spans="1:33" hidden="1" outlineLevel="1">
      <c r="A62" t="s">
        <v>116</v>
      </c>
      <c r="B62" t="str">
        <f>IF(OR(D2="5f ", D2="6f ", D2="7f ", D2="1m "), B57, IF(J2="2yo", B59, B53))</f>
        <v>Enmeshing</v>
      </c>
      <c r="J62">
        <v>11</v>
      </c>
      <c r="K62" t="str">
        <f t="shared" si="0"/>
        <v>Hi Ho Silver</v>
      </c>
      <c r="L62" t="str">
        <f t="shared" si="0"/>
        <v>Blue Medici</v>
      </c>
      <c r="M62" t="str">
        <f t="shared" si="0"/>
        <v>Rakematiz</v>
      </c>
      <c r="N62" t="str">
        <f t="shared" si="1"/>
        <v>Blue Medici</v>
      </c>
      <c r="O62" t="str">
        <f t="shared" si="2"/>
        <v>Enmeshing</v>
      </c>
      <c r="P62" t="str">
        <f t="shared" si="3"/>
        <v>Ban Shoof</v>
      </c>
      <c r="Q62" t="str">
        <f t="shared" si="4"/>
        <v>Ban Shoof</v>
      </c>
      <c r="R62" t="str">
        <f t="shared" si="5"/>
        <v>Hi Ho Silver</v>
      </c>
      <c r="S62" t="str">
        <f t="shared" si="6"/>
        <v>Hi Ho Silver</v>
      </c>
      <c r="V62">
        <f t="shared" si="7"/>
        <v>25</v>
      </c>
      <c r="W62">
        <f t="shared" si="8"/>
        <v>-33</v>
      </c>
      <c r="X62">
        <f t="shared" ref="X62:X80" si="18">IF(ISNA(W62),"",W62)</f>
        <v>-33</v>
      </c>
      <c r="Y62">
        <f t="shared" si="10"/>
        <v>1</v>
      </c>
      <c r="Z62">
        <f t="shared" si="10"/>
        <v>3</v>
      </c>
      <c r="AA62">
        <f t="shared" si="10"/>
        <v>3</v>
      </c>
      <c r="AB62">
        <f t="shared" si="11"/>
        <v>3</v>
      </c>
      <c r="AC62">
        <f t="shared" si="12"/>
        <v>2</v>
      </c>
      <c r="AD62">
        <f t="shared" si="13"/>
        <v>6</v>
      </c>
      <c r="AE62">
        <f t="shared" si="14"/>
        <v>6</v>
      </c>
      <c r="AF62">
        <f t="shared" si="14"/>
        <v>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Broad Appeal</v>
      </c>
      <c r="C63" t="str">
        <f>IF(G68="Handicap", INDEX(B53:B55,(MATCH(LARGE(D53:D55,3),D53:D55,0))))</f>
        <v>Topology</v>
      </c>
      <c r="D63" t="str">
        <f>IF(G68="Handicap", INDEX(B53:B55,(MATCH(LARGE(E53:E55,1),E53:E55,0))))</f>
        <v>Enmeshing</v>
      </c>
      <c r="G63" t="s">
        <v>68</v>
      </c>
      <c r="H63">
        <f>COUNTIF(A2:A30, "*")</f>
        <v>11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>
        <f t="shared" si="12"/>
        <v>1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Enmeshing</v>
      </c>
      <c r="C64">
        <f>INDEX(AF$2:AF$20,MATCH(B64,A$2:A$20,0))</f>
        <v>4.5</v>
      </c>
      <c r="D64">
        <v>1</v>
      </c>
      <c r="E64">
        <f>SUMIF(B53:B61, B64, G53:G61)</f>
        <v>0.30656918996899213</v>
      </c>
      <c r="F64">
        <v>0</v>
      </c>
      <c r="G64" t="str">
        <f>K2</f>
        <v>100% Profit Boost At 32RedSport.com Apprentice Handicap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>
        <f t="shared" si="12"/>
        <v>1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1m3f </v>
      </c>
      <c r="H65">
        <f>LARGE(G58:G60, 1)</f>
        <v>0.61333094885289463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>
        <f t="shared" si="12"/>
        <v>1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3105</v>
      </c>
      <c r="H66">
        <f ca="1">LARGE(F53:F55, 1)</f>
        <v>0.30656918996899213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>
        <f t="shared" si="12"/>
        <v>1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Enmeshing</v>
      </c>
      <c r="F67">
        <f>IF(H63&lt;11, F66+1, F66)</f>
        <v>0</v>
      </c>
      <c r="G67" t="str">
        <f>G2</f>
        <v>Standard To Slow</v>
      </c>
      <c r="H67" t="str">
        <f ca="1">INDEX(B53:B55,MATCH(H66,F53:F55,0))</f>
        <v>Enmeshing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>
        <f t="shared" si="12"/>
        <v>1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Enmeshing</v>
      </c>
      <c r="B68" t="str">
        <f ca="1">IF(ISNA(A68), B56, A68)</f>
        <v>Enmeshing</v>
      </c>
      <c r="C68">
        <f ca="1">INDEX(AF$2:AF$20,MATCH(B68,A$2:A$20,0))</f>
        <v>4.5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>
        <f t="shared" si="12"/>
        <v>1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Enmeshing</v>
      </c>
      <c r="C69">
        <f ca="1">INDEX(AF$2:AF$20,MATCH(B69,A$2:A$20,0))</f>
        <v>4.5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>
        <f t="shared" si="12"/>
        <v>1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Enmeshing</v>
      </c>
      <c r="C70">
        <f ca="1">INDEX(AF$2:AF$20,MATCH(B70,A$2:A$20,0))</f>
        <v>4.5</v>
      </c>
      <c r="D70">
        <v>1</v>
      </c>
      <c r="E70">
        <f ca="1">SUMIF(B53:B61, B70, G53:G61)</f>
        <v>0.30656918996899213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>
        <f t="shared" si="12"/>
        <v>1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>
        <f t="shared" si="12"/>
        <v>1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Enmeshing</v>
      </c>
      <c r="C72">
        <f>C53</f>
        <v>240.0446</v>
      </c>
      <c r="D72">
        <f>(1/C72)*(C72-C73)</f>
        <v>0.12799996334014591</v>
      </c>
      <c r="E72">
        <f>H53</f>
        <v>4.5</v>
      </c>
      <c r="F72">
        <f>(E72*10)-10</f>
        <v>35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>
        <f t="shared" si="12"/>
        <v>1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Topology</v>
      </c>
      <c r="C73">
        <f t="shared" si="19"/>
        <v>209.31890000000001</v>
      </c>
      <c r="D73">
        <f>(1/C73)*(C73-C74)</f>
        <v>8.3102863621011807E-3</v>
      </c>
      <c r="E73">
        <f t="shared" ref="E73:E74" si="20">H54</f>
        <v>7</v>
      </c>
      <c r="F73">
        <f>(E73*10)-10</f>
        <v>60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>
        <f t="shared" si="12"/>
        <v>1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Ban Shoof</v>
      </c>
      <c r="C74">
        <f t="shared" si="19"/>
        <v>207.57939999999999</v>
      </c>
      <c r="E74">
        <f t="shared" si="20"/>
        <v>8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>
        <f t="shared" si="12"/>
        <v>1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>
        <f t="shared" si="12"/>
        <v>1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>
        <f t="shared" si="12"/>
        <v>1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</v>
      </c>
      <c r="C77">
        <f>SMALL(AF2:AF50, 1)</f>
        <v>4</v>
      </c>
      <c r="D77" t="str">
        <f>IF(G77&lt;=3, "YES", "NO")</f>
        <v>NO</v>
      </c>
      <c r="E77">
        <f>IF(C77=0,SMALL(AF2:AF49,2), C77)</f>
        <v>4</v>
      </c>
      <c r="F77">
        <f>IF(E77=0, SMALL(AF2:AF49, 3), E77)</f>
        <v>4</v>
      </c>
      <c r="G77">
        <f>IF(F77=0, SMALL(AF2:AF49, 4), F77)</f>
        <v>4</v>
      </c>
      <c r="H77" t="str">
        <f>INDEX(A2:A50, MATCH(G77, AF2:AF50, 0))</f>
        <v>Broad Appeal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>
        <f t="shared" si="12"/>
        <v>1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206.5992</v>
      </c>
      <c r="C78">
        <f>(B79-B78)+0.01</f>
        <v>33.455400000000004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>
        <f t="shared" si="12"/>
        <v>1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240.0446</v>
      </c>
      <c r="C79">
        <f>C78/B79</f>
        <v>0.1393716001109794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Broad Appeal is highly rated.</v>
      </c>
      <c r="H79" t="str">
        <f>INDEX(A2:A50, MATCH(B79, AE2:AE50, 0))</f>
        <v>Enmeshing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>
        <f t="shared" si="12"/>
        <v>1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17.766400000000001</v>
      </c>
      <c r="C80">
        <f>(B81-B80)+0.01</f>
        <v>2.2028999999999979</v>
      </c>
      <c r="D80" t="str">
        <f>D2</f>
        <v xml:space="preserve">1m3f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>
        <f t="shared" si="12"/>
        <v>1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19.959299999999999</v>
      </c>
      <c r="C81">
        <f>C80/B81</f>
        <v>0.11036960214035552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Hi Ho Silver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Kempton</v>
      </c>
    </row>
    <row r="82" spans="1:19" hidden="1" outlineLevel="1">
      <c r="A82" t="s">
        <v>110</v>
      </c>
      <c r="B82">
        <f>INDEX(M2:M49, MATCH(H77, A2:A49, 0))</f>
        <v>60.018900000000002</v>
      </c>
      <c r="C82">
        <f>(B83-B82)+0.01</f>
        <v>24.691100000000002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84.7</v>
      </c>
      <c r="C83">
        <f>C82/B83</f>
        <v>0.29151239669421491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Hi Ho Silver is 29.15% ahead of the lay selection Broad Appeal. </v>
      </c>
      <c r="H83" t="str">
        <f>INDEX(A2:A50,MATCH(B83,INDEX(M2:M50,0)))</f>
        <v>Hi Ho Silver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0.80249999999999999</v>
      </c>
      <c r="C84">
        <f>(B85-B84)+0.01</f>
        <v>2.0926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2.8851</v>
      </c>
      <c r="C85">
        <f>C84/B85</f>
        <v>0.72531281411389559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Ban Shoof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27.519300000000001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27.519300000000001</v>
      </c>
      <c r="C87">
        <f>C86/B87</f>
        <v>3.6338133600781995E-4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Broad Appeal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3.9142000000000001</v>
      </c>
      <c r="C88">
        <f>B89-B88</f>
        <v>0</v>
      </c>
      <c r="H88" t="str">
        <f>INDEX(X2:X50, MATCH(B88, Y2:Y50, 0))</f>
        <v>Greatrex, Mr T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3.9142000000000001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Greatrex, Mr T. </v>
      </c>
      <c r="H89" t="str">
        <f>INDEX(X2:X50, MATCH(B89, Y2:Y50, 0))</f>
        <v>Greatrex, Mr T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46.528300000000002</v>
      </c>
      <c r="C90">
        <f>(B91-B90)+0.01</f>
        <v>13.452099999999996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59.970399999999998</v>
      </c>
      <c r="C91">
        <f>(C90+0.01)/(B91+0.01)</f>
        <v>0.22444165093930679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Rakematiz outperformed Broad Appeal significantly.</v>
      </c>
      <c r="H91" t="str">
        <f>INDEX(A2:A50, MATCH(B91, N2:N50, 0))</f>
        <v>Rakematiz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138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0.22459999999999999</v>
      </c>
    </row>
    <row r="96" spans="1:19" hidden="1" outlineLevel="1">
      <c r="A96" t="s">
        <v>70</v>
      </c>
      <c r="B96">
        <f>INDEX(Sheet1!H:H, MATCH($A$51, Sheet1!$A:$A,0))</f>
        <v>0.1812</v>
      </c>
      <c r="C96" t="b">
        <f>IF(AND($B$94&gt;15,B96&gt;0.25),B55)</f>
        <v>0</v>
      </c>
      <c r="D96">
        <f t="shared" ref="D96:D101" si="22">RANK(B96, B$96:B$101, 2)</f>
        <v>3</v>
      </c>
      <c r="E96">
        <f t="shared" ref="E96:E101" si="23">7-D96</f>
        <v>4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0.1739</v>
      </c>
      <c r="C97" t="b">
        <f>IF(AND($B$94&gt;15,B97&gt;0.25),B56)</f>
        <v>0</v>
      </c>
      <c r="D97">
        <f t="shared" si="22"/>
        <v>2</v>
      </c>
      <c r="E97">
        <f t="shared" si="23"/>
        <v>5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0.23910000000000001</v>
      </c>
      <c r="C98" t="b">
        <f>IF(AND($B$94&gt;15,B98&gt;0.25),B57)</f>
        <v>0</v>
      </c>
      <c r="D98">
        <f t="shared" si="22"/>
        <v>6</v>
      </c>
      <c r="E98">
        <f t="shared" si="23"/>
        <v>1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0.19570000000000001</v>
      </c>
      <c r="C99" t="b">
        <f>IF(AND($B$94&gt;15,B99&gt;0.25),B59)</f>
        <v>0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0.13039999999999999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0.2319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L4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EZ1048576"/>
    </sheetView>
  </sheetViews>
  <sheetFormatPr defaultColWidth="8.85546875" defaultRowHeight="15"/>
  <cols>
    <col min="1" max="1" width="24.42578125" bestFit="1" customWidth="1"/>
    <col min="2" max="2" width="8.140625" bestFit="1" customWidth="1"/>
    <col min="3" max="3" width="9.7109375" bestFit="1" customWidth="1"/>
    <col min="4" max="4" width="8.42578125" bestFit="1" customWidth="1"/>
    <col min="5" max="5" width="10.85546875" bestFit="1" customWidth="1"/>
    <col min="6" max="6" width="14.140625" bestFit="1" customWidth="1"/>
    <col min="7" max="7" width="16.28515625" bestFit="1" customWidth="1"/>
    <col min="8" max="8" width="13.42578125" bestFit="1" customWidth="1"/>
    <col min="9" max="9" width="13.42578125" style="3" bestFit="1" customWidth="1"/>
    <col min="10" max="10" width="15" bestFit="1" customWidth="1"/>
    <col min="11" max="11" width="73.28515625" bestFit="1" customWidth="1"/>
    <col min="12" max="12" width="10.140625" bestFit="1" customWidth="1"/>
    <col min="13" max="13" width="9" bestFit="1" customWidth="1"/>
    <col min="14" max="17" width="8" bestFit="1" customWidth="1"/>
    <col min="18" max="22" width="7" bestFit="1" customWidth="1"/>
    <col min="23" max="23" width="8" bestFit="1" customWidth="1"/>
    <col min="24" max="24" width="20.140625" bestFit="1" customWidth="1"/>
    <col min="25" max="25" width="11.85546875" bestFit="1" customWidth="1"/>
    <col min="26" max="26" width="23.28515625" bestFit="1" customWidth="1"/>
    <col min="27" max="27" width="12.140625" bestFit="1" customWidth="1"/>
    <col min="28" max="28" width="23.5703125" bestFit="1" customWidth="1"/>
    <col min="29" max="29" width="12.7109375" bestFit="1" customWidth="1"/>
    <col min="30" max="30" width="8" bestFit="1" customWidth="1"/>
    <col min="31" max="31" width="9" bestFit="1" customWidth="1"/>
    <col min="32" max="32" width="15.28515625" bestFit="1" customWidth="1"/>
    <col min="33" max="33" width="6.7109375" bestFit="1" customWidth="1"/>
  </cols>
  <sheetData>
    <row r="1" spans="1:38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t="s">
        <v>68</v>
      </c>
      <c r="AI1" t="s">
        <v>227</v>
      </c>
      <c r="AJ1" t="s">
        <v>228</v>
      </c>
    </row>
    <row r="2" spans="1:38">
      <c r="A2" t="s">
        <v>643</v>
      </c>
      <c r="B2" s="1">
        <v>0.72916666666666663</v>
      </c>
      <c r="C2" t="s">
        <v>168</v>
      </c>
      <c r="D2" t="s">
        <v>585</v>
      </c>
      <c r="E2" t="s">
        <v>230</v>
      </c>
      <c r="F2">
        <v>6469</v>
      </c>
      <c r="G2" t="s">
        <v>547</v>
      </c>
      <c r="H2" t="s">
        <v>548</v>
      </c>
      <c r="I2" t="s">
        <v>5</v>
      </c>
      <c r="J2" t="s">
        <v>636</v>
      </c>
      <c r="K2" t="s">
        <v>637</v>
      </c>
      <c r="L2">
        <v>3</v>
      </c>
      <c r="M2">
        <v>52.794699999999999</v>
      </c>
      <c r="N2">
        <v>62.806699999999999</v>
      </c>
      <c r="O2">
        <v>31.7806</v>
      </c>
      <c r="P2">
        <v>11.882999999999999</v>
      </c>
      <c r="Q2">
        <v>5.1757</v>
      </c>
      <c r="R2">
        <v>3.1356999999999999</v>
      </c>
      <c r="S2">
        <v>0</v>
      </c>
      <c r="T2">
        <v>0</v>
      </c>
      <c r="U2">
        <v>0</v>
      </c>
      <c r="V2">
        <v>0</v>
      </c>
      <c r="W2">
        <v>18.1279</v>
      </c>
      <c r="X2" t="s">
        <v>644</v>
      </c>
      <c r="Y2">
        <v>2.3010000000000002</v>
      </c>
      <c r="Z2" t="s">
        <v>612</v>
      </c>
      <c r="AA2">
        <v>1.4123000000000001</v>
      </c>
      <c r="AB2" t="s">
        <v>248</v>
      </c>
      <c r="AC2">
        <v>0.97570000000000001</v>
      </c>
      <c r="AD2">
        <v>51.600999999999999</v>
      </c>
      <c r="AE2">
        <v>251.13659999999999</v>
      </c>
      <c r="AF2">
        <v>7</v>
      </c>
      <c r="AG2">
        <v>82</v>
      </c>
      <c r="AH2">
        <v>10</v>
      </c>
      <c r="AI2">
        <v>17</v>
      </c>
      <c r="AJ2" t="s">
        <v>240</v>
      </c>
      <c r="AL2" t="e">
        <f t="shared" ref="AL2:AL33" si="0">IF(AND(#REF!&lt;&gt;#REF!,#REF!&lt;&gt;#REF!),"Bold","")</f>
        <v>#REF!</v>
      </c>
    </row>
    <row r="3" spans="1:38">
      <c r="A3" t="s">
        <v>448</v>
      </c>
      <c r="B3" s="1">
        <v>0.63541666666666663</v>
      </c>
      <c r="C3" t="s">
        <v>277</v>
      </c>
      <c r="D3" t="s">
        <v>356</v>
      </c>
      <c r="E3" t="s">
        <v>230</v>
      </c>
      <c r="F3">
        <v>4809</v>
      </c>
      <c r="G3" t="s">
        <v>280</v>
      </c>
      <c r="H3" t="s">
        <v>232</v>
      </c>
      <c r="I3" t="s">
        <v>233</v>
      </c>
      <c r="J3" t="s">
        <v>234</v>
      </c>
      <c r="K3" t="s">
        <v>447</v>
      </c>
      <c r="L3">
        <v>5</v>
      </c>
      <c r="M3">
        <v>106.1824</v>
      </c>
      <c r="N3">
        <v>36.614100000000001</v>
      </c>
      <c r="O3">
        <v>20.2408</v>
      </c>
      <c r="P3">
        <v>6.6197999999999997</v>
      </c>
      <c r="Q3">
        <v>4.0749000000000004</v>
      </c>
      <c r="R3">
        <v>0</v>
      </c>
      <c r="S3">
        <v>0</v>
      </c>
      <c r="T3">
        <v>0</v>
      </c>
      <c r="U3">
        <v>0</v>
      </c>
      <c r="V3">
        <v>0</v>
      </c>
      <c r="W3">
        <v>9.9657999999999998</v>
      </c>
      <c r="X3" t="s">
        <v>428</v>
      </c>
      <c r="Y3">
        <v>3.6211000000000002</v>
      </c>
      <c r="Z3" t="s">
        <v>429</v>
      </c>
      <c r="AA3">
        <v>3.5566</v>
      </c>
      <c r="AB3" t="s">
        <v>449</v>
      </c>
      <c r="AC3">
        <v>2.2412000000000001</v>
      </c>
      <c r="AD3">
        <v>51.199800000000003</v>
      </c>
      <c r="AE3" s="23">
        <v>256.7337</v>
      </c>
      <c r="AF3">
        <v>1.25</v>
      </c>
      <c r="AG3">
        <v>122</v>
      </c>
      <c r="AH3">
        <v>10</v>
      </c>
      <c r="AI3">
        <v>18</v>
      </c>
      <c r="AJ3" t="s">
        <v>240</v>
      </c>
      <c r="AL3" t="e">
        <f t="shared" ref="AL3:AL34" si="1">IF(AND(#REF!&lt;&gt;#REF!,#REF!&lt;&gt;#REF!),"Bold","")</f>
        <v>#REF!</v>
      </c>
    </row>
    <row r="4" spans="1:38">
      <c r="A4" t="s">
        <v>435</v>
      </c>
      <c r="B4" s="1">
        <v>0.625</v>
      </c>
      <c r="C4" t="s">
        <v>194</v>
      </c>
      <c r="D4" t="s">
        <v>326</v>
      </c>
      <c r="E4" t="s">
        <v>432</v>
      </c>
      <c r="F4">
        <v>6238</v>
      </c>
      <c r="G4" t="s">
        <v>231</v>
      </c>
      <c r="H4" t="s">
        <v>232</v>
      </c>
      <c r="I4" t="s">
        <v>5</v>
      </c>
      <c r="J4" t="s">
        <v>433</v>
      </c>
      <c r="K4" t="s">
        <v>434</v>
      </c>
      <c r="L4">
        <v>6</v>
      </c>
      <c r="M4">
        <v>118.947</v>
      </c>
      <c r="N4">
        <v>44.636800000000001</v>
      </c>
      <c r="O4">
        <v>43.439500000000002</v>
      </c>
      <c r="P4">
        <v>9.0551999999999992</v>
      </c>
      <c r="Q4">
        <v>3.6562999999999999</v>
      </c>
      <c r="R4">
        <v>7.3103999999999996</v>
      </c>
      <c r="S4">
        <v>4.6874000000000002</v>
      </c>
      <c r="T4">
        <v>0.65269999999999995</v>
      </c>
      <c r="U4">
        <v>0.80169999999999997</v>
      </c>
      <c r="V4">
        <v>0.9395</v>
      </c>
      <c r="W4">
        <v>0</v>
      </c>
      <c r="X4" t="s">
        <v>242</v>
      </c>
      <c r="Y4">
        <v>2.8969</v>
      </c>
      <c r="Z4" t="s">
        <v>243</v>
      </c>
      <c r="AA4">
        <v>1.9996</v>
      </c>
      <c r="AB4" t="s">
        <v>436</v>
      </c>
      <c r="AC4">
        <v>3.3431999999999999</v>
      </c>
      <c r="AD4">
        <v>39.4801</v>
      </c>
      <c r="AE4" s="23">
        <v>281.84629999999999</v>
      </c>
      <c r="AF4">
        <v>0.91</v>
      </c>
      <c r="AG4">
        <v>116</v>
      </c>
      <c r="AH4">
        <v>10</v>
      </c>
      <c r="AI4">
        <v>13</v>
      </c>
      <c r="AJ4" t="s">
        <v>240</v>
      </c>
      <c r="AL4" t="e">
        <f t="shared" ref="AL4:AL35" si="2">IF(AND(#REF!&lt;&gt;#REF!,#REF!&lt;&gt;#REF!),"Bold","")</f>
        <v>#REF!</v>
      </c>
    </row>
    <row r="5" spans="1:38">
      <c r="A5" t="s">
        <v>640</v>
      </c>
      <c r="B5" s="1">
        <v>0.72916666666666663</v>
      </c>
      <c r="C5" t="s">
        <v>168</v>
      </c>
      <c r="D5" t="s">
        <v>585</v>
      </c>
      <c r="E5" t="s">
        <v>230</v>
      </c>
      <c r="F5">
        <v>6469</v>
      </c>
      <c r="G5" t="s">
        <v>547</v>
      </c>
      <c r="H5" t="s">
        <v>548</v>
      </c>
      <c r="I5" t="s">
        <v>5</v>
      </c>
      <c r="J5" t="s">
        <v>636</v>
      </c>
      <c r="K5" t="s">
        <v>637</v>
      </c>
      <c r="L5">
        <v>3</v>
      </c>
      <c r="M5">
        <v>107.6</v>
      </c>
      <c r="N5">
        <v>52.755099999999999</v>
      </c>
      <c r="O5">
        <v>22.279599999999999</v>
      </c>
      <c r="P5">
        <v>8.7777999999999992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9.8833000000000002</v>
      </c>
      <c r="X5" t="s">
        <v>561</v>
      </c>
      <c r="Y5">
        <v>1.972</v>
      </c>
      <c r="Z5" t="s">
        <v>641</v>
      </c>
      <c r="AA5">
        <v>1.7504999999999999</v>
      </c>
      <c r="AB5" t="s">
        <v>642</v>
      </c>
      <c r="AC5">
        <v>2.2361</v>
      </c>
      <c r="AD5">
        <v>39.1</v>
      </c>
      <c r="AE5">
        <v>268.36829999999998</v>
      </c>
      <c r="AF5">
        <v>2</v>
      </c>
      <c r="AG5">
        <v>85</v>
      </c>
      <c r="AH5">
        <v>10</v>
      </c>
      <c r="AI5">
        <v>176</v>
      </c>
      <c r="AJ5" t="s">
        <v>240</v>
      </c>
      <c r="AL5" t="e">
        <f t="shared" ref="AL5:AL36" si="3">IF(AND(#REF!&lt;&gt;#REF!,#REF!&lt;&gt;#REF!),"Bold","")</f>
        <v>#REF!</v>
      </c>
    </row>
    <row r="6" spans="1:38">
      <c r="A6" t="s">
        <v>691</v>
      </c>
      <c r="B6" s="1">
        <v>0.77083333333333337</v>
      </c>
      <c r="C6" t="s">
        <v>168</v>
      </c>
      <c r="D6" t="s">
        <v>585</v>
      </c>
      <c r="E6" t="s">
        <v>230</v>
      </c>
      <c r="F6">
        <v>6469</v>
      </c>
      <c r="G6" t="s">
        <v>547</v>
      </c>
      <c r="H6" t="s">
        <v>548</v>
      </c>
      <c r="I6" t="s">
        <v>5</v>
      </c>
      <c r="J6" t="s">
        <v>433</v>
      </c>
      <c r="K6" t="s">
        <v>690</v>
      </c>
      <c r="L6">
        <v>3</v>
      </c>
      <c r="M6">
        <v>107.9</v>
      </c>
      <c r="N6">
        <v>43.552799999999998</v>
      </c>
      <c r="O6">
        <v>35.379800000000003</v>
      </c>
      <c r="P6">
        <v>11.5838</v>
      </c>
      <c r="Q6">
        <v>4.5601000000000003</v>
      </c>
      <c r="R6">
        <v>3.2439</v>
      </c>
      <c r="S6">
        <v>3.3048999999999999</v>
      </c>
      <c r="T6">
        <v>1.8310999999999999</v>
      </c>
      <c r="U6">
        <v>2.3144999999999998</v>
      </c>
      <c r="V6">
        <v>0</v>
      </c>
      <c r="W6">
        <v>19.265000000000001</v>
      </c>
      <c r="X6" t="s">
        <v>692</v>
      </c>
      <c r="Y6">
        <v>3.5524</v>
      </c>
      <c r="Z6" t="s">
        <v>693</v>
      </c>
      <c r="AA6">
        <v>1.9972000000000001</v>
      </c>
      <c r="AB6" t="s">
        <v>617</v>
      </c>
      <c r="AC6">
        <v>2.0958000000000001</v>
      </c>
      <c r="AD6">
        <v>38.991</v>
      </c>
      <c r="AE6">
        <v>281.34879999999998</v>
      </c>
      <c r="AF6">
        <v>6</v>
      </c>
      <c r="AG6">
        <v>81</v>
      </c>
      <c r="AH6">
        <v>10</v>
      </c>
      <c r="AI6">
        <v>107</v>
      </c>
      <c r="AJ6" t="s">
        <v>240</v>
      </c>
      <c r="AL6" t="e">
        <f t="shared" ref="AL6:AL37" si="4">IF(AND(#REF!&lt;&gt;#REF!,#REF!&lt;&gt;#REF!),"Bold","")</f>
        <v>#REF!</v>
      </c>
    </row>
    <row r="7" spans="1:38">
      <c r="A7" t="s">
        <v>441</v>
      </c>
      <c r="B7" s="1">
        <v>0.625</v>
      </c>
      <c r="C7" t="s">
        <v>194</v>
      </c>
      <c r="D7" t="s">
        <v>326</v>
      </c>
      <c r="E7" t="s">
        <v>432</v>
      </c>
      <c r="F7">
        <v>6238</v>
      </c>
      <c r="G7" t="s">
        <v>231</v>
      </c>
      <c r="H7" t="s">
        <v>232</v>
      </c>
      <c r="I7" t="s">
        <v>5</v>
      </c>
      <c r="J7" t="s">
        <v>433</v>
      </c>
      <c r="K7" t="s">
        <v>434</v>
      </c>
      <c r="L7">
        <v>7</v>
      </c>
      <c r="M7">
        <v>64.549400000000006</v>
      </c>
      <c r="N7">
        <v>67.879099999999994</v>
      </c>
      <c r="O7">
        <v>34.467799999999997</v>
      </c>
      <c r="P7">
        <v>8.1122999999999994</v>
      </c>
      <c r="Q7">
        <v>5.8407</v>
      </c>
      <c r="R7">
        <v>3.4478</v>
      </c>
      <c r="S7">
        <v>2.6714000000000002</v>
      </c>
      <c r="T7">
        <v>2.0589</v>
      </c>
      <c r="U7">
        <v>1.5271999999999999</v>
      </c>
      <c r="V7">
        <v>2.1743000000000001</v>
      </c>
      <c r="W7">
        <v>12.367900000000001</v>
      </c>
      <c r="X7" t="s">
        <v>266</v>
      </c>
      <c r="Y7">
        <v>2.6859999999999999</v>
      </c>
      <c r="Z7" t="s">
        <v>442</v>
      </c>
      <c r="AA7">
        <v>3.4738000000000002</v>
      </c>
      <c r="AB7" t="s">
        <v>426</v>
      </c>
      <c r="AC7">
        <v>1.5101</v>
      </c>
      <c r="AD7">
        <v>36.697200000000002</v>
      </c>
      <c r="AE7">
        <v>249.46379999999999</v>
      </c>
      <c r="AF7">
        <v>4.5</v>
      </c>
      <c r="AG7">
        <v>111</v>
      </c>
      <c r="AH7">
        <v>10</v>
      </c>
      <c r="AI7">
        <v>228</v>
      </c>
      <c r="AJ7" t="s">
        <v>240</v>
      </c>
      <c r="AL7" t="e">
        <f t="shared" ref="AL7:AL38" si="5">IF(AND(#REF!&lt;&gt;#REF!,#REF!&lt;&gt;#REF!),"Bold","")</f>
        <v>#REF!</v>
      </c>
    </row>
    <row r="8" spans="1:38">
      <c r="A8" t="s">
        <v>717</v>
      </c>
      <c r="B8" s="1">
        <v>0.79166666666666663</v>
      </c>
      <c r="C8" t="s">
        <v>168</v>
      </c>
      <c r="D8" t="s">
        <v>585</v>
      </c>
      <c r="E8" t="s">
        <v>279</v>
      </c>
      <c r="F8">
        <v>3752</v>
      </c>
      <c r="G8" t="s">
        <v>547</v>
      </c>
      <c r="H8" t="s">
        <v>548</v>
      </c>
      <c r="I8" t="s">
        <v>5</v>
      </c>
      <c r="J8" t="s">
        <v>433</v>
      </c>
      <c r="K8" t="s">
        <v>707</v>
      </c>
      <c r="L8">
        <v>5</v>
      </c>
      <c r="M8">
        <v>55.3</v>
      </c>
      <c r="N8">
        <v>50.150300000000001</v>
      </c>
      <c r="O8">
        <v>38.006</v>
      </c>
      <c r="P8">
        <v>10.908799999999999</v>
      </c>
      <c r="Q8">
        <v>7.0052000000000003</v>
      </c>
      <c r="R8">
        <v>5.1456</v>
      </c>
      <c r="S8">
        <v>3.9089</v>
      </c>
      <c r="T8">
        <v>2.0209999999999999</v>
      </c>
      <c r="U8">
        <v>1.9588000000000001</v>
      </c>
      <c r="V8">
        <v>1.6708000000000001</v>
      </c>
      <c r="W8">
        <v>19.28</v>
      </c>
      <c r="X8" t="s">
        <v>646</v>
      </c>
      <c r="Y8">
        <v>1.9598</v>
      </c>
      <c r="Z8" t="s">
        <v>718</v>
      </c>
      <c r="AA8">
        <v>2.0160999999999998</v>
      </c>
      <c r="AB8" t="s">
        <v>719</v>
      </c>
      <c r="AC8">
        <v>2.7633000000000001</v>
      </c>
      <c r="AD8">
        <v>36.192100000000003</v>
      </c>
      <c r="AE8">
        <v>238.2868</v>
      </c>
      <c r="AF8">
        <v>10</v>
      </c>
      <c r="AG8">
        <v>72</v>
      </c>
      <c r="AH8">
        <v>10</v>
      </c>
      <c r="AI8">
        <v>12</v>
      </c>
      <c r="AJ8" t="s">
        <v>240</v>
      </c>
      <c r="AL8" t="e">
        <f t="shared" ref="AL8:AL39" si="6">IF(AND(#REF!&lt;&gt;#REF!,#REF!&lt;&gt;#REF!),"Bold","")</f>
        <v>#REF!</v>
      </c>
    </row>
    <row r="9" spans="1:38">
      <c r="A9" t="s">
        <v>665</v>
      </c>
      <c r="B9" s="1">
        <v>0.75</v>
      </c>
      <c r="C9" t="s">
        <v>168</v>
      </c>
      <c r="D9" t="s">
        <v>659</v>
      </c>
      <c r="E9" t="s">
        <v>660</v>
      </c>
      <c r="F9">
        <v>28355</v>
      </c>
      <c r="G9" t="s">
        <v>547</v>
      </c>
      <c r="H9" t="s">
        <v>548</v>
      </c>
      <c r="I9" t="s">
        <v>233</v>
      </c>
      <c r="J9" t="s">
        <v>433</v>
      </c>
      <c r="K9" t="s">
        <v>661</v>
      </c>
      <c r="L9">
        <v>3</v>
      </c>
      <c r="M9">
        <v>104.997</v>
      </c>
      <c r="N9">
        <v>86.015199999999993</v>
      </c>
      <c r="O9">
        <v>24.691099999999999</v>
      </c>
      <c r="P9">
        <v>7.1641000000000004</v>
      </c>
      <c r="Q9">
        <v>6.4619</v>
      </c>
      <c r="R9">
        <v>3.2479</v>
      </c>
      <c r="S9">
        <v>3.2616000000000001</v>
      </c>
      <c r="T9">
        <v>0</v>
      </c>
      <c r="U9">
        <v>0</v>
      </c>
      <c r="V9">
        <v>0</v>
      </c>
      <c r="W9">
        <v>9.6074999999999999</v>
      </c>
      <c r="X9" t="s">
        <v>666</v>
      </c>
      <c r="Y9">
        <v>4.0721999999999996</v>
      </c>
      <c r="Z9" t="s">
        <v>667</v>
      </c>
      <c r="AA9">
        <v>4.2161999999999997</v>
      </c>
      <c r="AB9" t="s">
        <v>668</v>
      </c>
      <c r="AC9">
        <v>3.1572</v>
      </c>
      <c r="AD9">
        <v>36.018500000000003</v>
      </c>
      <c r="AE9">
        <v>299.10210000000001</v>
      </c>
      <c r="AF9">
        <v>8</v>
      </c>
      <c r="AG9">
        <v>89</v>
      </c>
      <c r="AH9">
        <v>10</v>
      </c>
      <c r="AI9">
        <v>256</v>
      </c>
      <c r="AJ9" t="s">
        <v>240</v>
      </c>
      <c r="AL9" t="e">
        <f t="shared" ref="AL9:AL40" si="7">IF(AND(#REF!&lt;&gt;#REF!,#REF!&lt;&gt;#REF!),"Bold","")</f>
        <v>#REF!</v>
      </c>
    </row>
    <row r="10" spans="1:38">
      <c r="A10" t="s">
        <v>726</v>
      </c>
      <c r="B10" s="1">
        <v>0.79166666666666663</v>
      </c>
      <c r="C10" t="s">
        <v>168</v>
      </c>
      <c r="D10" t="s">
        <v>585</v>
      </c>
      <c r="E10" t="s">
        <v>279</v>
      </c>
      <c r="F10">
        <v>3752</v>
      </c>
      <c r="G10" t="s">
        <v>547</v>
      </c>
      <c r="H10" t="s">
        <v>548</v>
      </c>
      <c r="I10" t="s">
        <v>5</v>
      </c>
      <c r="J10" t="s">
        <v>433</v>
      </c>
      <c r="K10" t="s">
        <v>707</v>
      </c>
      <c r="L10">
        <v>4</v>
      </c>
      <c r="M10">
        <v>52.730400000000003</v>
      </c>
      <c r="N10">
        <v>42.129800000000003</v>
      </c>
      <c r="O10">
        <v>30.0534</v>
      </c>
      <c r="P10">
        <v>11.0349</v>
      </c>
      <c r="Q10">
        <v>7.4005999999999998</v>
      </c>
      <c r="R10">
        <v>5.5613000000000001</v>
      </c>
      <c r="S10">
        <v>2.7149999999999999</v>
      </c>
      <c r="T10">
        <v>1.9701</v>
      </c>
      <c r="U10">
        <v>2.1038999999999999</v>
      </c>
      <c r="V10">
        <v>1.4258</v>
      </c>
      <c r="W10">
        <v>20.420000000000002</v>
      </c>
      <c r="X10" t="s">
        <v>593</v>
      </c>
      <c r="Y10">
        <v>1.8392999999999999</v>
      </c>
      <c r="Z10" t="s">
        <v>727</v>
      </c>
      <c r="AA10">
        <v>3.1932</v>
      </c>
      <c r="AB10" t="s">
        <v>728</v>
      </c>
      <c r="AC10">
        <v>1.2887999999999999</v>
      </c>
      <c r="AD10">
        <v>32.408799999999999</v>
      </c>
      <c r="AE10">
        <v>216.27529999999999</v>
      </c>
      <c r="AF10">
        <v>8</v>
      </c>
      <c r="AG10">
        <v>76</v>
      </c>
      <c r="AH10">
        <v>10</v>
      </c>
      <c r="AJ10" t="s">
        <v>240</v>
      </c>
      <c r="AL10" t="e">
        <f t="shared" ref="AL10:AL41" si="8">IF(AND(#REF!&lt;&gt;#REF!,#REF!&lt;&gt;#REF!),"Bold","")</f>
        <v>#REF!</v>
      </c>
    </row>
    <row r="11" spans="1:38">
      <c r="A11" t="s">
        <v>698</v>
      </c>
      <c r="B11" s="1">
        <v>0.77083333333333337</v>
      </c>
      <c r="C11" t="s">
        <v>168</v>
      </c>
      <c r="D11" t="s">
        <v>585</v>
      </c>
      <c r="E11" t="s">
        <v>230</v>
      </c>
      <c r="F11">
        <v>6469</v>
      </c>
      <c r="G11" t="s">
        <v>547</v>
      </c>
      <c r="H11" t="s">
        <v>548</v>
      </c>
      <c r="I11" t="s">
        <v>5</v>
      </c>
      <c r="J11" t="s">
        <v>433</v>
      </c>
      <c r="K11" t="s">
        <v>690</v>
      </c>
      <c r="L11">
        <v>3</v>
      </c>
      <c r="M11">
        <v>80.200199999999995</v>
      </c>
      <c r="N11">
        <v>69.084000000000003</v>
      </c>
      <c r="O11">
        <v>28.2088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12.042899999999999</v>
      </c>
      <c r="X11" t="s">
        <v>588</v>
      </c>
      <c r="Y11">
        <v>5.5547000000000004</v>
      </c>
      <c r="Z11" t="s">
        <v>589</v>
      </c>
      <c r="AA11">
        <v>3.2393000000000001</v>
      </c>
      <c r="AB11" t="s">
        <v>554</v>
      </c>
      <c r="AC11">
        <v>2.4739</v>
      </c>
      <c r="AD11">
        <v>31.1661</v>
      </c>
      <c r="AE11">
        <v>266.82029999999997</v>
      </c>
      <c r="AF11">
        <v>4</v>
      </c>
      <c r="AG11">
        <v>75</v>
      </c>
      <c r="AH11">
        <v>10</v>
      </c>
      <c r="AJ11" t="s">
        <v>240</v>
      </c>
      <c r="AL11" t="e">
        <f t="shared" ref="AL11:AL42" si="9">IF(AND(#REF!&lt;&gt;#REF!,#REF!&lt;&gt;#REF!),"Bold","")</f>
        <v>#REF!</v>
      </c>
    </row>
    <row r="12" spans="1:38">
      <c r="A12" t="s">
        <v>358</v>
      </c>
      <c r="B12" s="1">
        <v>0.59375</v>
      </c>
      <c r="C12" t="s">
        <v>277</v>
      </c>
      <c r="D12" t="s">
        <v>356</v>
      </c>
      <c r="E12" t="s">
        <v>230</v>
      </c>
      <c r="F12">
        <v>4809</v>
      </c>
      <c r="G12" t="s">
        <v>280</v>
      </c>
      <c r="H12" t="s">
        <v>232</v>
      </c>
      <c r="I12" t="s">
        <v>5</v>
      </c>
      <c r="J12" t="s">
        <v>234</v>
      </c>
      <c r="K12" t="s">
        <v>357</v>
      </c>
      <c r="L12">
        <v>7</v>
      </c>
      <c r="M12">
        <v>63.331800000000001</v>
      </c>
      <c r="N12">
        <v>87.118399999999994</v>
      </c>
      <c r="O12">
        <v>27.116700000000002</v>
      </c>
      <c r="P12">
        <v>12.101800000000001</v>
      </c>
      <c r="Q12">
        <v>8.1778999999999993</v>
      </c>
      <c r="R12">
        <v>4.8422999999999998</v>
      </c>
      <c r="S12">
        <v>3.6293000000000002</v>
      </c>
      <c r="T12">
        <v>2.6341000000000001</v>
      </c>
      <c r="U12">
        <v>1.1456</v>
      </c>
      <c r="V12">
        <v>2.0695999999999999</v>
      </c>
      <c r="W12">
        <v>9.36</v>
      </c>
      <c r="X12" t="s">
        <v>359</v>
      </c>
      <c r="Y12">
        <v>1.5345</v>
      </c>
      <c r="Z12" t="s">
        <v>360</v>
      </c>
      <c r="AA12">
        <v>1.7430000000000001</v>
      </c>
      <c r="AB12" t="s">
        <v>302</v>
      </c>
      <c r="AC12">
        <v>1.2743</v>
      </c>
      <c r="AD12">
        <v>30.190300000000001</v>
      </c>
      <c r="AE12" s="23">
        <v>256.26960000000003</v>
      </c>
      <c r="AF12">
        <v>16</v>
      </c>
      <c r="AG12">
        <v>118</v>
      </c>
      <c r="AH12">
        <v>11</v>
      </c>
      <c r="AI12">
        <v>49</v>
      </c>
      <c r="AJ12" t="s">
        <v>286</v>
      </c>
      <c r="AL12" t="e">
        <f t="shared" ref="AL12:AL43" si="10">IF(AND(#REF!&lt;&gt;#REF!,#REF!&lt;&gt;#REF!),"Bold","")</f>
        <v>#REF!</v>
      </c>
    </row>
    <row r="13" spans="1:38">
      <c r="A13" t="s">
        <v>679</v>
      </c>
      <c r="B13" s="1">
        <v>0.75</v>
      </c>
      <c r="C13" t="s">
        <v>168</v>
      </c>
      <c r="D13" t="s">
        <v>659</v>
      </c>
      <c r="E13" t="s">
        <v>660</v>
      </c>
      <c r="F13">
        <v>28355</v>
      </c>
      <c r="G13" t="s">
        <v>547</v>
      </c>
      <c r="H13" t="s">
        <v>548</v>
      </c>
      <c r="I13" t="s">
        <v>233</v>
      </c>
      <c r="J13" t="s">
        <v>433</v>
      </c>
      <c r="K13" t="s">
        <v>661</v>
      </c>
      <c r="L13">
        <v>7</v>
      </c>
      <c r="M13">
        <v>59.094700000000003</v>
      </c>
      <c r="N13">
        <v>43.981999999999999</v>
      </c>
      <c r="O13">
        <v>37.933700000000002</v>
      </c>
      <c r="P13">
        <v>10.496600000000001</v>
      </c>
      <c r="Q13">
        <v>8.7734000000000005</v>
      </c>
      <c r="R13">
        <v>7.1820000000000004</v>
      </c>
      <c r="S13">
        <v>5.3426</v>
      </c>
      <c r="T13">
        <v>3.5869</v>
      </c>
      <c r="U13">
        <v>2.0274999999999999</v>
      </c>
      <c r="V13">
        <v>2.3338999999999999</v>
      </c>
      <c r="W13">
        <v>20.856400000000001</v>
      </c>
      <c r="X13" t="s">
        <v>680</v>
      </c>
      <c r="Y13">
        <v>2.8765999999999998</v>
      </c>
      <c r="Z13" t="s">
        <v>681</v>
      </c>
      <c r="AA13">
        <v>2.407</v>
      </c>
      <c r="AB13" t="s">
        <v>601</v>
      </c>
      <c r="AC13">
        <v>1.7937000000000001</v>
      </c>
      <c r="AD13">
        <v>28.05</v>
      </c>
      <c r="AE13">
        <v>236.73699999999999</v>
      </c>
      <c r="AF13">
        <v>4</v>
      </c>
      <c r="AG13">
        <v>106</v>
      </c>
      <c r="AH13">
        <v>11</v>
      </c>
      <c r="AI13">
        <v>16</v>
      </c>
      <c r="AJ13" t="s">
        <v>286</v>
      </c>
      <c r="AL13" t="e">
        <f t="shared" ref="AL13:AL44" si="11">IF(AND(#REF!&lt;&gt;#REF!,#REF!&lt;&gt;#REF!),"Bold","")</f>
        <v>#REF!</v>
      </c>
    </row>
    <row r="14" spans="1:38">
      <c r="A14" t="s">
        <v>437</v>
      </c>
      <c r="B14" s="1">
        <v>0.625</v>
      </c>
      <c r="C14" t="s">
        <v>194</v>
      </c>
      <c r="D14" t="s">
        <v>326</v>
      </c>
      <c r="E14" t="s">
        <v>432</v>
      </c>
      <c r="F14">
        <v>6238</v>
      </c>
      <c r="G14" t="s">
        <v>231</v>
      </c>
      <c r="H14" t="s">
        <v>232</v>
      </c>
      <c r="I14" t="s">
        <v>5</v>
      </c>
      <c r="J14" t="s">
        <v>433</v>
      </c>
      <c r="K14" t="s">
        <v>434</v>
      </c>
      <c r="L14">
        <v>6</v>
      </c>
      <c r="M14">
        <v>56.930799999999998</v>
      </c>
      <c r="N14">
        <v>90.842399999999998</v>
      </c>
      <c r="O14">
        <v>32.4133</v>
      </c>
      <c r="P14">
        <v>6.9611999999999998</v>
      </c>
      <c r="Q14">
        <v>6.9935999999999998</v>
      </c>
      <c r="R14">
        <v>5.6166999999999998</v>
      </c>
      <c r="S14">
        <v>2.9369999999999998</v>
      </c>
      <c r="T14">
        <v>1.5599000000000001</v>
      </c>
      <c r="U14">
        <v>0</v>
      </c>
      <c r="V14">
        <v>0</v>
      </c>
      <c r="W14">
        <v>5.7142999999999997</v>
      </c>
      <c r="X14" t="s">
        <v>438</v>
      </c>
      <c r="Y14">
        <v>3.6107</v>
      </c>
      <c r="Z14" t="s">
        <v>439</v>
      </c>
      <c r="AA14">
        <v>5.1630000000000003</v>
      </c>
      <c r="AB14" t="s">
        <v>440</v>
      </c>
      <c r="AC14">
        <v>2.5383</v>
      </c>
      <c r="AD14">
        <v>27.725000000000001</v>
      </c>
      <c r="AE14">
        <v>252.55680000000001</v>
      </c>
      <c r="AF14">
        <v>3.33</v>
      </c>
      <c r="AG14">
        <v>124</v>
      </c>
      <c r="AH14">
        <v>11</v>
      </c>
      <c r="AI14">
        <v>14</v>
      </c>
      <c r="AJ14" t="s">
        <v>286</v>
      </c>
      <c r="AL14" t="e">
        <f t="shared" ref="AL14:AL45" si="12">IF(AND(#REF!&lt;&gt;#REF!,#REF!&lt;&gt;#REF!),"Bold","")</f>
        <v>#REF!</v>
      </c>
    </row>
    <row r="15" spans="1:38">
      <c r="A15" t="s">
        <v>746</v>
      </c>
      <c r="B15" s="1">
        <v>0.8125</v>
      </c>
      <c r="C15" t="s">
        <v>168</v>
      </c>
      <c r="D15" t="s">
        <v>735</v>
      </c>
      <c r="E15" t="s">
        <v>736</v>
      </c>
      <c r="F15">
        <v>3105</v>
      </c>
      <c r="G15" t="s">
        <v>547</v>
      </c>
      <c r="H15" t="s">
        <v>548</v>
      </c>
      <c r="I15" t="s">
        <v>5</v>
      </c>
      <c r="J15" t="s">
        <v>234</v>
      </c>
      <c r="K15" t="s">
        <v>737</v>
      </c>
      <c r="L15">
        <v>4</v>
      </c>
      <c r="M15">
        <v>60.018900000000002</v>
      </c>
      <c r="N15">
        <v>46.528300000000002</v>
      </c>
      <c r="O15">
        <v>22.666799999999999</v>
      </c>
      <c r="P15">
        <v>8.7734000000000005</v>
      </c>
      <c r="Q15">
        <v>6.3650000000000002</v>
      </c>
      <c r="R15">
        <v>5.4496000000000002</v>
      </c>
      <c r="S15">
        <v>1.5975999999999999</v>
      </c>
      <c r="T15">
        <v>1.5681</v>
      </c>
      <c r="U15">
        <v>0.77949999999999997</v>
      </c>
      <c r="V15">
        <v>1.208</v>
      </c>
      <c r="W15">
        <v>17.766400000000001</v>
      </c>
      <c r="X15" t="s">
        <v>747</v>
      </c>
      <c r="Y15">
        <v>3.9142000000000001</v>
      </c>
      <c r="Z15" t="s">
        <v>693</v>
      </c>
      <c r="AA15">
        <v>1.6415999999999999</v>
      </c>
      <c r="AB15" t="s">
        <v>748</v>
      </c>
      <c r="AC15">
        <v>0.80249999999999999</v>
      </c>
      <c r="AD15">
        <v>27.519300000000001</v>
      </c>
      <c r="AE15">
        <v>206.5992</v>
      </c>
      <c r="AF15">
        <v>4</v>
      </c>
      <c r="AG15">
        <v>65</v>
      </c>
      <c r="AH15">
        <v>11</v>
      </c>
      <c r="AI15">
        <v>13</v>
      </c>
      <c r="AJ15" t="s">
        <v>286</v>
      </c>
      <c r="AL15" t="e">
        <f t="shared" ref="AL15:AL46" si="13">IF(AND(#REF!&lt;&gt;#REF!,#REF!&lt;&gt;#REF!),"Bold","")</f>
        <v>#REF!</v>
      </c>
    </row>
    <row r="16" spans="1:38">
      <c r="A16" t="s">
        <v>678</v>
      </c>
      <c r="B16" s="1">
        <v>0.75</v>
      </c>
      <c r="C16" t="s">
        <v>168</v>
      </c>
      <c r="D16" t="s">
        <v>659</v>
      </c>
      <c r="E16" t="s">
        <v>660</v>
      </c>
      <c r="F16">
        <v>28355</v>
      </c>
      <c r="G16" t="s">
        <v>547</v>
      </c>
      <c r="H16" t="s">
        <v>548</v>
      </c>
      <c r="I16" t="s">
        <v>233</v>
      </c>
      <c r="J16" t="s">
        <v>433</v>
      </c>
      <c r="K16" t="s">
        <v>661</v>
      </c>
      <c r="L16">
        <v>5</v>
      </c>
      <c r="M16">
        <v>44.798200000000001</v>
      </c>
      <c r="N16">
        <v>57.583399999999997</v>
      </c>
      <c r="O16">
        <v>30.023499999999999</v>
      </c>
      <c r="P16">
        <v>14.944900000000001</v>
      </c>
      <c r="Q16">
        <v>12.5448</v>
      </c>
      <c r="R16">
        <v>6.6257000000000001</v>
      </c>
      <c r="S16">
        <v>7.1698000000000004</v>
      </c>
      <c r="T16">
        <v>2.7014999999999998</v>
      </c>
      <c r="U16">
        <v>1.8099000000000001</v>
      </c>
      <c r="V16">
        <v>1.3498000000000001</v>
      </c>
      <c r="W16">
        <v>22.878599999999999</v>
      </c>
      <c r="X16" t="s">
        <v>552</v>
      </c>
      <c r="Y16">
        <v>2.8008999999999999</v>
      </c>
      <c r="Z16" t="s">
        <v>673</v>
      </c>
      <c r="AA16">
        <v>3.4605999999999999</v>
      </c>
      <c r="AB16" t="s">
        <v>248</v>
      </c>
      <c r="AC16">
        <v>0.99009999999999998</v>
      </c>
      <c r="AD16">
        <v>27.4</v>
      </c>
      <c r="AE16">
        <v>237.08170000000001</v>
      </c>
      <c r="AF16">
        <v>6</v>
      </c>
      <c r="AG16">
        <v>102</v>
      </c>
      <c r="AH16">
        <v>11</v>
      </c>
      <c r="AI16">
        <v>56</v>
      </c>
      <c r="AJ16" t="s">
        <v>286</v>
      </c>
      <c r="AL16" t="e">
        <f t="shared" ref="AL16:AL47" si="14">IF(AND(#REF!&lt;&gt;#REF!,#REF!&lt;&gt;#REF!),"Bold","")</f>
        <v>#REF!</v>
      </c>
    </row>
    <row r="17" spans="1:38">
      <c r="A17" t="s">
        <v>365</v>
      </c>
      <c r="B17" s="1">
        <v>0.59375</v>
      </c>
      <c r="C17" t="s">
        <v>277</v>
      </c>
      <c r="D17" t="s">
        <v>356</v>
      </c>
      <c r="E17" t="s">
        <v>230</v>
      </c>
      <c r="F17">
        <v>4809</v>
      </c>
      <c r="G17" t="s">
        <v>280</v>
      </c>
      <c r="H17" t="s">
        <v>232</v>
      </c>
      <c r="I17" t="s">
        <v>5</v>
      </c>
      <c r="J17" t="s">
        <v>234</v>
      </c>
      <c r="K17" t="s">
        <v>357</v>
      </c>
      <c r="L17">
        <v>5</v>
      </c>
      <c r="M17">
        <v>49.145600000000002</v>
      </c>
      <c r="N17">
        <v>58.074800000000003</v>
      </c>
      <c r="O17">
        <v>17.434699999999999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14.2829</v>
      </c>
      <c r="X17" t="s">
        <v>366</v>
      </c>
      <c r="Y17">
        <v>1.5198</v>
      </c>
      <c r="Z17" t="s">
        <v>367</v>
      </c>
      <c r="AA17">
        <v>0.61750000000000005</v>
      </c>
      <c r="AB17" t="s">
        <v>368</v>
      </c>
      <c r="AC17">
        <v>2.8007</v>
      </c>
      <c r="AD17">
        <v>27.165600000000001</v>
      </c>
      <c r="AE17">
        <v>195.34450000000001</v>
      </c>
      <c r="AF17">
        <v>1.75</v>
      </c>
      <c r="AG17">
        <v>112</v>
      </c>
      <c r="AH17">
        <v>11</v>
      </c>
      <c r="AI17">
        <v>11</v>
      </c>
      <c r="AJ17" t="s">
        <v>286</v>
      </c>
      <c r="AL17" t="e">
        <f t="shared" ref="AL17:AL48" si="15">IF(AND(#REF!&lt;&gt;#REF!,#REF!&lt;&gt;#REF!),"Bold","")</f>
        <v>#REF!</v>
      </c>
    </row>
    <row r="18" spans="1:38">
      <c r="A18" t="s">
        <v>299</v>
      </c>
      <c r="B18" s="1">
        <v>0.57291666666666663</v>
      </c>
      <c r="C18" t="s">
        <v>277</v>
      </c>
      <c r="D18" t="s">
        <v>278</v>
      </c>
      <c r="E18" t="s">
        <v>279</v>
      </c>
      <c r="F18">
        <v>4159</v>
      </c>
      <c r="G18" t="s">
        <v>280</v>
      </c>
      <c r="H18" t="s">
        <v>232</v>
      </c>
      <c r="I18" t="s">
        <v>5</v>
      </c>
      <c r="J18" t="s">
        <v>234</v>
      </c>
      <c r="K18" t="s">
        <v>281</v>
      </c>
      <c r="L18">
        <v>5</v>
      </c>
      <c r="M18">
        <v>43.061100000000003</v>
      </c>
      <c r="N18">
        <v>43.5886</v>
      </c>
      <c r="O18">
        <v>26.114100000000001</v>
      </c>
      <c r="P18">
        <v>7.9139999999999997</v>
      </c>
      <c r="Q18">
        <v>5.5171000000000001</v>
      </c>
      <c r="R18">
        <v>3.9864000000000002</v>
      </c>
      <c r="S18">
        <v>2.4277000000000002</v>
      </c>
      <c r="T18">
        <v>2.0144000000000002</v>
      </c>
      <c r="U18">
        <v>0.82940000000000003</v>
      </c>
      <c r="V18">
        <v>0.78149999999999997</v>
      </c>
      <c r="W18">
        <v>16.485700000000001</v>
      </c>
      <c r="X18" t="s">
        <v>300</v>
      </c>
      <c r="Y18">
        <v>0.18</v>
      </c>
      <c r="Z18" t="s">
        <v>301</v>
      </c>
      <c r="AA18">
        <v>0.54039999999999999</v>
      </c>
      <c r="AB18" t="s">
        <v>302</v>
      </c>
      <c r="AC18">
        <v>1.1113999999999999</v>
      </c>
      <c r="AD18">
        <v>26.913499999999999</v>
      </c>
      <c r="AE18">
        <v>181.46549999999999</v>
      </c>
      <c r="AF18">
        <v>10</v>
      </c>
      <c r="AG18">
        <v>75</v>
      </c>
      <c r="AH18">
        <v>11</v>
      </c>
      <c r="AI18">
        <v>18</v>
      </c>
      <c r="AJ18" t="s">
        <v>286</v>
      </c>
      <c r="AL18" t="e">
        <f t="shared" ref="AL18:AL49" si="16">IF(AND(#REF!&lt;&gt;#REF!,#REF!&lt;&gt;#REF!),"Bold","")</f>
        <v>#REF!</v>
      </c>
    </row>
    <row r="19" spans="1:38">
      <c r="A19" t="s">
        <v>331</v>
      </c>
      <c r="B19" s="1">
        <v>0.58333333333333337</v>
      </c>
      <c r="C19" t="s">
        <v>194</v>
      </c>
      <c r="D19" t="s">
        <v>326</v>
      </c>
      <c r="E19" t="s">
        <v>230</v>
      </c>
      <c r="F19">
        <v>4094</v>
      </c>
      <c r="G19" t="s">
        <v>231</v>
      </c>
      <c r="H19" t="s">
        <v>232</v>
      </c>
      <c r="I19" t="s">
        <v>233</v>
      </c>
      <c r="J19" t="s">
        <v>234</v>
      </c>
      <c r="K19" t="s">
        <v>327</v>
      </c>
      <c r="L19">
        <v>4</v>
      </c>
      <c r="M19">
        <v>45.854700000000001</v>
      </c>
      <c r="N19">
        <v>55.759799999999998</v>
      </c>
      <c r="O19">
        <v>26.5185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332</v>
      </c>
      <c r="Y19">
        <v>2.5990000000000002</v>
      </c>
      <c r="Z19" t="s">
        <v>333</v>
      </c>
      <c r="AA19">
        <v>0.27260000000000001</v>
      </c>
      <c r="AB19" t="s">
        <v>334</v>
      </c>
      <c r="AC19">
        <v>3.6436000000000002</v>
      </c>
      <c r="AD19">
        <v>26.6678</v>
      </c>
      <c r="AE19">
        <v>188.048</v>
      </c>
      <c r="AF19">
        <v>2.25</v>
      </c>
      <c r="AG19">
        <v>0</v>
      </c>
      <c r="AH19">
        <v>11</v>
      </c>
      <c r="AI19">
        <v>136</v>
      </c>
      <c r="AJ19" t="s">
        <v>286</v>
      </c>
      <c r="AL19" t="e">
        <f t="shared" ref="AL19:AL50" si="17">IF(AND(#REF!&lt;&gt;#REF!,#REF!&lt;&gt;#REF!),"Bold","")</f>
        <v>#REF!</v>
      </c>
    </row>
    <row r="20" spans="1:38">
      <c r="A20" t="s">
        <v>715</v>
      </c>
      <c r="B20" s="1">
        <v>0.79166666666666663</v>
      </c>
      <c r="C20" t="s">
        <v>168</v>
      </c>
      <c r="D20" t="s">
        <v>585</v>
      </c>
      <c r="E20" t="s">
        <v>279</v>
      </c>
      <c r="F20">
        <v>3752</v>
      </c>
      <c r="G20" t="s">
        <v>547</v>
      </c>
      <c r="H20" t="s">
        <v>548</v>
      </c>
      <c r="I20" t="s">
        <v>5</v>
      </c>
      <c r="J20" t="s">
        <v>433</v>
      </c>
      <c r="K20" t="s">
        <v>707</v>
      </c>
      <c r="L20">
        <v>4</v>
      </c>
      <c r="M20">
        <v>66.16</v>
      </c>
      <c r="N20">
        <v>76.436000000000007</v>
      </c>
      <c r="O20">
        <v>17.246500000000001</v>
      </c>
      <c r="P20">
        <v>9.7782999999999998</v>
      </c>
      <c r="Q20">
        <v>4.6356999999999999</v>
      </c>
      <c r="R20">
        <v>3.7964000000000002</v>
      </c>
      <c r="S20">
        <v>3.8986999999999998</v>
      </c>
      <c r="T20">
        <v>1.9238999999999999</v>
      </c>
      <c r="U20">
        <v>1.8524</v>
      </c>
      <c r="V20">
        <v>1.9753000000000001</v>
      </c>
      <c r="W20">
        <v>21.13</v>
      </c>
      <c r="X20" t="s">
        <v>716</v>
      </c>
      <c r="Y20">
        <v>1.2450000000000001</v>
      </c>
      <c r="Z20" t="s">
        <v>639</v>
      </c>
      <c r="AA20">
        <v>1.3734999999999999</v>
      </c>
      <c r="AB20" t="s">
        <v>663</v>
      </c>
      <c r="AC20">
        <v>2.0714999999999999</v>
      </c>
      <c r="AD20">
        <v>26.526499999999999</v>
      </c>
      <c r="AE20">
        <v>240.0496</v>
      </c>
      <c r="AF20">
        <v>10</v>
      </c>
      <c r="AG20">
        <v>72</v>
      </c>
      <c r="AH20">
        <v>11</v>
      </c>
      <c r="AI20">
        <v>30</v>
      </c>
      <c r="AJ20" t="s">
        <v>286</v>
      </c>
      <c r="AL20" t="e">
        <f t="shared" ref="AL20:AL51" si="18">IF(AND(#REF!&lt;&gt;#REF!,#REF!&lt;&gt;#REF!),"Bold","")</f>
        <v>#REF!</v>
      </c>
    </row>
    <row r="21" spans="1:38">
      <c r="A21" t="s">
        <v>484</v>
      </c>
      <c r="B21" s="1">
        <v>0.64583333333333337</v>
      </c>
      <c r="C21" t="s">
        <v>194</v>
      </c>
      <c r="D21" t="s">
        <v>475</v>
      </c>
      <c r="E21" t="s">
        <v>279</v>
      </c>
      <c r="F21">
        <v>3314</v>
      </c>
      <c r="G21" t="s">
        <v>231</v>
      </c>
      <c r="H21" t="s">
        <v>232</v>
      </c>
      <c r="I21" t="s">
        <v>5</v>
      </c>
      <c r="J21" t="s">
        <v>234</v>
      </c>
      <c r="K21" t="s">
        <v>476</v>
      </c>
      <c r="L21">
        <v>11</v>
      </c>
      <c r="M21">
        <v>32.217500000000001</v>
      </c>
      <c r="N21">
        <v>37.0608</v>
      </c>
      <c r="O21">
        <v>15.6189</v>
      </c>
      <c r="P21">
        <v>3.5301</v>
      </c>
      <c r="Q21">
        <v>3.1741000000000001</v>
      </c>
      <c r="R21">
        <v>3.0939000000000001</v>
      </c>
      <c r="S21">
        <v>2.6833</v>
      </c>
      <c r="T21">
        <v>0.90229999999999999</v>
      </c>
      <c r="U21">
        <v>1.3075000000000001</v>
      </c>
      <c r="V21">
        <v>1.0451999999999999</v>
      </c>
      <c r="W21">
        <v>17.0943</v>
      </c>
      <c r="X21" t="s">
        <v>262</v>
      </c>
      <c r="Y21">
        <v>0</v>
      </c>
      <c r="Z21" t="s">
        <v>263</v>
      </c>
      <c r="AA21">
        <v>6.8199999999999997E-2</v>
      </c>
      <c r="AB21" t="s">
        <v>485</v>
      </c>
      <c r="AC21">
        <v>0.8952</v>
      </c>
      <c r="AD21">
        <v>26.395700000000001</v>
      </c>
      <c r="AE21">
        <v>145.08699999999999</v>
      </c>
      <c r="AF21">
        <v>6</v>
      </c>
      <c r="AG21">
        <v>77</v>
      </c>
      <c r="AH21">
        <v>11</v>
      </c>
      <c r="AI21">
        <v>32</v>
      </c>
      <c r="AJ21" t="s">
        <v>286</v>
      </c>
      <c r="AL21" t="e">
        <f t="shared" ref="AL21:AL52" si="19">IF(AND(#REF!&lt;&gt;#REF!,#REF!&lt;&gt;#REF!),"Bold","")</f>
        <v>#REF!</v>
      </c>
    </row>
    <row r="22" spans="1:38">
      <c r="A22" t="s">
        <v>700</v>
      </c>
      <c r="B22" s="1">
        <v>0.77083333333333337</v>
      </c>
      <c r="C22" t="s">
        <v>168</v>
      </c>
      <c r="D22" t="s">
        <v>585</v>
      </c>
      <c r="E22" t="s">
        <v>230</v>
      </c>
      <c r="F22">
        <v>6469</v>
      </c>
      <c r="G22" t="s">
        <v>547</v>
      </c>
      <c r="H22" t="s">
        <v>548</v>
      </c>
      <c r="I22" t="s">
        <v>5</v>
      </c>
      <c r="J22" t="s">
        <v>433</v>
      </c>
      <c r="K22" t="s">
        <v>690</v>
      </c>
      <c r="L22">
        <v>4</v>
      </c>
      <c r="M22">
        <v>75.27</v>
      </c>
      <c r="N22">
        <v>59.335999999999999</v>
      </c>
      <c r="O22">
        <v>26.36</v>
      </c>
      <c r="P22">
        <v>10.974600000000001</v>
      </c>
      <c r="Q22">
        <v>4.4283000000000001</v>
      </c>
      <c r="R22">
        <v>5.0411000000000001</v>
      </c>
      <c r="S22">
        <v>4.0267999999999997</v>
      </c>
      <c r="T22">
        <v>2.589</v>
      </c>
      <c r="U22">
        <v>1.6669</v>
      </c>
      <c r="V22">
        <v>1.5415000000000001</v>
      </c>
      <c r="W22">
        <v>20.732099999999999</v>
      </c>
      <c r="X22" t="s">
        <v>650</v>
      </c>
      <c r="Y22">
        <v>1.5727</v>
      </c>
      <c r="Z22" t="s">
        <v>651</v>
      </c>
      <c r="AA22">
        <v>2.0627</v>
      </c>
      <c r="AB22" t="s">
        <v>701</v>
      </c>
      <c r="AC22">
        <v>1.7478</v>
      </c>
      <c r="AD22">
        <v>26.38</v>
      </c>
      <c r="AE22">
        <v>243.7296</v>
      </c>
      <c r="AF22">
        <v>20</v>
      </c>
      <c r="AG22">
        <v>82</v>
      </c>
      <c r="AH22">
        <v>11</v>
      </c>
      <c r="AI22">
        <v>180</v>
      </c>
      <c r="AJ22" t="s">
        <v>286</v>
      </c>
      <c r="AL22" t="e">
        <f t="shared" ref="AL22:AL53" si="20">IF(AND(#REF!&lt;&gt;#REF!,#REF!&lt;&gt;#REF!),"Bold","")</f>
        <v>#REF!</v>
      </c>
    </row>
    <row r="23" spans="1:38">
      <c r="A23" t="s">
        <v>328</v>
      </c>
      <c r="B23" s="1">
        <v>0.58333333333333337</v>
      </c>
      <c r="C23" t="s">
        <v>194</v>
      </c>
      <c r="D23" t="s">
        <v>326</v>
      </c>
      <c r="E23" t="s">
        <v>230</v>
      </c>
      <c r="F23">
        <v>4094</v>
      </c>
      <c r="G23" t="s">
        <v>231</v>
      </c>
      <c r="H23" t="s">
        <v>232</v>
      </c>
      <c r="I23" t="s">
        <v>233</v>
      </c>
      <c r="J23" t="s">
        <v>234</v>
      </c>
      <c r="K23" t="s">
        <v>327</v>
      </c>
      <c r="L23">
        <v>4</v>
      </c>
      <c r="M23">
        <v>74.096400000000003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21.12</v>
      </c>
      <c r="X23" t="s">
        <v>254</v>
      </c>
      <c r="Y23">
        <v>2.5369999999999999</v>
      </c>
      <c r="Z23" t="s">
        <v>255</v>
      </c>
      <c r="AA23">
        <v>2.0779999999999998</v>
      </c>
      <c r="AB23" t="s">
        <v>329</v>
      </c>
      <c r="AC23">
        <v>1.7233000000000001</v>
      </c>
      <c r="AD23">
        <v>26</v>
      </c>
      <c r="AE23" s="23">
        <v>240.25540000000001</v>
      </c>
      <c r="AF23">
        <v>4.5</v>
      </c>
      <c r="AG23">
        <v>0</v>
      </c>
      <c r="AH23">
        <v>9</v>
      </c>
      <c r="AI23">
        <v>32</v>
      </c>
      <c r="AJ23" t="s">
        <v>330</v>
      </c>
      <c r="AL23" t="e">
        <f t="shared" ref="AL23:AL54" si="21">IF(AND(#REF!&lt;&gt;#REF!,#REF!&lt;&gt;#REF!),"Bold","")</f>
        <v>#REF!</v>
      </c>
    </row>
    <row r="24" spans="1:38">
      <c r="A24" t="s">
        <v>711</v>
      </c>
      <c r="B24" s="1">
        <v>0.79166666666666663</v>
      </c>
      <c r="C24" t="s">
        <v>168</v>
      </c>
      <c r="D24" t="s">
        <v>585</v>
      </c>
      <c r="E24" t="s">
        <v>279</v>
      </c>
      <c r="F24">
        <v>3752</v>
      </c>
      <c r="G24" t="s">
        <v>547</v>
      </c>
      <c r="H24" t="s">
        <v>548</v>
      </c>
      <c r="I24" t="s">
        <v>5</v>
      </c>
      <c r="J24" t="s">
        <v>433</v>
      </c>
      <c r="K24" t="s">
        <v>707</v>
      </c>
      <c r="L24">
        <v>4</v>
      </c>
      <c r="M24">
        <v>71.834999999999994</v>
      </c>
      <c r="N24">
        <v>57.031599999999997</v>
      </c>
      <c r="O24">
        <v>35.591000000000001</v>
      </c>
      <c r="P24">
        <v>10.529400000000001</v>
      </c>
      <c r="Q24">
        <v>7.8101000000000003</v>
      </c>
      <c r="R24">
        <v>5.4911000000000003</v>
      </c>
      <c r="S24">
        <v>4.9440999999999997</v>
      </c>
      <c r="T24">
        <v>1.9395</v>
      </c>
      <c r="U24">
        <v>1.1829000000000001</v>
      </c>
      <c r="V24">
        <v>1.1760999999999999</v>
      </c>
      <c r="W24">
        <v>19.96</v>
      </c>
      <c r="X24" t="s">
        <v>712</v>
      </c>
      <c r="Y24">
        <v>0.21779999999999999</v>
      </c>
      <c r="Z24" t="s">
        <v>713</v>
      </c>
      <c r="AA24">
        <v>0.1231</v>
      </c>
      <c r="AB24" t="s">
        <v>714</v>
      </c>
      <c r="AC24">
        <v>2.0783999999999998</v>
      </c>
      <c r="AD24">
        <v>25.612500000000001</v>
      </c>
      <c r="AE24">
        <v>245.5224</v>
      </c>
      <c r="AF24">
        <v>10</v>
      </c>
      <c r="AG24">
        <v>75</v>
      </c>
      <c r="AH24">
        <v>9</v>
      </c>
      <c r="AI24">
        <v>67</v>
      </c>
      <c r="AJ24" t="s">
        <v>330</v>
      </c>
      <c r="AL24" t="e">
        <f t="shared" ref="AL24:AL55" si="22">IF(AND(#REF!&lt;&gt;#REF!,#REF!&lt;&gt;#REF!),"Bold","")</f>
        <v>#REF!</v>
      </c>
    </row>
    <row r="25" spans="1:38">
      <c r="A25" t="s">
        <v>407</v>
      </c>
      <c r="B25" s="1">
        <v>0.61458333333333337</v>
      </c>
      <c r="C25" t="s">
        <v>277</v>
      </c>
      <c r="D25" t="s">
        <v>398</v>
      </c>
      <c r="E25" t="s">
        <v>230</v>
      </c>
      <c r="F25">
        <v>6758</v>
      </c>
      <c r="G25" t="s">
        <v>280</v>
      </c>
      <c r="H25" t="s">
        <v>232</v>
      </c>
      <c r="I25" t="s">
        <v>5</v>
      </c>
      <c r="J25" t="s">
        <v>234</v>
      </c>
      <c r="K25" t="s">
        <v>399</v>
      </c>
      <c r="L25">
        <v>7</v>
      </c>
      <c r="M25">
        <v>64.108000000000004</v>
      </c>
      <c r="N25">
        <v>41.540900000000001</v>
      </c>
      <c r="O25">
        <v>32.948500000000003</v>
      </c>
      <c r="P25">
        <v>8.5957000000000008</v>
      </c>
      <c r="Q25">
        <v>5.0868000000000002</v>
      </c>
      <c r="R25">
        <v>3.6082999999999998</v>
      </c>
      <c r="S25">
        <v>2.8092999999999999</v>
      </c>
      <c r="T25">
        <v>2.1215999999999999</v>
      </c>
      <c r="U25">
        <v>1.5129999999999999</v>
      </c>
      <c r="V25">
        <v>2.1017000000000001</v>
      </c>
      <c r="W25">
        <v>11.084300000000001</v>
      </c>
      <c r="X25" t="s">
        <v>408</v>
      </c>
      <c r="Y25">
        <v>0.68520000000000003</v>
      </c>
      <c r="Z25" t="s">
        <v>409</v>
      </c>
      <c r="AA25">
        <v>1.3352999999999999</v>
      </c>
      <c r="AB25" t="s">
        <v>410</v>
      </c>
      <c r="AC25">
        <v>0.91390000000000005</v>
      </c>
      <c r="AD25">
        <v>25.055499999999999</v>
      </c>
      <c r="AE25">
        <v>203.50800000000001</v>
      </c>
      <c r="AF25">
        <v>10</v>
      </c>
      <c r="AG25">
        <v>102</v>
      </c>
      <c r="AH25">
        <v>9</v>
      </c>
      <c r="AI25">
        <v>23</v>
      </c>
      <c r="AJ25" t="s">
        <v>330</v>
      </c>
      <c r="AL25" t="e">
        <f t="shared" ref="AL25:AL56" si="23">IF(AND(#REF!&lt;&gt;#REF!,#REF!&lt;&gt;#REF!),"Bold","")</f>
        <v>#REF!</v>
      </c>
    </row>
    <row r="26" spans="1:38">
      <c r="A26" t="s">
        <v>511</v>
      </c>
      <c r="B26" s="1">
        <v>0.65625</v>
      </c>
      <c r="C26" t="s">
        <v>277</v>
      </c>
      <c r="D26" t="s">
        <v>229</v>
      </c>
      <c r="E26" t="s">
        <v>279</v>
      </c>
      <c r="F26">
        <v>3509</v>
      </c>
      <c r="G26" t="s">
        <v>280</v>
      </c>
      <c r="H26" t="s">
        <v>232</v>
      </c>
      <c r="I26" t="s">
        <v>5</v>
      </c>
      <c r="J26" t="s">
        <v>234</v>
      </c>
      <c r="K26" t="s">
        <v>490</v>
      </c>
      <c r="L26">
        <v>13</v>
      </c>
      <c r="M26">
        <v>42.553899999999999</v>
      </c>
      <c r="N26">
        <v>21.6906</v>
      </c>
      <c r="O26">
        <v>24.7242</v>
      </c>
      <c r="P26">
        <v>6.1215000000000002</v>
      </c>
      <c r="Q26">
        <v>2.9100999999999999</v>
      </c>
      <c r="R26">
        <v>3.2199</v>
      </c>
      <c r="S26">
        <v>2.5644</v>
      </c>
      <c r="T26">
        <v>1.6825000000000001</v>
      </c>
      <c r="U26">
        <v>0.91439999999999999</v>
      </c>
      <c r="V26">
        <v>0.76770000000000005</v>
      </c>
      <c r="W26">
        <v>11.867100000000001</v>
      </c>
      <c r="X26" t="s">
        <v>366</v>
      </c>
      <c r="Y26">
        <v>0.4864</v>
      </c>
      <c r="Z26" t="s">
        <v>498</v>
      </c>
      <c r="AA26">
        <v>0.50960000000000005</v>
      </c>
      <c r="AB26" t="s">
        <v>512</v>
      </c>
      <c r="AC26">
        <v>0</v>
      </c>
      <c r="AD26">
        <v>23.660799999999998</v>
      </c>
      <c r="AE26">
        <v>143.67310000000001</v>
      </c>
      <c r="AF26">
        <v>14</v>
      </c>
      <c r="AG26">
        <v>72</v>
      </c>
      <c r="AH26">
        <v>9</v>
      </c>
      <c r="AI26">
        <v>153</v>
      </c>
      <c r="AJ26" t="s">
        <v>330</v>
      </c>
      <c r="AL26" t="e">
        <f t="shared" ref="AL26:AL57" si="24">IF(AND(#REF!&lt;&gt;#REF!,#REF!&lt;&gt;#REF!),"Bold","")</f>
        <v>#REF!</v>
      </c>
    </row>
    <row r="27" spans="1:38">
      <c r="A27" t="s">
        <v>662</v>
      </c>
      <c r="B27" s="1">
        <v>0.75</v>
      </c>
      <c r="C27" t="s">
        <v>168</v>
      </c>
      <c r="D27" t="s">
        <v>659</v>
      </c>
      <c r="E27" t="s">
        <v>660</v>
      </c>
      <c r="F27">
        <v>28355</v>
      </c>
      <c r="G27" t="s">
        <v>547</v>
      </c>
      <c r="H27" t="s">
        <v>548</v>
      </c>
      <c r="I27" t="s">
        <v>233</v>
      </c>
      <c r="J27" t="s">
        <v>433</v>
      </c>
      <c r="K27" t="s">
        <v>661</v>
      </c>
      <c r="L27">
        <v>4</v>
      </c>
      <c r="M27">
        <v>85.248500000000007</v>
      </c>
      <c r="N27">
        <v>93.855400000000003</v>
      </c>
      <c r="O27">
        <v>36.432000000000002</v>
      </c>
      <c r="P27">
        <v>14.9055</v>
      </c>
      <c r="Q27">
        <v>11.260999999999999</v>
      </c>
      <c r="R27">
        <v>4.7176</v>
      </c>
      <c r="S27">
        <v>4.3346</v>
      </c>
      <c r="T27">
        <v>2.8509000000000002</v>
      </c>
      <c r="U27">
        <v>2.0272999999999999</v>
      </c>
      <c r="V27">
        <v>1.5178</v>
      </c>
      <c r="W27">
        <v>23.8264</v>
      </c>
      <c r="X27" t="s">
        <v>644</v>
      </c>
      <c r="Y27">
        <v>1.649</v>
      </c>
      <c r="Z27" t="s">
        <v>600</v>
      </c>
      <c r="AA27">
        <v>1.3166</v>
      </c>
      <c r="AB27" t="s">
        <v>663</v>
      </c>
      <c r="AC27">
        <v>1.92</v>
      </c>
      <c r="AD27">
        <v>23.3338</v>
      </c>
      <c r="AE27">
        <v>309.19639999999998</v>
      </c>
      <c r="AF27">
        <v>2.25</v>
      </c>
      <c r="AG27">
        <v>110</v>
      </c>
      <c r="AH27">
        <v>9</v>
      </c>
      <c r="AI27">
        <v>195</v>
      </c>
      <c r="AJ27" t="s">
        <v>330</v>
      </c>
      <c r="AL27" t="e">
        <f t="shared" ref="AL27:AL58" si="25">IF(AND(#REF!&lt;&gt;#REF!,#REF!&lt;&gt;#REF!),"Bold","")</f>
        <v>#REF!</v>
      </c>
    </row>
    <row r="28" spans="1:38">
      <c r="A28" t="s">
        <v>638</v>
      </c>
      <c r="B28" s="1">
        <v>0.72916666666666663</v>
      </c>
      <c r="C28" t="s">
        <v>168</v>
      </c>
      <c r="D28" t="s">
        <v>585</v>
      </c>
      <c r="E28" t="s">
        <v>230</v>
      </c>
      <c r="F28">
        <v>6469</v>
      </c>
      <c r="G28" t="s">
        <v>547</v>
      </c>
      <c r="H28" t="s">
        <v>548</v>
      </c>
      <c r="I28" t="s">
        <v>5</v>
      </c>
      <c r="J28" t="s">
        <v>636</v>
      </c>
      <c r="K28" t="s">
        <v>637</v>
      </c>
      <c r="L28">
        <v>3</v>
      </c>
      <c r="M28">
        <v>83.224000000000004</v>
      </c>
      <c r="N28">
        <v>72.538899999999998</v>
      </c>
      <c r="O28">
        <v>40.488</v>
      </c>
      <c r="P28">
        <v>11.173</v>
      </c>
      <c r="Q28">
        <v>5.9081000000000001</v>
      </c>
      <c r="R28">
        <v>5.1721000000000004</v>
      </c>
      <c r="S28">
        <v>3.8748</v>
      </c>
      <c r="T28">
        <v>2.5021</v>
      </c>
      <c r="U28">
        <v>0</v>
      </c>
      <c r="V28">
        <v>0</v>
      </c>
      <c r="W28">
        <v>21.098600000000001</v>
      </c>
      <c r="X28" t="s">
        <v>628</v>
      </c>
      <c r="Y28">
        <v>3.7435</v>
      </c>
      <c r="Z28" t="s">
        <v>639</v>
      </c>
      <c r="AA28">
        <v>1.7735000000000001</v>
      </c>
      <c r="AB28" t="s">
        <v>598</v>
      </c>
      <c r="AC28">
        <v>0.66010000000000002</v>
      </c>
      <c r="AD28">
        <v>23.141500000000001</v>
      </c>
      <c r="AE28">
        <v>279.35140000000001</v>
      </c>
      <c r="AF28">
        <v>3.5</v>
      </c>
      <c r="AG28">
        <v>84</v>
      </c>
      <c r="AH28">
        <v>9</v>
      </c>
      <c r="AI28">
        <v>25</v>
      </c>
      <c r="AJ28" t="s">
        <v>330</v>
      </c>
      <c r="AL28" t="e">
        <f t="shared" ref="AL28:AL59" si="26">IF(AND(#REF!&lt;&gt;#REF!,#REF!&lt;&gt;#REF!),"Bold","")</f>
        <v>#REF!</v>
      </c>
    </row>
    <row r="29" spans="1:38">
      <c r="A29" t="s">
        <v>738</v>
      </c>
      <c r="B29" s="1">
        <v>0.8125</v>
      </c>
      <c r="C29" t="s">
        <v>168</v>
      </c>
      <c r="D29" t="s">
        <v>735</v>
      </c>
      <c r="E29" t="s">
        <v>736</v>
      </c>
      <c r="F29">
        <v>3105</v>
      </c>
      <c r="G29" t="s">
        <v>547</v>
      </c>
      <c r="H29" t="s">
        <v>548</v>
      </c>
      <c r="I29" t="s">
        <v>5</v>
      </c>
      <c r="J29" t="s">
        <v>234</v>
      </c>
      <c r="K29" t="s">
        <v>737</v>
      </c>
      <c r="L29">
        <v>5</v>
      </c>
      <c r="M29">
        <v>84.7</v>
      </c>
      <c r="N29">
        <v>53.44</v>
      </c>
      <c r="O29">
        <v>29.0504</v>
      </c>
      <c r="P29">
        <v>8.4606999999999992</v>
      </c>
      <c r="Q29">
        <v>4.1551</v>
      </c>
      <c r="R29">
        <v>4.9179000000000004</v>
      </c>
      <c r="S29">
        <v>4.8738000000000001</v>
      </c>
      <c r="T29">
        <v>2.5289999999999999</v>
      </c>
      <c r="U29">
        <v>1.1579999999999999</v>
      </c>
      <c r="V29">
        <v>1.2271000000000001</v>
      </c>
      <c r="W29">
        <v>19.959299999999999</v>
      </c>
      <c r="X29" t="s">
        <v>739</v>
      </c>
      <c r="Y29">
        <v>0.2326</v>
      </c>
      <c r="Z29" t="s">
        <v>482</v>
      </c>
      <c r="AA29">
        <v>0.80069999999999997</v>
      </c>
      <c r="AB29" t="s">
        <v>344</v>
      </c>
      <c r="AC29">
        <v>1.6288</v>
      </c>
      <c r="AD29">
        <v>22.9114</v>
      </c>
      <c r="AE29">
        <v>240.0446</v>
      </c>
      <c r="AF29">
        <v>4.5</v>
      </c>
      <c r="AG29">
        <v>64</v>
      </c>
      <c r="AH29">
        <v>9</v>
      </c>
      <c r="AI29">
        <v>12</v>
      </c>
      <c r="AJ29" t="s">
        <v>330</v>
      </c>
      <c r="AL29" t="e">
        <f t="shared" ref="AL29:AL60" si="27">IF(AND(#REF!&lt;&gt;#REF!,#REF!&lt;&gt;#REF!),"Bold","")</f>
        <v>#REF!</v>
      </c>
    </row>
    <row r="30" spans="1:38">
      <c r="A30" t="s">
        <v>645</v>
      </c>
      <c r="B30" s="1">
        <v>0.72916666666666663</v>
      </c>
      <c r="C30" t="s">
        <v>168</v>
      </c>
      <c r="D30" t="s">
        <v>585</v>
      </c>
      <c r="E30" t="s">
        <v>230</v>
      </c>
      <c r="F30">
        <v>6469</v>
      </c>
      <c r="G30" t="s">
        <v>547</v>
      </c>
      <c r="H30" t="s">
        <v>548</v>
      </c>
      <c r="I30" t="s">
        <v>5</v>
      </c>
      <c r="J30" t="s">
        <v>636</v>
      </c>
      <c r="K30" t="s">
        <v>637</v>
      </c>
      <c r="L30">
        <v>3</v>
      </c>
      <c r="M30">
        <v>86.76</v>
      </c>
      <c r="N30">
        <v>71.823999999999998</v>
      </c>
      <c r="O30">
        <v>16.202400000000001</v>
      </c>
      <c r="P30">
        <v>8.6677999999999997</v>
      </c>
      <c r="Q30">
        <v>7.4878999999999998</v>
      </c>
      <c r="R30">
        <v>5.3659999999999997</v>
      </c>
      <c r="S30">
        <v>2.3397999999999999</v>
      </c>
      <c r="T30">
        <v>0</v>
      </c>
      <c r="U30">
        <v>0</v>
      </c>
      <c r="V30">
        <v>0</v>
      </c>
      <c r="W30">
        <v>18.2393</v>
      </c>
      <c r="X30" t="s">
        <v>646</v>
      </c>
      <c r="Y30">
        <v>1.5998000000000001</v>
      </c>
      <c r="Z30" t="s">
        <v>647</v>
      </c>
      <c r="AA30">
        <v>0.63919999999999999</v>
      </c>
      <c r="AB30" t="s">
        <v>648</v>
      </c>
      <c r="AC30">
        <v>0.87649999999999995</v>
      </c>
      <c r="AD30">
        <v>22.538399999999999</v>
      </c>
      <c r="AE30">
        <v>248.40119999999999</v>
      </c>
      <c r="AF30">
        <v>4.5</v>
      </c>
      <c r="AG30">
        <v>74</v>
      </c>
      <c r="AH30">
        <v>9</v>
      </c>
      <c r="AJ30" t="s">
        <v>330</v>
      </c>
      <c r="AL30" t="e">
        <f t="shared" ref="AL30:AL61" si="28">IF(AND(#REF!&lt;&gt;#REF!,#REF!&lt;&gt;#REF!),"Bold","")</f>
        <v>#REF!</v>
      </c>
    </row>
    <row r="31" spans="1:38">
      <c r="A31" t="s">
        <v>708</v>
      </c>
      <c r="B31" s="1">
        <v>0.79166666666666663</v>
      </c>
      <c r="C31" t="s">
        <v>168</v>
      </c>
      <c r="D31" t="s">
        <v>585</v>
      </c>
      <c r="E31" t="s">
        <v>279</v>
      </c>
      <c r="F31">
        <v>3752</v>
      </c>
      <c r="G31" t="s">
        <v>547</v>
      </c>
      <c r="H31" t="s">
        <v>548</v>
      </c>
      <c r="I31" t="s">
        <v>5</v>
      </c>
      <c r="J31" t="s">
        <v>433</v>
      </c>
      <c r="K31" t="s">
        <v>707</v>
      </c>
      <c r="L31">
        <v>4</v>
      </c>
      <c r="M31">
        <v>85.88</v>
      </c>
      <c r="N31">
        <v>77.632000000000005</v>
      </c>
      <c r="O31">
        <v>19.8675</v>
      </c>
      <c r="P31">
        <v>6.2534999999999998</v>
      </c>
      <c r="Q31">
        <v>5.8346</v>
      </c>
      <c r="R31">
        <v>5.1040000000000001</v>
      </c>
      <c r="S31">
        <v>2.702</v>
      </c>
      <c r="T31">
        <v>1.4597</v>
      </c>
      <c r="U31">
        <v>1.0526</v>
      </c>
      <c r="V31">
        <v>1.5808</v>
      </c>
      <c r="W31">
        <v>18.594999999999999</v>
      </c>
      <c r="X31" t="s">
        <v>666</v>
      </c>
      <c r="Y31">
        <v>2.5840000000000001</v>
      </c>
      <c r="Z31" t="s">
        <v>709</v>
      </c>
      <c r="AA31">
        <v>2.1423000000000001</v>
      </c>
      <c r="AB31" t="s">
        <v>710</v>
      </c>
      <c r="AC31">
        <v>1.4815</v>
      </c>
      <c r="AD31">
        <v>22.259499999999999</v>
      </c>
      <c r="AE31">
        <v>254.429</v>
      </c>
      <c r="AF31">
        <v>3.5</v>
      </c>
      <c r="AG31">
        <v>77</v>
      </c>
      <c r="AH31">
        <v>9</v>
      </c>
      <c r="AJ31" t="s">
        <v>330</v>
      </c>
      <c r="AL31" t="e">
        <f t="shared" ref="AL31:AL62" si="29">IF(AND(#REF!&lt;&gt;#REF!,#REF!&lt;&gt;#REF!),"Bold","")</f>
        <v>#REF!</v>
      </c>
    </row>
    <row r="32" spans="1:38">
      <c r="A32" t="s">
        <v>443</v>
      </c>
      <c r="B32" s="1">
        <v>0.625</v>
      </c>
      <c r="C32" t="s">
        <v>194</v>
      </c>
      <c r="D32" t="s">
        <v>326</v>
      </c>
      <c r="E32" t="s">
        <v>432</v>
      </c>
      <c r="F32">
        <v>6238</v>
      </c>
      <c r="G32" t="s">
        <v>231</v>
      </c>
      <c r="H32" t="s">
        <v>232</v>
      </c>
      <c r="I32" t="s">
        <v>5</v>
      </c>
      <c r="J32" t="s">
        <v>433</v>
      </c>
      <c r="K32" t="s">
        <v>434</v>
      </c>
      <c r="L32">
        <v>7</v>
      </c>
      <c r="M32">
        <v>71.132900000000006</v>
      </c>
      <c r="N32">
        <v>37.339199999999998</v>
      </c>
      <c r="O32">
        <v>19.927900000000001</v>
      </c>
      <c r="P32">
        <v>10.2454</v>
      </c>
      <c r="Q32">
        <v>5.2024999999999997</v>
      </c>
      <c r="R32">
        <v>3.0539999999999998</v>
      </c>
      <c r="S32">
        <v>2.7223000000000002</v>
      </c>
      <c r="T32">
        <v>1.0745</v>
      </c>
      <c r="U32">
        <v>1.1634</v>
      </c>
      <c r="V32">
        <v>1.2437</v>
      </c>
      <c r="W32">
        <v>13.197100000000001</v>
      </c>
      <c r="X32" t="s">
        <v>444</v>
      </c>
      <c r="Y32">
        <v>2.2791000000000001</v>
      </c>
      <c r="Z32" t="s">
        <v>445</v>
      </c>
      <c r="AA32">
        <v>1.095</v>
      </c>
      <c r="AB32" t="s">
        <v>446</v>
      </c>
      <c r="AC32">
        <v>1.587</v>
      </c>
      <c r="AD32">
        <v>22.138200000000001</v>
      </c>
      <c r="AE32">
        <v>193.40219999999999</v>
      </c>
      <c r="AF32">
        <v>5</v>
      </c>
      <c r="AG32">
        <v>108</v>
      </c>
      <c r="AH32">
        <v>4</v>
      </c>
      <c r="AI32">
        <v>33</v>
      </c>
      <c r="AJ32" t="s">
        <v>286</v>
      </c>
      <c r="AL32" t="e">
        <f t="shared" ref="AL32:AL63" si="30">IF(AND(#REF!&lt;&gt;#REF!,#REF!&lt;&gt;#REF!),"Bold","")</f>
        <v>#REF!</v>
      </c>
    </row>
    <row r="33" spans="1:38">
      <c r="A33" t="s">
        <v>669</v>
      </c>
      <c r="B33" s="1">
        <v>0.75</v>
      </c>
      <c r="C33" t="s">
        <v>168</v>
      </c>
      <c r="D33" t="s">
        <v>659</v>
      </c>
      <c r="E33" t="s">
        <v>660</v>
      </c>
      <c r="F33">
        <v>28355</v>
      </c>
      <c r="G33" t="s">
        <v>547</v>
      </c>
      <c r="H33" t="s">
        <v>548</v>
      </c>
      <c r="I33" t="s">
        <v>233</v>
      </c>
      <c r="J33" t="s">
        <v>433</v>
      </c>
      <c r="K33" t="s">
        <v>661</v>
      </c>
      <c r="L33">
        <v>4</v>
      </c>
      <c r="M33">
        <v>64.927300000000002</v>
      </c>
      <c r="N33">
        <v>75.391999999999996</v>
      </c>
      <c r="O33">
        <v>45.398099999999999</v>
      </c>
      <c r="P33">
        <v>8.4871999999999996</v>
      </c>
      <c r="Q33">
        <v>4.4687999999999999</v>
      </c>
      <c r="R33">
        <v>6.97</v>
      </c>
      <c r="S33">
        <v>3.6852999999999998</v>
      </c>
      <c r="T33">
        <v>3.516</v>
      </c>
      <c r="U33">
        <v>1.7562</v>
      </c>
      <c r="V33">
        <v>0</v>
      </c>
      <c r="W33">
        <v>15.564299999999999</v>
      </c>
      <c r="X33" t="s">
        <v>588</v>
      </c>
      <c r="Y33">
        <v>6.2858999999999998</v>
      </c>
      <c r="Z33" t="s">
        <v>670</v>
      </c>
      <c r="AA33">
        <v>3.4079999999999999</v>
      </c>
      <c r="AB33" t="s">
        <v>671</v>
      </c>
      <c r="AC33">
        <v>3.6981999999999999</v>
      </c>
      <c r="AD33">
        <v>21.9161</v>
      </c>
      <c r="AE33">
        <v>267.48009999999999</v>
      </c>
      <c r="AF33">
        <v>6</v>
      </c>
      <c r="AG33">
        <v>103</v>
      </c>
      <c r="AH33">
        <v>4</v>
      </c>
      <c r="AI33">
        <v>111</v>
      </c>
      <c r="AJ33" t="s">
        <v>286</v>
      </c>
      <c r="AL33" t="e">
        <f t="shared" ref="AL33:AL64" si="31">IF(AND(#REF!&lt;&gt;#REF!,#REF!&lt;&gt;#REF!),"Bold","")</f>
        <v>#REF!</v>
      </c>
    </row>
    <row r="34" spans="1:38">
      <c r="A34" t="s">
        <v>556</v>
      </c>
      <c r="B34" s="1">
        <v>0.6875</v>
      </c>
      <c r="C34" t="s">
        <v>168</v>
      </c>
      <c r="D34" t="s">
        <v>546</v>
      </c>
      <c r="E34" t="s">
        <v>230</v>
      </c>
      <c r="F34">
        <v>7116</v>
      </c>
      <c r="G34" t="s">
        <v>547</v>
      </c>
      <c r="H34" t="s">
        <v>548</v>
      </c>
      <c r="I34" t="s">
        <v>233</v>
      </c>
      <c r="J34" t="s">
        <v>549</v>
      </c>
      <c r="K34" t="s">
        <v>550</v>
      </c>
      <c r="L34">
        <v>2</v>
      </c>
      <c r="M34">
        <v>93.137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21.5914</v>
      </c>
      <c r="X34" t="s">
        <v>557</v>
      </c>
      <c r="Y34">
        <v>1.2589999999999999</v>
      </c>
      <c r="Z34" t="s">
        <v>558</v>
      </c>
      <c r="AA34">
        <v>2.9689000000000001</v>
      </c>
      <c r="AB34" t="s">
        <v>559</v>
      </c>
      <c r="AC34">
        <v>1.0531999999999999</v>
      </c>
      <c r="AD34">
        <v>21.5</v>
      </c>
      <c r="AE34">
        <v>283.17090000000002</v>
      </c>
      <c r="AF34">
        <v>1.5</v>
      </c>
      <c r="AG34">
        <v>0</v>
      </c>
      <c r="AH34">
        <v>4</v>
      </c>
      <c r="AI34">
        <v>197</v>
      </c>
      <c r="AJ34" t="s">
        <v>286</v>
      </c>
      <c r="AL34" t="e">
        <f t="shared" ref="AL34:AL65" si="32">IF(AND(#REF!&lt;&gt;#REF!,#REF!&lt;&gt;#REF!),"Bold","")</f>
        <v>#REF!</v>
      </c>
    </row>
    <row r="35" spans="1:38">
      <c r="A35" t="s">
        <v>702</v>
      </c>
      <c r="B35" s="1">
        <v>0.77083333333333337</v>
      </c>
      <c r="C35" t="s">
        <v>168</v>
      </c>
      <c r="D35" t="s">
        <v>585</v>
      </c>
      <c r="E35" t="s">
        <v>230</v>
      </c>
      <c r="F35">
        <v>6469</v>
      </c>
      <c r="G35" t="s">
        <v>547</v>
      </c>
      <c r="H35" t="s">
        <v>548</v>
      </c>
      <c r="I35" t="s">
        <v>5</v>
      </c>
      <c r="J35" t="s">
        <v>433</v>
      </c>
      <c r="K35" t="s">
        <v>690</v>
      </c>
      <c r="L35">
        <v>3</v>
      </c>
      <c r="M35">
        <v>78.61</v>
      </c>
      <c r="N35">
        <v>71.488</v>
      </c>
      <c r="O35">
        <v>21.915700000000001</v>
      </c>
      <c r="P35">
        <v>5.242</v>
      </c>
      <c r="Q35">
        <v>6.5857999999999999</v>
      </c>
      <c r="R35">
        <v>3.1457000000000002</v>
      </c>
      <c r="S35">
        <v>0</v>
      </c>
      <c r="T35">
        <v>0</v>
      </c>
      <c r="U35">
        <v>0</v>
      </c>
      <c r="V35">
        <v>0</v>
      </c>
      <c r="W35">
        <v>10.8157</v>
      </c>
      <c r="X35" t="s">
        <v>552</v>
      </c>
      <c r="Y35">
        <v>2.0434000000000001</v>
      </c>
      <c r="Z35" t="s">
        <v>703</v>
      </c>
      <c r="AA35">
        <v>1.7455000000000001</v>
      </c>
      <c r="AB35" t="s">
        <v>704</v>
      </c>
      <c r="AC35">
        <v>2.2385999999999999</v>
      </c>
      <c r="AD35">
        <v>20.633099999999999</v>
      </c>
      <c r="AE35">
        <v>233.1729</v>
      </c>
      <c r="AF35">
        <v>4.5</v>
      </c>
      <c r="AG35">
        <v>69</v>
      </c>
      <c r="AH35">
        <v>4</v>
      </c>
      <c r="AI35">
        <v>69</v>
      </c>
      <c r="AJ35" t="s">
        <v>286</v>
      </c>
      <c r="AL35" t="e">
        <f t="shared" ref="AL35:AL66" si="33">IF(AND(#REF!&lt;&gt;#REF!,#REF!&lt;&gt;#REF!),"Bold","")</f>
        <v>#REF!</v>
      </c>
    </row>
    <row r="36" spans="1:38">
      <c r="A36" t="s">
        <v>295</v>
      </c>
      <c r="B36" s="1">
        <v>0.57291666666666663</v>
      </c>
      <c r="C36" t="s">
        <v>277</v>
      </c>
      <c r="D36" t="s">
        <v>278</v>
      </c>
      <c r="E36" t="s">
        <v>279</v>
      </c>
      <c r="F36">
        <v>4159</v>
      </c>
      <c r="G36" t="s">
        <v>280</v>
      </c>
      <c r="H36" t="s">
        <v>232</v>
      </c>
      <c r="I36" t="s">
        <v>5</v>
      </c>
      <c r="J36" t="s">
        <v>234</v>
      </c>
      <c r="K36" t="s">
        <v>281</v>
      </c>
      <c r="L36">
        <v>7</v>
      </c>
      <c r="M36">
        <v>46.729399999999998</v>
      </c>
      <c r="N36">
        <v>53.213200000000001</v>
      </c>
      <c r="O36">
        <v>13.2338</v>
      </c>
      <c r="P36">
        <v>8.9300999999999995</v>
      </c>
      <c r="Q36">
        <v>5.7972000000000001</v>
      </c>
      <c r="R36">
        <v>5.0128000000000004</v>
      </c>
      <c r="S36">
        <v>2.7650999999999999</v>
      </c>
      <c r="T36">
        <v>2.3180999999999998</v>
      </c>
      <c r="U36">
        <v>1.0558000000000001</v>
      </c>
      <c r="V36">
        <v>0.67479999999999996</v>
      </c>
      <c r="W36">
        <v>20.196400000000001</v>
      </c>
      <c r="X36" t="s">
        <v>296</v>
      </c>
      <c r="Y36">
        <v>1.7492000000000001</v>
      </c>
      <c r="Z36" t="s">
        <v>297</v>
      </c>
      <c r="AA36">
        <v>2.8033000000000001</v>
      </c>
      <c r="AB36" t="s">
        <v>298</v>
      </c>
      <c r="AC36">
        <v>0.96209999999999996</v>
      </c>
      <c r="AD36">
        <v>20.585100000000001</v>
      </c>
      <c r="AE36">
        <v>186.0264</v>
      </c>
      <c r="AF36">
        <v>5.5</v>
      </c>
      <c r="AG36">
        <v>90</v>
      </c>
      <c r="AH36">
        <v>7</v>
      </c>
      <c r="AI36">
        <v>14</v>
      </c>
      <c r="AJ36" t="s">
        <v>379</v>
      </c>
      <c r="AL36" t="e">
        <f t="shared" ref="AL36:AL67" si="34">IF(AND(#REF!&lt;&gt;#REF!,#REF!&lt;&gt;#REF!),"Bold","")</f>
        <v>#REF!</v>
      </c>
    </row>
    <row r="37" spans="1:38">
      <c r="A37" t="s">
        <v>551</v>
      </c>
      <c r="B37" s="1">
        <v>0.6875</v>
      </c>
      <c r="C37" t="s">
        <v>168</v>
      </c>
      <c r="D37" t="s">
        <v>546</v>
      </c>
      <c r="E37" t="s">
        <v>230</v>
      </c>
      <c r="F37">
        <v>7116</v>
      </c>
      <c r="G37" t="s">
        <v>547</v>
      </c>
      <c r="H37" t="s">
        <v>548</v>
      </c>
      <c r="I37" t="s">
        <v>233</v>
      </c>
      <c r="J37" t="s">
        <v>549</v>
      </c>
      <c r="K37" t="s">
        <v>550</v>
      </c>
      <c r="L37">
        <v>2</v>
      </c>
      <c r="M37">
        <v>95.206999999999994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19.5943</v>
      </c>
      <c r="X37" t="s">
        <v>552</v>
      </c>
      <c r="Y37">
        <v>4.1101000000000001</v>
      </c>
      <c r="Z37" t="s">
        <v>553</v>
      </c>
      <c r="AA37">
        <v>1.9552</v>
      </c>
      <c r="AB37" t="s">
        <v>554</v>
      </c>
      <c r="AC37">
        <v>2.7193000000000001</v>
      </c>
      <c r="AD37">
        <v>20.5</v>
      </c>
      <c r="AE37" s="23">
        <v>288.89569999999998</v>
      </c>
      <c r="AF37">
        <v>2</v>
      </c>
      <c r="AG37">
        <v>0</v>
      </c>
      <c r="AH37">
        <v>7</v>
      </c>
      <c r="AI37">
        <v>19</v>
      </c>
      <c r="AJ37" t="s">
        <v>379</v>
      </c>
      <c r="AL37" t="e">
        <f t="shared" ref="AL37:AL68" si="35">IF(AND(#REF!&lt;&gt;#REF!,#REF!&lt;&gt;#REF!),"Bold","")</f>
        <v>#REF!</v>
      </c>
    </row>
    <row r="38" spans="1:38">
      <c r="A38" t="s">
        <v>740</v>
      </c>
      <c r="B38" s="1">
        <v>0.8125</v>
      </c>
      <c r="C38" t="s">
        <v>168</v>
      </c>
      <c r="D38" t="s">
        <v>735</v>
      </c>
      <c r="E38" t="s">
        <v>736</v>
      </c>
      <c r="F38">
        <v>3105</v>
      </c>
      <c r="G38" t="s">
        <v>547</v>
      </c>
      <c r="H38" t="s">
        <v>548</v>
      </c>
      <c r="I38" t="s">
        <v>5</v>
      </c>
      <c r="J38" t="s">
        <v>234</v>
      </c>
      <c r="K38" t="s">
        <v>737</v>
      </c>
      <c r="L38">
        <v>5</v>
      </c>
      <c r="M38">
        <v>64.73</v>
      </c>
      <c r="N38">
        <v>54.625399999999999</v>
      </c>
      <c r="O38">
        <v>22.994599999999998</v>
      </c>
      <c r="P38">
        <v>9.0089000000000006</v>
      </c>
      <c r="Q38">
        <v>6.1013999999999999</v>
      </c>
      <c r="R38">
        <v>4.2629999999999999</v>
      </c>
      <c r="S38">
        <v>2.7523</v>
      </c>
      <c r="T38">
        <v>1.2464999999999999</v>
      </c>
      <c r="U38">
        <v>1.1718999999999999</v>
      </c>
      <c r="V38">
        <v>1.1880999999999999</v>
      </c>
      <c r="W38">
        <v>15.412100000000001</v>
      </c>
      <c r="X38" t="s">
        <v>741</v>
      </c>
      <c r="Y38">
        <v>1.5135000000000001</v>
      </c>
      <c r="Z38" t="s">
        <v>718</v>
      </c>
      <c r="AA38">
        <v>1.2161</v>
      </c>
      <c r="AB38" t="s">
        <v>742</v>
      </c>
      <c r="AC38">
        <v>2.7412999999999998</v>
      </c>
      <c r="AD38">
        <v>20.3537</v>
      </c>
      <c r="AE38">
        <v>209.31890000000001</v>
      </c>
      <c r="AF38">
        <v>7</v>
      </c>
      <c r="AG38">
        <v>58</v>
      </c>
      <c r="AH38">
        <v>7</v>
      </c>
      <c r="AI38">
        <v>26</v>
      </c>
      <c r="AJ38" t="s">
        <v>379</v>
      </c>
      <c r="AL38" t="e">
        <f t="shared" ref="AL38:AL69" si="36">IF(AND(#REF!&lt;&gt;#REF!,#REF!&lt;&gt;#REF!),"Bold","")</f>
        <v>#REF!</v>
      </c>
    </row>
    <row r="39" spans="1:38">
      <c r="A39" t="s">
        <v>694</v>
      </c>
      <c r="B39" s="1">
        <v>0.77083333333333337</v>
      </c>
      <c r="C39" t="s">
        <v>168</v>
      </c>
      <c r="D39" t="s">
        <v>585</v>
      </c>
      <c r="E39" t="s">
        <v>230</v>
      </c>
      <c r="F39">
        <v>6469</v>
      </c>
      <c r="G39" t="s">
        <v>547</v>
      </c>
      <c r="H39" t="s">
        <v>548</v>
      </c>
      <c r="I39" t="s">
        <v>5</v>
      </c>
      <c r="J39" t="s">
        <v>433</v>
      </c>
      <c r="K39" t="s">
        <v>690</v>
      </c>
      <c r="L39">
        <v>3</v>
      </c>
      <c r="M39">
        <v>88.4542</v>
      </c>
      <c r="N39">
        <v>84.223799999999997</v>
      </c>
      <c r="O39">
        <v>23.970199999999998</v>
      </c>
      <c r="P39">
        <v>12.591100000000001</v>
      </c>
      <c r="Q39">
        <v>7.9861000000000004</v>
      </c>
      <c r="R39">
        <v>6.95</v>
      </c>
      <c r="S39">
        <v>3.8212999999999999</v>
      </c>
      <c r="T39">
        <v>2.3549000000000002</v>
      </c>
      <c r="U39">
        <v>1.587</v>
      </c>
      <c r="V39">
        <v>1.2426999999999999</v>
      </c>
      <c r="W39">
        <v>20.520700000000001</v>
      </c>
      <c r="X39" t="s">
        <v>676</v>
      </c>
      <c r="Y39">
        <v>1.7923</v>
      </c>
      <c r="Z39" t="s">
        <v>695</v>
      </c>
      <c r="AA39">
        <v>1.6216999999999999</v>
      </c>
      <c r="AB39" t="s">
        <v>668</v>
      </c>
      <c r="AC39">
        <v>3.0501</v>
      </c>
      <c r="AD39">
        <v>20.203499999999998</v>
      </c>
      <c r="AE39">
        <v>280.3698</v>
      </c>
      <c r="AF39">
        <v>5</v>
      </c>
      <c r="AG39">
        <v>83</v>
      </c>
      <c r="AH39">
        <v>7</v>
      </c>
      <c r="AI39">
        <v>14</v>
      </c>
      <c r="AJ39" t="s">
        <v>379</v>
      </c>
      <c r="AL39" t="e">
        <f t="shared" ref="AL39:AL70" si="37">IF(AND(#REF!&lt;&gt;#REF!,#REF!&lt;&gt;#REF!),"Bold","")</f>
        <v>#REF!</v>
      </c>
    </row>
    <row r="40" spans="1:38">
      <c r="A40" t="s">
        <v>753</v>
      </c>
      <c r="B40" s="1">
        <v>0.8125</v>
      </c>
      <c r="C40" t="s">
        <v>168</v>
      </c>
      <c r="D40" t="s">
        <v>735</v>
      </c>
      <c r="E40" t="s">
        <v>736</v>
      </c>
      <c r="F40">
        <v>3105</v>
      </c>
      <c r="G40" t="s">
        <v>547</v>
      </c>
      <c r="H40" t="s">
        <v>548</v>
      </c>
      <c r="I40" t="s">
        <v>5</v>
      </c>
      <c r="J40" t="s">
        <v>234</v>
      </c>
      <c r="K40" t="s">
        <v>737</v>
      </c>
      <c r="L40">
        <v>4</v>
      </c>
      <c r="M40">
        <v>53.77</v>
      </c>
      <c r="N40">
        <v>57.304000000000002</v>
      </c>
      <c r="O40">
        <v>20.670400000000001</v>
      </c>
      <c r="P40">
        <v>5.6029</v>
      </c>
      <c r="Q40">
        <v>4.4318</v>
      </c>
      <c r="R40">
        <v>4.3472</v>
      </c>
      <c r="S40">
        <v>2.9971999999999999</v>
      </c>
      <c r="T40">
        <v>1.8208</v>
      </c>
      <c r="U40">
        <v>1.0589</v>
      </c>
      <c r="V40">
        <v>1.3098000000000001</v>
      </c>
      <c r="W40">
        <v>18.277100000000001</v>
      </c>
      <c r="X40" t="s">
        <v>754</v>
      </c>
      <c r="Y40">
        <v>0.70399999999999996</v>
      </c>
      <c r="Z40" t="s">
        <v>718</v>
      </c>
      <c r="AA40">
        <v>1.2161</v>
      </c>
      <c r="AB40" t="s">
        <v>449</v>
      </c>
      <c r="AC40">
        <v>0.18079999999999999</v>
      </c>
      <c r="AD40">
        <v>20.037099999999999</v>
      </c>
      <c r="AE40">
        <v>193.72810000000001</v>
      </c>
      <c r="AF40">
        <v>10</v>
      </c>
      <c r="AG40">
        <v>60</v>
      </c>
      <c r="AH40">
        <v>7</v>
      </c>
      <c r="AI40">
        <v>162</v>
      </c>
      <c r="AJ40" t="s">
        <v>379</v>
      </c>
      <c r="AL40" t="e">
        <f t="shared" ref="AL40:AL71" si="38">IF(AND(#REF!&lt;&gt;#REF!,#REF!&lt;&gt;#REF!),"Bold","")</f>
        <v>#REF!</v>
      </c>
    </row>
    <row r="41" spans="1:38">
      <c r="A41" t="s">
        <v>495</v>
      </c>
      <c r="B41" s="1">
        <v>0.65625</v>
      </c>
      <c r="C41" t="s">
        <v>277</v>
      </c>
      <c r="D41" t="s">
        <v>229</v>
      </c>
      <c r="E41" t="s">
        <v>279</v>
      </c>
      <c r="F41">
        <v>3509</v>
      </c>
      <c r="G41" t="s">
        <v>280</v>
      </c>
      <c r="H41" t="s">
        <v>232</v>
      </c>
      <c r="I41" t="s">
        <v>5</v>
      </c>
      <c r="J41" t="s">
        <v>234</v>
      </c>
      <c r="K41" t="s">
        <v>490</v>
      </c>
      <c r="L41">
        <v>5</v>
      </c>
      <c r="M41">
        <v>69.05</v>
      </c>
      <c r="N41">
        <v>33.029499999999999</v>
      </c>
      <c r="O41">
        <v>22.235900000000001</v>
      </c>
      <c r="P41">
        <v>6.2222</v>
      </c>
      <c r="Q41">
        <v>5.5217000000000001</v>
      </c>
      <c r="R41">
        <v>3.1993999999999998</v>
      </c>
      <c r="S41">
        <v>2.3757000000000001</v>
      </c>
      <c r="T41">
        <v>1.2724</v>
      </c>
      <c r="U41">
        <v>0.93159999999999998</v>
      </c>
      <c r="V41">
        <v>0.71819999999999995</v>
      </c>
      <c r="W41">
        <v>10.955</v>
      </c>
      <c r="X41" t="s">
        <v>359</v>
      </c>
      <c r="Y41">
        <v>0.81230000000000002</v>
      </c>
      <c r="Z41" t="s">
        <v>395</v>
      </c>
      <c r="AA41">
        <v>0.23400000000000001</v>
      </c>
      <c r="AB41" t="s">
        <v>496</v>
      </c>
      <c r="AC41">
        <v>3.6876000000000002</v>
      </c>
      <c r="AD41">
        <v>19.399999999999999</v>
      </c>
      <c r="AE41">
        <v>179.6454</v>
      </c>
      <c r="AF41">
        <v>1.75</v>
      </c>
      <c r="AG41">
        <v>83</v>
      </c>
      <c r="AH41">
        <v>7</v>
      </c>
      <c r="AI41">
        <v>176</v>
      </c>
      <c r="AJ41" t="s">
        <v>379</v>
      </c>
      <c r="AL41" t="e">
        <f t="shared" ref="AL41:AL72" si="39">IF(AND(#REF!&lt;&gt;#REF!,#REF!&lt;&gt;#REF!),"Bold","")</f>
        <v>#REF!</v>
      </c>
    </row>
    <row r="42" spans="1:38">
      <c r="A42" t="s">
        <v>541</v>
      </c>
      <c r="B42" s="1">
        <v>0.67708333333333337</v>
      </c>
      <c r="C42" t="s">
        <v>277</v>
      </c>
      <c r="D42" t="s">
        <v>475</v>
      </c>
      <c r="E42" t="s">
        <v>230</v>
      </c>
      <c r="F42">
        <v>4809</v>
      </c>
      <c r="G42" t="s">
        <v>280</v>
      </c>
      <c r="H42" t="s">
        <v>232</v>
      </c>
      <c r="I42" t="s">
        <v>233</v>
      </c>
      <c r="J42" t="s">
        <v>234</v>
      </c>
      <c r="K42" t="s">
        <v>538</v>
      </c>
      <c r="L42">
        <v>5</v>
      </c>
      <c r="M42">
        <v>50.566099999999999</v>
      </c>
      <c r="N42">
        <v>58.339599999999997</v>
      </c>
      <c r="O42">
        <v>30.723500000000001</v>
      </c>
      <c r="P42">
        <v>4.7931999999999997</v>
      </c>
      <c r="Q42">
        <v>4.3037000000000001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425</v>
      </c>
      <c r="Y42">
        <v>2.3005</v>
      </c>
      <c r="Z42" t="s">
        <v>542</v>
      </c>
      <c r="AA42">
        <v>1.0181</v>
      </c>
      <c r="AB42" t="s">
        <v>385</v>
      </c>
      <c r="AC42">
        <v>2.4438</v>
      </c>
      <c r="AD42">
        <v>19.399999999999999</v>
      </c>
      <c r="AE42">
        <v>185.78129999999999</v>
      </c>
      <c r="AF42">
        <v>10</v>
      </c>
      <c r="AG42">
        <v>0</v>
      </c>
      <c r="AH42">
        <v>7</v>
      </c>
      <c r="AI42">
        <v>12</v>
      </c>
      <c r="AJ42" t="s">
        <v>379</v>
      </c>
      <c r="AL42" t="e">
        <f t="shared" ref="AL42:AL73" si="40">IF(AND(#REF!&lt;&gt;#REF!,#REF!&lt;&gt;#REF!),"Bold","")</f>
        <v>#REF!</v>
      </c>
    </row>
    <row r="43" spans="1:38">
      <c r="A43" t="s">
        <v>519</v>
      </c>
      <c r="B43" s="1">
        <v>0.66666666666666663</v>
      </c>
      <c r="C43" t="s">
        <v>194</v>
      </c>
      <c r="D43" t="s">
        <v>517</v>
      </c>
      <c r="E43" t="s">
        <v>279</v>
      </c>
      <c r="F43">
        <v>3119</v>
      </c>
      <c r="G43" t="s">
        <v>231</v>
      </c>
      <c r="H43" t="s">
        <v>232</v>
      </c>
      <c r="I43" t="s">
        <v>5</v>
      </c>
      <c r="J43" t="s">
        <v>234</v>
      </c>
      <c r="K43" t="s">
        <v>518</v>
      </c>
      <c r="L43">
        <v>5</v>
      </c>
      <c r="M43">
        <v>55.652000000000001</v>
      </c>
      <c r="N43">
        <v>70.490899999999996</v>
      </c>
      <c r="O43">
        <v>20.840399999999999</v>
      </c>
      <c r="P43">
        <v>9.7248000000000001</v>
      </c>
      <c r="Q43">
        <v>6.0132000000000003</v>
      </c>
      <c r="R43">
        <v>3.9441999999999999</v>
      </c>
      <c r="S43">
        <v>4.0763999999999996</v>
      </c>
      <c r="T43">
        <v>2.2496</v>
      </c>
      <c r="U43">
        <v>1.4436</v>
      </c>
      <c r="V43">
        <v>0.82799999999999996</v>
      </c>
      <c r="W43">
        <v>17.665700000000001</v>
      </c>
      <c r="X43" t="s">
        <v>258</v>
      </c>
      <c r="Y43">
        <v>3.3531</v>
      </c>
      <c r="Z43" t="s">
        <v>259</v>
      </c>
      <c r="AA43">
        <v>2.6396000000000002</v>
      </c>
      <c r="AB43" t="s">
        <v>520</v>
      </c>
      <c r="AC43">
        <v>1.5345</v>
      </c>
      <c r="AD43">
        <v>18.985199999999999</v>
      </c>
      <c r="AE43" s="23">
        <v>219.44110000000001</v>
      </c>
      <c r="AF43">
        <v>16</v>
      </c>
      <c r="AG43">
        <v>89</v>
      </c>
      <c r="AH43">
        <v>10</v>
      </c>
      <c r="AI43">
        <v>28</v>
      </c>
      <c r="AJ43" t="s">
        <v>379</v>
      </c>
      <c r="AL43" t="e">
        <f t="shared" ref="AL43:AL74" si="41">IF(AND(#REF!&lt;&gt;#REF!,#REF!&lt;&gt;#REF!),"Bold","")</f>
        <v>#REF!</v>
      </c>
    </row>
    <row r="44" spans="1:38">
      <c r="A44" t="s">
        <v>245</v>
      </c>
      <c r="B44" s="1">
        <v>0.5625</v>
      </c>
      <c r="C44" t="s">
        <v>194</v>
      </c>
      <c r="D44" t="s">
        <v>229</v>
      </c>
      <c r="E44" t="s">
        <v>230</v>
      </c>
      <c r="F44">
        <v>4094</v>
      </c>
      <c r="G44" t="s">
        <v>231</v>
      </c>
      <c r="H44" t="s">
        <v>232</v>
      </c>
      <c r="I44" t="s">
        <v>233</v>
      </c>
      <c r="J44" t="s">
        <v>234</v>
      </c>
      <c r="K44" t="s">
        <v>235</v>
      </c>
      <c r="L44">
        <v>4</v>
      </c>
      <c r="M44">
        <v>71.193399999999997</v>
      </c>
      <c r="N44">
        <v>39.640300000000003</v>
      </c>
      <c r="O44">
        <v>26.872299999999999</v>
      </c>
      <c r="P44">
        <v>10.788</v>
      </c>
      <c r="Q44">
        <v>6.4687999999999999</v>
      </c>
      <c r="R44">
        <v>4.8971</v>
      </c>
      <c r="S44">
        <v>2.4563999999999999</v>
      </c>
      <c r="T44">
        <v>1.7830999999999999</v>
      </c>
      <c r="U44">
        <v>1.7608999999999999</v>
      </c>
      <c r="V44">
        <v>0.95069999999999999</v>
      </c>
      <c r="W44">
        <v>0</v>
      </c>
      <c r="X44" t="s">
        <v>246</v>
      </c>
      <c r="Y44">
        <v>2.2641</v>
      </c>
      <c r="Z44" t="s">
        <v>247</v>
      </c>
      <c r="AA44">
        <v>1.1624000000000001</v>
      </c>
      <c r="AB44" t="s">
        <v>248</v>
      </c>
      <c r="AC44">
        <v>1.6873</v>
      </c>
      <c r="AD44">
        <v>18.9772</v>
      </c>
      <c r="AE44">
        <v>190.90190000000001</v>
      </c>
      <c r="AF44">
        <v>3</v>
      </c>
      <c r="AG44">
        <v>0</v>
      </c>
      <c r="AH44">
        <v>10</v>
      </c>
      <c r="AI44">
        <v>16</v>
      </c>
      <c r="AJ44" t="s">
        <v>379</v>
      </c>
      <c r="AL44" t="e">
        <f t="shared" ref="AL44:AL75" si="42">IF(AND(#REF!&lt;&gt;#REF!,#REF!&lt;&gt;#REF!),"Bold","")</f>
        <v>#REF!</v>
      </c>
    </row>
    <row r="45" spans="1:38">
      <c r="A45" t="s">
        <v>672</v>
      </c>
      <c r="B45" s="1">
        <v>0.75</v>
      </c>
      <c r="C45" t="s">
        <v>168</v>
      </c>
      <c r="D45" t="s">
        <v>659</v>
      </c>
      <c r="E45" t="s">
        <v>660</v>
      </c>
      <c r="F45">
        <v>28355</v>
      </c>
      <c r="G45" t="s">
        <v>547</v>
      </c>
      <c r="H45" t="s">
        <v>548</v>
      </c>
      <c r="I45" t="s">
        <v>233</v>
      </c>
      <c r="J45" t="s">
        <v>433</v>
      </c>
      <c r="K45" t="s">
        <v>661</v>
      </c>
      <c r="L45">
        <v>3</v>
      </c>
      <c r="M45">
        <v>61.965499999999999</v>
      </c>
      <c r="N45">
        <v>79.84</v>
      </c>
      <c r="O45">
        <v>29.8416</v>
      </c>
      <c r="P45">
        <v>14.3264</v>
      </c>
      <c r="Q45">
        <v>7.9596999999999998</v>
      </c>
      <c r="R45">
        <v>6.1898</v>
      </c>
      <c r="S45">
        <v>3.1644999999999999</v>
      </c>
      <c r="T45">
        <v>2.1970999999999998</v>
      </c>
      <c r="U45">
        <v>1.4588000000000001</v>
      </c>
      <c r="V45">
        <v>2.4394999999999998</v>
      </c>
      <c r="W45">
        <v>22.882100000000001</v>
      </c>
      <c r="X45" t="s">
        <v>628</v>
      </c>
      <c r="Y45">
        <v>1.9435</v>
      </c>
      <c r="Z45" t="s">
        <v>673</v>
      </c>
      <c r="AA45">
        <v>4.1513999999999998</v>
      </c>
      <c r="AB45" t="s">
        <v>674</v>
      </c>
      <c r="AC45">
        <v>1.127</v>
      </c>
      <c r="AD45">
        <v>18.411000000000001</v>
      </c>
      <c r="AE45">
        <v>257.89769999999999</v>
      </c>
      <c r="AF45">
        <v>16</v>
      </c>
      <c r="AG45">
        <v>81</v>
      </c>
      <c r="AH45">
        <v>10</v>
      </c>
      <c r="AI45">
        <v>74</v>
      </c>
      <c r="AJ45" t="s">
        <v>379</v>
      </c>
      <c r="AL45" t="e">
        <f t="shared" ref="AL45:AL76" si="43">IF(AND(#REF!&lt;&gt;#REF!,#REF!&lt;&gt;#REF!),"Bold","")</f>
        <v>#REF!</v>
      </c>
    </row>
    <row r="46" spans="1:38">
      <c r="A46" t="s">
        <v>723</v>
      </c>
      <c r="B46" s="1">
        <v>0.79166666666666663</v>
      </c>
      <c r="C46" t="s">
        <v>168</v>
      </c>
      <c r="D46" t="s">
        <v>585</v>
      </c>
      <c r="E46" t="s">
        <v>279</v>
      </c>
      <c r="F46">
        <v>3752</v>
      </c>
      <c r="G46" t="s">
        <v>547</v>
      </c>
      <c r="H46" t="s">
        <v>548</v>
      </c>
      <c r="I46" t="s">
        <v>5</v>
      </c>
      <c r="J46" t="s">
        <v>433</v>
      </c>
      <c r="K46" t="s">
        <v>707</v>
      </c>
      <c r="L46">
        <v>5</v>
      </c>
      <c r="M46">
        <v>61.256</v>
      </c>
      <c r="N46">
        <v>61.089599999999997</v>
      </c>
      <c r="O46">
        <v>22.8749</v>
      </c>
      <c r="P46">
        <v>9.4506999999999994</v>
      </c>
      <c r="Q46">
        <v>7.9249999999999998</v>
      </c>
      <c r="R46">
        <v>4.6952999999999996</v>
      </c>
      <c r="S46">
        <v>4.7431000000000001</v>
      </c>
      <c r="T46">
        <v>3.3422000000000001</v>
      </c>
      <c r="U46">
        <v>2.0632000000000001</v>
      </c>
      <c r="V46">
        <v>2.1739000000000002</v>
      </c>
      <c r="W46">
        <v>15.0379</v>
      </c>
      <c r="X46" t="s">
        <v>561</v>
      </c>
      <c r="Y46">
        <v>2.1547999999999998</v>
      </c>
      <c r="Z46" t="s">
        <v>724</v>
      </c>
      <c r="AA46">
        <v>1.6645000000000001</v>
      </c>
      <c r="AB46" t="s">
        <v>725</v>
      </c>
      <c r="AC46">
        <v>1.778</v>
      </c>
      <c r="AD46">
        <v>18.34</v>
      </c>
      <c r="AE46">
        <v>218.5889</v>
      </c>
      <c r="AF46">
        <v>12</v>
      </c>
      <c r="AG46">
        <v>74</v>
      </c>
      <c r="AH46">
        <v>10</v>
      </c>
      <c r="AI46">
        <v>179</v>
      </c>
      <c r="AJ46" t="s">
        <v>379</v>
      </c>
      <c r="AL46" t="e">
        <f t="shared" ref="AL46:AL77" si="44">IF(AND(#REF!&lt;&gt;#REF!,#REF!&lt;&gt;#REF!),"Bold","")</f>
        <v>#REF!</v>
      </c>
    </row>
    <row r="47" spans="1:38">
      <c r="A47" t="s">
        <v>729</v>
      </c>
      <c r="B47" s="1">
        <v>0.79166666666666663</v>
      </c>
      <c r="C47" t="s">
        <v>168</v>
      </c>
      <c r="D47" t="s">
        <v>585</v>
      </c>
      <c r="E47" t="s">
        <v>279</v>
      </c>
      <c r="F47">
        <v>3752</v>
      </c>
      <c r="G47" t="s">
        <v>547</v>
      </c>
      <c r="H47" t="s">
        <v>548</v>
      </c>
      <c r="I47" t="s">
        <v>5</v>
      </c>
      <c r="J47" t="s">
        <v>433</v>
      </c>
      <c r="K47" t="s">
        <v>707</v>
      </c>
      <c r="L47">
        <v>4</v>
      </c>
      <c r="M47">
        <v>72.527799999999999</v>
      </c>
      <c r="N47">
        <v>54.488</v>
      </c>
      <c r="O47">
        <v>20.145299999999999</v>
      </c>
      <c r="P47">
        <v>10.551299999999999</v>
      </c>
      <c r="Q47">
        <v>6.2348999999999997</v>
      </c>
      <c r="R47">
        <v>3.7833000000000001</v>
      </c>
      <c r="S47">
        <v>3.7326000000000001</v>
      </c>
      <c r="T47">
        <v>1.274</v>
      </c>
      <c r="U47">
        <v>0.93420000000000003</v>
      </c>
      <c r="V47">
        <v>1.4761</v>
      </c>
      <c r="W47">
        <v>19.485700000000001</v>
      </c>
      <c r="X47" t="s">
        <v>730</v>
      </c>
      <c r="Y47">
        <v>0</v>
      </c>
      <c r="Z47" t="s">
        <v>600</v>
      </c>
      <c r="AA47">
        <v>1.0306</v>
      </c>
      <c r="AB47" t="s">
        <v>474</v>
      </c>
      <c r="AC47">
        <v>1.417</v>
      </c>
      <c r="AD47">
        <v>18.109300000000001</v>
      </c>
      <c r="AE47">
        <v>215.19</v>
      </c>
      <c r="AF47">
        <v>3.5</v>
      </c>
      <c r="AG47">
        <v>74</v>
      </c>
      <c r="AH47">
        <v>10</v>
      </c>
      <c r="AI47">
        <v>22</v>
      </c>
      <c r="AJ47" t="s">
        <v>379</v>
      </c>
      <c r="AL47" t="e">
        <f t="shared" ref="AL47:AL78" si="45">IF(AND(#REF!&lt;&gt;#REF!,#REF!&lt;&gt;#REF!),"Bold","")</f>
        <v>#REF!</v>
      </c>
    </row>
    <row r="48" spans="1:38">
      <c r="A48" t="s">
        <v>287</v>
      </c>
      <c r="B48" s="1">
        <v>0.57291666666666663</v>
      </c>
      <c r="C48" t="s">
        <v>277</v>
      </c>
      <c r="D48" t="s">
        <v>278</v>
      </c>
      <c r="E48" t="s">
        <v>279</v>
      </c>
      <c r="F48">
        <v>4159</v>
      </c>
      <c r="G48" t="s">
        <v>280</v>
      </c>
      <c r="H48" t="s">
        <v>232</v>
      </c>
      <c r="I48" t="s">
        <v>5</v>
      </c>
      <c r="J48" t="s">
        <v>234</v>
      </c>
      <c r="K48" t="s">
        <v>281</v>
      </c>
      <c r="L48">
        <v>8</v>
      </c>
      <c r="M48">
        <v>63.947000000000003</v>
      </c>
      <c r="N48">
        <v>39.976599999999998</v>
      </c>
      <c r="O48">
        <v>29.0946</v>
      </c>
      <c r="P48">
        <v>12.039400000000001</v>
      </c>
      <c r="Q48">
        <v>7.5376000000000003</v>
      </c>
      <c r="R48">
        <v>3.0531999999999999</v>
      </c>
      <c r="S48">
        <v>2.8267000000000002</v>
      </c>
      <c r="T48">
        <v>2.2273999999999998</v>
      </c>
      <c r="U48">
        <v>1.3225</v>
      </c>
      <c r="V48">
        <v>1.5623</v>
      </c>
      <c r="W48">
        <v>17.944299999999998</v>
      </c>
      <c r="X48" t="s">
        <v>288</v>
      </c>
      <c r="Y48">
        <v>0.17280000000000001</v>
      </c>
      <c r="Z48" t="s">
        <v>289</v>
      </c>
      <c r="AA48">
        <v>0.49020000000000002</v>
      </c>
      <c r="AB48" t="s">
        <v>290</v>
      </c>
      <c r="AC48">
        <v>2.9329999999999998</v>
      </c>
      <c r="AD48">
        <v>17.778099999999998</v>
      </c>
      <c r="AE48">
        <v>202.9057</v>
      </c>
      <c r="AF48">
        <v>6</v>
      </c>
      <c r="AG48">
        <v>94</v>
      </c>
      <c r="AH48">
        <v>10</v>
      </c>
      <c r="AI48">
        <v>197</v>
      </c>
      <c r="AJ48" t="s">
        <v>379</v>
      </c>
      <c r="AL48" t="e">
        <f t="shared" ref="AL48:AL79" si="46">IF(AND(#REF!&lt;&gt;#REF!,#REF!&lt;&gt;#REF!),"Bold","")</f>
        <v>#REF!</v>
      </c>
    </row>
    <row r="49" spans="1:38">
      <c r="A49" t="s">
        <v>291</v>
      </c>
      <c r="B49" s="1">
        <v>0.57291666666666663</v>
      </c>
      <c r="C49" t="s">
        <v>277</v>
      </c>
      <c r="D49" t="s">
        <v>278</v>
      </c>
      <c r="E49" t="s">
        <v>279</v>
      </c>
      <c r="F49">
        <v>4159</v>
      </c>
      <c r="G49" t="s">
        <v>280</v>
      </c>
      <c r="H49" t="s">
        <v>232</v>
      </c>
      <c r="I49" t="s">
        <v>5</v>
      </c>
      <c r="J49" t="s">
        <v>234</v>
      </c>
      <c r="K49" t="s">
        <v>281</v>
      </c>
      <c r="L49">
        <v>9</v>
      </c>
      <c r="M49">
        <v>41.466500000000003</v>
      </c>
      <c r="N49">
        <v>65.453299999999999</v>
      </c>
      <c r="O49">
        <v>27.142499999999998</v>
      </c>
      <c r="P49">
        <v>7.8239000000000001</v>
      </c>
      <c r="Q49">
        <v>4.9547999999999996</v>
      </c>
      <c r="R49">
        <v>3.6741999999999999</v>
      </c>
      <c r="S49">
        <v>3.0876000000000001</v>
      </c>
      <c r="T49">
        <v>2.2774000000000001</v>
      </c>
      <c r="U49">
        <v>0.86199999999999999</v>
      </c>
      <c r="V49">
        <v>1.4168000000000001</v>
      </c>
      <c r="W49">
        <v>12.0593</v>
      </c>
      <c r="X49" t="s">
        <v>292</v>
      </c>
      <c r="Y49">
        <v>5.9400000000000001E-2</v>
      </c>
      <c r="Z49" t="s">
        <v>293</v>
      </c>
      <c r="AA49">
        <v>2.4998</v>
      </c>
      <c r="AB49" t="s">
        <v>294</v>
      </c>
      <c r="AC49">
        <v>0.39589999999999997</v>
      </c>
      <c r="AD49">
        <v>17.498799999999999</v>
      </c>
      <c r="AE49">
        <v>190.6722</v>
      </c>
      <c r="AF49">
        <v>4</v>
      </c>
      <c r="AG49">
        <v>87</v>
      </c>
      <c r="AH49">
        <v>10</v>
      </c>
      <c r="AI49">
        <v>274</v>
      </c>
      <c r="AJ49" t="s">
        <v>379</v>
      </c>
      <c r="AL49" t="e">
        <f t="shared" ref="AL49:AL80" si="47">IF(AND(#REF!&lt;&gt;#REF!,#REF!&lt;&gt;#REF!),"Bold","")</f>
        <v>#REF!</v>
      </c>
    </row>
    <row r="50" spans="1:38">
      <c r="A50" t="s">
        <v>699</v>
      </c>
      <c r="B50" s="1">
        <v>0.77083333333333337</v>
      </c>
      <c r="C50" t="s">
        <v>168</v>
      </c>
      <c r="D50" t="s">
        <v>585</v>
      </c>
      <c r="E50" t="s">
        <v>230</v>
      </c>
      <c r="F50">
        <v>6469</v>
      </c>
      <c r="G50" t="s">
        <v>547</v>
      </c>
      <c r="H50" t="s">
        <v>548</v>
      </c>
      <c r="I50" t="s">
        <v>5</v>
      </c>
      <c r="J50" t="s">
        <v>433</v>
      </c>
      <c r="K50" t="s">
        <v>690</v>
      </c>
      <c r="L50">
        <v>4</v>
      </c>
      <c r="M50">
        <v>84.56</v>
      </c>
      <c r="N50">
        <v>75.918400000000005</v>
      </c>
      <c r="O50">
        <v>31.723400000000002</v>
      </c>
      <c r="P50">
        <v>7.1418999999999997</v>
      </c>
      <c r="Q50">
        <v>7.3760000000000003</v>
      </c>
      <c r="R50">
        <v>5.6055000000000001</v>
      </c>
      <c r="S50">
        <v>3.6095999999999999</v>
      </c>
      <c r="T50">
        <v>1.746</v>
      </c>
      <c r="U50">
        <v>2.0175000000000001</v>
      </c>
      <c r="V50">
        <v>1.0558000000000001</v>
      </c>
      <c r="W50">
        <v>13.9207</v>
      </c>
      <c r="X50" t="s">
        <v>561</v>
      </c>
      <c r="Y50">
        <v>1.972</v>
      </c>
      <c r="Z50" t="s">
        <v>641</v>
      </c>
      <c r="AA50">
        <v>2.3656999999999999</v>
      </c>
      <c r="AB50" t="s">
        <v>344</v>
      </c>
      <c r="AC50">
        <v>1.5058</v>
      </c>
      <c r="AD50">
        <v>17.400300000000001</v>
      </c>
      <c r="AE50">
        <v>257.9187</v>
      </c>
      <c r="AF50">
        <v>12</v>
      </c>
      <c r="AG50">
        <v>77</v>
      </c>
      <c r="AH50">
        <v>10</v>
      </c>
      <c r="AI50">
        <v>179</v>
      </c>
      <c r="AJ50" t="s">
        <v>379</v>
      </c>
      <c r="AL50" t="e">
        <f t="shared" ref="AL50:AL81" si="48">IF(AND(#REF!&lt;&gt;#REF!,#REF!&lt;&gt;#REF!),"Bold","")</f>
        <v>#REF!</v>
      </c>
    </row>
    <row r="51" spans="1:38">
      <c r="A51" t="s">
        <v>749</v>
      </c>
      <c r="B51" s="1">
        <v>0.8125</v>
      </c>
      <c r="C51" t="s">
        <v>168</v>
      </c>
      <c r="D51" t="s">
        <v>735</v>
      </c>
      <c r="E51" t="s">
        <v>736</v>
      </c>
      <c r="F51">
        <v>3105</v>
      </c>
      <c r="G51" t="s">
        <v>547</v>
      </c>
      <c r="H51" t="s">
        <v>548</v>
      </c>
      <c r="I51" t="s">
        <v>5</v>
      </c>
      <c r="J51" t="s">
        <v>234</v>
      </c>
      <c r="K51" t="s">
        <v>737</v>
      </c>
      <c r="L51">
        <v>4</v>
      </c>
      <c r="M51">
        <v>65.396699999999996</v>
      </c>
      <c r="N51">
        <v>59.970399999999998</v>
      </c>
      <c r="O51">
        <v>13.0595</v>
      </c>
      <c r="P51">
        <v>5.6909999999999998</v>
      </c>
      <c r="Q51">
        <v>4.5315000000000003</v>
      </c>
      <c r="R51">
        <v>3.6829999999999998</v>
      </c>
      <c r="S51">
        <v>2.2313000000000001</v>
      </c>
      <c r="T51">
        <v>1.0758000000000001</v>
      </c>
      <c r="U51">
        <v>0.69840000000000002</v>
      </c>
      <c r="V51">
        <v>1.4634</v>
      </c>
      <c r="W51">
        <v>15.5564</v>
      </c>
      <c r="X51" t="s">
        <v>750</v>
      </c>
      <c r="Y51">
        <v>0.7792</v>
      </c>
      <c r="Z51" t="s">
        <v>751</v>
      </c>
      <c r="AA51">
        <v>1.054</v>
      </c>
      <c r="AB51" t="s">
        <v>752</v>
      </c>
      <c r="AC51">
        <v>1.8083</v>
      </c>
      <c r="AD51">
        <v>17.320699999999999</v>
      </c>
      <c r="AE51">
        <v>194.31960000000001</v>
      </c>
      <c r="AF51">
        <v>5</v>
      </c>
      <c r="AG51">
        <v>64</v>
      </c>
      <c r="AH51">
        <v>10</v>
      </c>
      <c r="AI51">
        <v>162</v>
      </c>
      <c r="AJ51" t="s">
        <v>379</v>
      </c>
      <c r="AL51" t="e">
        <f t="shared" ref="AL51:AL82" si="49">IF(AND(#REF!&lt;&gt;#REF!,#REF!&lt;&gt;#REF!),"Bold","")</f>
        <v>#REF!</v>
      </c>
    </row>
    <row r="52" spans="1:38">
      <c r="A52" t="s">
        <v>384</v>
      </c>
      <c r="B52" s="1">
        <v>0.60416666666666663</v>
      </c>
      <c r="C52" t="s">
        <v>194</v>
      </c>
      <c r="D52" t="s">
        <v>373</v>
      </c>
      <c r="E52" t="s">
        <v>230</v>
      </c>
      <c r="F52">
        <v>4614</v>
      </c>
      <c r="G52" t="s">
        <v>231</v>
      </c>
      <c r="H52" t="s">
        <v>232</v>
      </c>
      <c r="I52" t="s">
        <v>5</v>
      </c>
      <c r="J52" t="s">
        <v>234</v>
      </c>
      <c r="K52" t="s">
        <v>374</v>
      </c>
      <c r="L52">
        <v>8</v>
      </c>
      <c r="M52">
        <v>53.859499999999997</v>
      </c>
      <c r="N52">
        <v>58.487699999999997</v>
      </c>
      <c r="O52">
        <v>15.3713</v>
      </c>
      <c r="P52">
        <v>12.213699999999999</v>
      </c>
      <c r="Q52">
        <v>3.2339000000000002</v>
      </c>
      <c r="R52">
        <v>4.1866000000000003</v>
      </c>
      <c r="S52">
        <v>2.1526999999999998</v>
      </c>
      <c r="T52">
        <v>2.02</v>
      </c>
      <c r="U52">
        <v>1.2465999999999999</v>
      </c>
      <c r="V52">
        <v>1.3446</v>
      </c>
      <c r="W52">
        <v>18.387899999999998</v>
      </c>
      <c r="X52" t="s">
        <v>274</v>
      </c>
      <c r="Y52">
        <v>2.2989000000000002</v>
      </c>
      <c r="Z52" t="s">
        <v>275</v>
      </c>
      <c r="AA52">
        <v>1.5212000000000001</v>
      </c>
      <c r="AB52" t="s">
        <v>385</v>
      </c>
      <c r="AC52">
        <v>1.3976</v>
      </c>
      <c r="AD52">
        <v>17.1586</v>
      </c>
      <c r="AE52">
        <v>194.88059999999999</v>
      </c>
      <c r="AF52">
        <v>6</v>
      </c>
      <c r="AG52">
        <v>85</v>
      </c>
      <c r="AH52">
        <v>10</v>
      </c>
      <c r="AI52">
        <v>144</v>
      </c>
      <c r="AJ52" t="s">
        <v>379</v>
      </c>
      <c r="AL52" t="e">
        <f t="shared" ref="AL52:AL83" si="50">IF(AND(#REF!&lt;&gt;#REF!,#REF!&lt;&gt;#REF!),"Bold","")</f>
        <v>#REF!</v>
      </c>
    </row>
    <row r="53" spans="1:38">
      <c r="A53" t="s">
        <v>477</v>
      </c>
      <c r="B53" s="1">
        <v>0.64583333333333337</v>
      </c>
      <c r="C53" t="s">
        <v>194</v>
      </c>
      <c r="D53" t="s">
        <v>475</v>
      </c>
      <c r="E53" t="s">
        <v>279</v>
      </c>
      <c r="F53">
        <v>3314</v>
      </c>
      <c r="G53" t="s">
        <v>231</v>
      </c>
      <c r="H53" t="s">
        <v>232</v>
      </c>
      <c r="I53" t="s">
        <v>5</v>
      </c>
      <c r="J53" t="s">
        <v>234</v>
      </c>
      <c r="K53" t="s">
        <v>476</v>
      </c>
      <c r="L53">
        <v>11</v>
      </c>
      <c r="M53">
        <v>55.435600000000001</v>
      </c>
      <c r="N53">
        <v>53.926099999999998</v>
      </c>
      <c r="O53">
        <v>38.916400000000003</v>
      </c>
      <c r="P53">
        <v>6.8189000000000002</v>
      </c>
      <c r="Q53">
        <v>5.8418999999999999</v>
      </c>
      <c r="R53">
        <v>5.5244999999999997</v>
      </c>
      <c r="S53">
        <v>3.4169999999999998</v>
      </c>
      <c r="T53">
        <v>1.6492</v>
      </c>
      <c r="U53">
        <v>1.3909</v>
      </c>
      <c r="V53">
        <v>0.91810000000000003</v>
      </c>
      <c r="W53">
        <v>17.2514</v>
      </c>
      <c r="X53" t="s">
        <v>332</v>
      </c>
      <c r="Y53">
        <v>3.3132000000000001</v>
      </c>
      <c r="Z53" t="s">
        <v>478</v>
      </c>
      <c r="AA53">
        <v>2.3220000000000001</v>
      </c>
      <c r="AB53" t="s">
        <v>479</v>
      </c>
      <c r="AC53">
        <v>1.0422</v>
      </c>
      <c r="AD53">
        <v>17.070499999999999</v>
      </c>
      <c r="AE53" s="23">
        <v>214.83789999999999</v>
      </c>
      <c r="AF53">
        <v>2</v>
      </c>
      <c r="AG53">
        <v>99</v>
      </c>
      <c r="AH53">
        <v>4</v>
      </c>
      <c r="AI53">
        <v>14</v>
      </c>
      <c r="AJ53" t="s">
        <v>286</v>
      </c>
      <c r="AL53" t="e">
        <f t="shared" ref="AL53:AL84" si="51">IF(AND(#REF!&lt;&gt;#REF!,#REF!&lt;&gt;#REF!),"Bold","")</f>
        <v>#REF!</v>
      </c>
    </row>
    <row r="54" spans="1:38">
      <c r="A54" t="s">
        <v>361</v>
      </c>
      <c r="B54" s="1">
        <v>0.59375</v>
      </c>
      <c r="C54" t="s">
        <v>277</v>
      </c>
      <c r="D54" t="s">
        <v>356</v>
      </c>
      <c r="E54" t="s">
        <v>230</v>
      </c>
      <c r="F54">
        <v>4809</v>
      </c>
      <c r="G54" t="s">
        <v>280</v>
      </c>
      <c r="H54" t="s">
        <v>232</v>
      </c>
      <c r="I54" t="s">
        <v>5</v>
      </c>
      <c r="J54" t="s">
        <v>234</v>
      </c>
      <c r="K54" t="s">
        <v>357</v>
      </c>
      <c r="L54">
        <v>5</v>
      </c>
      <c r="M54">
        <v>62.937899999999999</v>
      </c>
      <c r="N54">
        <v>61.363</v>
      </c>
      <c r="O54">
        <v>19.969200000000001</v>
      </c>
      <c r="P54">
        <v>7.0538999999999996</v>
      </c>
      <c r="Q54">
        <v>4.5972</v>
      </c>
      <c r="R54">
        <v>3.1579000000000002</v>
      </c>
      <c r="S54">
        <v>3.5451999999999999</v>
      </c>
      <c r="T54">
        <v>1.3761000000000001</v>
      </c>
      <c r="U54">
        <v>1.8537999999999999</v>
      </c>
      <c r="V54">
        <v>0.96840000000000004</v>
      </c>
      <c r="W54">
        <v>16.773599999999998</v>
      </c>
      <c r="X54" t="s">
        <v>362</v>
      </c>
      <c r="Y54">
        <v>0.58799999999999997</v>
      </c>
      <c r="Z54" t="s">
        <v>363</v>
      </c>
      <c r="AA54">
        <v>0.30880000000000002</v>
      </c>
      <c r="AB54" t="s">
        <v>364</v>
      </c>
      <c r="AC54">
        <v>1.1439999999999999</v>
      </c>
      <c r="AD54">
        <v>16.983499999999999</v>
      </c>
      <c r="AE54">
        <v>202.6208</v>
      </c>
      <c r="AF54">
        <v>1</v>
      </c>
      <c r="AG54">
        <v>110</v>
      </c>
      <c r="AH54">
        <v>4</v>
      </c>
      <c r="AI54">
        <v>17</v>
      </c>
      <c r="AJ54" t="s">
        <v>286</v>
      </c>
      <c r="AL54" t="e">
        <f t="shared" ref="AL54:AL85" si="52">IF(AND(#REF!&lt;&gt;#REF!,#REF!&lt;&gt;#REF!),"Bold","")</f>
        <v>#REF!</v>
      </c>
    </row>
    <row r="55" spans="1:38">
      <c r="A55" t="s">
        <v>369</v>
      </c>
      <c r="B55" s="1">
        <v>0.59375</v>
      </c>
      <c r="C55" t="s">
        <v>277</v>
      </c>
      <c r="D55" t="s">
        <v>356</v>
      </c>
      <c r="E55" t="s">
        <v>230</v>
      </c>
      <c r="F55">
        <v>4809</v>
      </c>
      <c r="G55" t="s">
        <v>280</v>
      </c>
      <c r="H55" t="s">
        <v>232</v>
      </c>
      <c r="I55" t="s">
        <v>5</v>
      </c>
      <c r="J55" t="s">
        <v>234</v>
      </c>
      <c r="K55" t="s">
        <v>357</v>
      </c>
      <c r="L55">
        <v>8</v>
      </c>
      <c r="M55">
        <v>53.5075</v>
      </c>
      <c r="N55">
        <v>53.522199999999998</v>
      </c>
      <c r="O55">
        <v>18.166599999999999</v>
      </c>
      <c r="P55">
        <v>9.7341999999999995</v>
      </c>
      <c r="Q55">
        <v>3.3565</v>
      </c>
      <c r="R55">
        <v>3.3399000000000001</v>
      </c>
      <c r="S55">
        <v>2.8689</v>
      </c>
      <c r="T55">
        <v>1.3802000000000001</v>
      </c>
      <c r="U55">
        <v>0.99099999999999999</v>
      </c>
      <c r="V55">
        <v>1.4293</v>
      </c>
      <c r="W55">
        <v>16.120699999999999</v>
      </c>
      <c r="X55" t="s">
        <v>370</v>
      </c>
      <c r="Y55">
        <v>2.4207999999999998</v>
      </c>
      <c r="Z55" t="s">
        <v>371</v>
      </c>
      <c r="AA55">
        <v>0.78600000000000003</v>
      </c>
      <c r="AB55" t="s">
        <v>372</v>
      </c>
      <c r="AC55">
        <v>2.5066999999999999</v>
      </c>
      <c r="AD55">
        <v>16.948799999999999</v>
      </c>
      <c r="AE55">
        <v>187.07929999999999</v>
      </c>
      <c r="AF55">
        <v>4</v>
      </c>
      <c r="AG55">
        <v>97</v>
      </c>
      <c r="AH55">
        <v>4</v>
      </c>
      <c r="AI55">
        <v>180</v>
      </c>
      <c r="AJ55" t="s">
        <v>286</v>
      </c>
      <c r="AL55" t="e">
        <f t="shared" ref="AL55:AL86" si="53">IF(AND(#REF!&lt;&gt;#REF!,#REF!&lt;&gt;#REF!),"Bold","")</f>
        <v>#REF!</v>
      </c>
    </row>
    <row r="56" spans="1:38">
      <c r="A56" t="s">
        <v>282</v>
      </c>
      <c r="B56" s="1">
        <v>0.57291666666666663</v>
      </c>
      <c r="C56" t="s">
        <v>277</v>
      </c>
      <c r="D56" t="s">
        <v>278</v>
      </c>
      <c r="E56" t="s">
        <v>279</v>
      </c>
      <c r="F56">
        <v>4159</v>
      </c>
      <c r="G56" t="s">
        <v>280</v>
      </c>
      <c r="H56" t="s">
        <v>232</v>
      </c>
      <c r="I56" t="s">
        <v>5</v>
      </c>
      <c r="J56" t="s">
        <v>234</v>
      </c>
      <c r="K56" t="s">
        <v>281</v>
      </c>
      <c r="L56">
        <v>9</v>
      </c>
      <c r="M56">
        <v>56.732300000000002</v>
      </c>
      <c r="N56">
        <v>61.940800000000003</v>
      </c>
      <c r="O56">
        <v>20.126200000000001</v>
      </c>
      <c r="P56">
        <v>13.4618</v>
      </c>
      <c r="Q56">
        <v>4.8964999999999996</v>
      </c>
      <c r="R56">
        <v>4.3715000000000002</v>
      </c>
      <c r="S56">
        <v>2.3306</v>
      </c>
      <c r="T56">
        <v>1.3172999999999999</v>
      </c>
      <c r="U56">
        <v>1.0567</v>
      </c>
      <c r="V56">
        <v>1.2373000000000001</v>
      </c>
      <c r="W56">
        <v>18.558599999999998</v>
      </c>
      <c r="X56" t="s">
        <v>283</v>
      </c>
      <c r="Y56">
        <v>1.2683</v>
      </c>
      <c r="Z56" t="s">
        <v>284</v>
      </c>
      <c r="AA56">
        <v>0.8589</v>
      </c>
      <c r="AB56" t="s">
        <v>285</v>
      </c>
      <c r="AC56">
        <v>0.65090000000000003</v>
      </c>
      <c r="AD56">
        <v>16.9178</v>
      </c>
      <c r="AE56" s="23">
        <v>205.72540000000001</v>
      </c>
      <c r="AF56">
        <v>7</v>
      </c>
      <c r="AG56">
        <v>91</v>
      </c>
      <c r="AH56">
        <v>4</v>
      </c>
      <c r="AI56">
        <v>14</v>
      </c>
      <c r="AJ56" t="s">
        <v>286</v>
      </c>
      <c r="AL56" t="e">
        <f t="shared" ref="AL56:AL87" si="54">IF(AND(#REF!&lt;&gt;#REF!,#REF!&lt;&gt;#REF!),"Bold","")</f>
        <v>#REF!</v>
      </c>
    </row>
    <row r="57" spans="1:38">
      <c r="A57" t="s">
        <v>400</v>
      </c>
      <c r="B57" s="1">
        <v>0.61458333333333337</v>
      </c>
      <c r="C57" t="s">
        <v>277</v>
      </c>
      <c r="D57" t="s">
        <v>398</v>
      </c>
      <c r="E57" t="s">
        <v>230</v>
      </c>
      <c r="F57">
        <v>6758</v>
      </c>
      <c r="G57" t="s">
        <v>280</v>
      </c>
      <c r="H57" t="s">
        <v>232</v>
      </c>
      <c r="I57" t="s">
        <v>5</v>
      </c>
      <c r="J57" t="s">
        <v>234</v>
      </c>
      <c r="K57" t="s">
        <v>399</v>
      </c>
      <c r="L57">
        <v>9</v>
      </c>
      <c r="M57">
        <v>74.17</v>
      </c>
      <c r="N57">
        <v>87.419200000000004</v>
      </c>
      <c r="O57">
        <v>41.712000000000003</v>
      </c>
      <c r="P57">
        <v>9.4709000000000003</v>
      </c>
      <c r="Q57">
        <v>7.5321999999999996</v>
      </c>
      <c r="R57">
        <v>3.2509999999999999</v>
      </c>
      <c r="S57">
        <v>2.5228999999999999</v>
      </c>
      <c r="T57">
        <v>2.1534</v>
      </c>
      <c r="U57">
        <v>1.3842000000000001</v>
      </c>
      <c r="V57">
        <v>1.5718000000000001</v>
      </c>
      <c r="W57">
        <v>19.828600000000002</v>
      </c>
      <c r="X57" t="s">
        <v>401</v>
      </c>
      <c r="Y57">
        <v>4.2187999999999999</v>
      </c>
      <c r="Z57" t="s">
        <v>402</v>
      </c>
      <c r="AA57">
        <v>3.1440999999999999</v>
      </c>
      <c r="AB57" t="s">
        <v>403</v>
      </c>
      <c r="AC57">
        <v>0.70960000000000001</v>
      </c>
      <c r="AD57">
        <v>16.868600000000001</v>
      </c>
      <c r="AE57" s="23">
        <v>275.95729999999998</v>
      </c>
      <c r="AF57">
        <v>4</v>
      </c>
      <c r="AG57">
        <v>117</v>
      </c>
      <c r="AH57">
        <v>9</v>
      </c>
      <c r="AI57">
        <v>20</v>
      </c>
      <c r="AJ57" t="s">
        <v>330</v>
      </c>
      <c r="AL57" t="e">
        <f t="shared" ref="AL57:AL88" si="55">IF(AND(#REF!&lt;&gt;#REF!,#REF!&lt;&gt;#REF!),"Bold","")</f>
        <v>#REF!</v>
      </c>
    </row>
    <row r="58" spans="1:38">
      <c r="A58" t="s">
        <v>649</v>
      </c>
      <c r="B58" s="1">
        <v>0.72916666666666663</v>
      </c>
      <c r="C58" t="s">
        <v>168</v>
      </c>
      <c r="D58" t="s">
        <v>585</v>
      </c>
      <c r="E58" t="s">
        <v>230</v>
      </c>
      <c r="F58">
        <v>6469</v>
      </c>
      <c r="G58" t="s">
        <v>547</v>
      </c>
      <c r="H58" t="s">
        <v>548</v>
      </c>
      <c r="I58" t="s">
        <v>5</v>
      </c>
      <c r="J58" t="s">
        <v>636</v>
      </c>
      <c r="K58" t="s">
        <v>637</v>
      </c>
      <c r="L58">
        <v>3</v>
      </c>
      <c r="M58">
        <v>74.150000000000006</v>
      </c>
      <c r="N58">
        <v>67.916200000000003</v>
      </c>
      <c r="O58">
        <v>22.2514</v>
      </c>
      <c r="P58">
        <v>8.5883000000000003</v>
      </c>
      <c r="Q58">
        <v>8.0547000000000004</v>
      </c>
      <c r="R58">
        <v>6.4379999999999997</v>
      </c>
      <c r="S58">
        <v>5.9945000000000004</v>
      </c>
      <c r="T58">
        <v>2.0013999999999998</v>
      </c>
      <c r="U58">
        <v>1.5342</v>
      </c>
      <c r="V58">
        <v>2.0127000000000002</v>
      </c>
      <c r="W58">
        <v>20.257899999999999</v>
      </c>
      <c r="X58" t="s">
        <v>650</v>
      </c>
      <c r="Y58">
        <v>1.7060999999999999</v>
      </c>
      <c r="Z58" t="s">
        <v>651</v>
      </c>
      <c r="AA58">
        <v>1.7035</v>
      </c>
      <c r="AB58" t="s">
        <v>652</v>
      </c>
      <c r="AC58">
        <v>1.4464999999999999</v>
      </c>
      <c r="AD58">
        <v>16.545400000000001</v>
      </c>
      <c r="AE58">
        <v>240.60069999999999</v>
      </c>
      <c r="AF58">
        <v>14</v>
      </c>
      <c r="AG58">
        <v>82</v>
      </c>
      <c r="AH58">
        <v>9</v>
      </c>
      <c r="AI58">
        <v>26</v>
      </c>
      <c r="AJ58" t="s">
        <v>330</v>
      </c>
      <c r="AL58" t="e">
        <f t="shared" ref="AL58:AL89" si="56">IF(AND(#REF!&lt;&gt;#REF!,#REF!&lt;&gt;#REF!),"Bold","")</f>
        <v>#REF!</v>
      </c>
    </row>
    <row r="59" spans="1:38">
      <c r="A59" t="s">
        <v>731</v>
      </c>
      <c r="B59" s="1">
        <v>0.79166666666666663</v>
      </c>
      <c r="C59" t="s">
        <v>168</v>
      </c>
      <c r="D59" t="s">
        <v>585</v>
      </c>
      <c r="E59" t="s">
        <v>279</v>
      </c>
      <c r="F59">
        <v>3752</v>
      </c>
      <c r="G59" t="s">
        <v>547</v>
      </c>
      <c r="H59" t="s">
        <v>548</v>
      </c>
      <c r="I59" t="s">
        <v>5</v>
      </c>
      <c r="J59" t="s">
        <v>433</v>
      </c>
      <c r="K59" t="s">
        <v>707</v>
      </c>
      <c r="L59">
        <v>3</v>
      </c>
      <c r="M59">
        <v>62.36</v>
      </c>
      <c r="N59">
        <v>46.307400000000001</v>
      </c>
      <c r="O59">
        <v>26.3796</v>
      </c>
      <c r="P59">
        <v>7.1612</v>
      </c>
      <c r="Q59">
        <v>4.5388000000000002</v>
      </c>
      <c r="R59">
        <v>4.4805000000000001</v>
      </c>
      <c r="S59">
        <v>2.6743000000000001</v>
      </c>
      <c r="T59">
        <v>0</v>
      </c>
      <c r="U59">
        <v>0</v>
      </c>
      <c r="V59">
        <v>0</v>
      </c>
      <c r="W59">
        <v>11.13</v>
      </c>
      <c r="X59" t="s">
        <v>644</v>
      </c>
      <c r="Y59">
        <v>1.4678</v>
      </c>
      <c r="Z59" t="s">
        <v>732</v>
      </c>
      <c r="AA59">
        <v>1.3124</v>
      </c>
      <c r="AB59" t="s">
        <v>733</v>
      </c>
      <c r="AC59">
        <v>4.3711000000000002</v>
      </c>
      <c r="AD59">
        <v>16.3201</v>
      </c>
      <c r="AE59">
        <v>193.3877</v>
      </c>
      <c r="AF59">
        <v>14</v>
      </c>
      <c r="AG59">
        <v>70</v>
      </c>
      <c r="AH59">
        <v>9</v>
      </c>
      <c r="AI59">
        <v>143</v>
      </c>
      <c r="AJ59" t="s">
        <v>330</v>
      </c>
      <c r="AL59" t="e">
        <f t="shared" ref="AL59:AL90" si="57">IF(AND(#REF!&lt;&gt;#REF!,#REF!&lt;&gt;#REF!),"Bold","")</f>
        <v>#REF!</v>
      </c>
    </row>
    <row r="60" spans="1:38">
      <c r="A60" t="s">
        <v>404</v>
      </c>
      <c r="B60" s="1">
        <v>0.61458333333333337</v>
      </c>
      <c r="C60" t="s">
        <v>277</v>
      </c>
      <c r="D60" t="s">
        <v>398</v>
      </c>
      <c r="E60" t="s">
        <v>230</v>
      </c>
      <c r="F60">
        <v>6758</v>
      </c>
      <c r="G60" t="s">
        <v>280</v>
      </c>
      <c r="H60" t="s">
        <v>232</v>
      </c>
      <c r="I60" t="s">
        <v>5</v>
      </c>
      <c r="J60" t="s">
        <v>234</v>
      </c>
      <c r="K60" t="s">
        <v>399</v>
      </c>
      <c r="L60">
        <v>9</v>
      </c>
      <c r="M60">
        <v>96.396000000000001</v>
      </c>
      <c r="N60">
        <v>35.108499999999999</v>
      </c>
      <c r="O60">
        <v>18.258600000000001</v>
      </c>
      <c r="P60">
        <v>12.036099999999999</v>
      </c>
      <c r="Q60">
        <v>6.3548999999999998</v>
      </c>
      <c r="R60">
        <v>7.2347999999999999</v>
      </c>
      <c r="S60">
        <v>3.6402999999999999</v>
      </c>
      <c r="T60">
        <v>1.4127000000000001</v>
      </c>
      <c r="U60">
        <v>1.0513999999999999</v>
      </c>
      <c r="V60">
        <v>1.5531999999999999</v>
      </c>
      <c r="W60">
        <v>19.890699999999999</v>
      </c>
      <c r="X60" t="s">
        <v>405</v>
      </c>
      <c r="Y60">
        <v>2.1920999999999999</v>
      </c>
      <c r="Z60" t="s">
        <v>316</v>
      </c>
      <c r="AA60">
        <v>2.0722</v>
      </c>
      <c r="AB60" t="s">
        <v>406</v>
      </c>
      <c r="AC60">
        <v>1.0084</v>
      </c>
      <c r="AD60">
        <v>15.661099999999999</v>
      </c>
      <c r="AE60">
        <v>223.87110000000001</v>
      </c>
      <c r="AF60">
        <v>5</v>
      </c>
      <c r="AG60">
        <v>111</v>
      </c>
      <c r="AH60">
        <v>9</v>
      </c>
      <c r="AI60">
        <v>19</v>
      </c>
      <c r="AJ60" t="s">
        <v>330</v>
      </c>
      <c r="AL60" t="e">
        <f t="shared" ref="AL60:AL91" si="58">IF(AND(#REF!&lt;&gt;#REF!,#REF!&lt;&gt;#REF!),"Bold","")</f>
        <v>#REF!</v>
      </c>
    </row>
    <row r="61" spans="1:38">
      <c r="A61" t="s">
        <v>675</v>
      </c>
      <c r="B61" s="1">
        <v>0.75</v>
      </c>
      <c r="C61" t="s">
        <v>168</v>
      </c>
      <c r="D61" t="s">
        <v>659</v>
      </c>
      <c r="E61" t="s">
        <v>660</v>
      </c>
      <c r="F61">
        <v>28355</v>
      </c>
      <c r="G61" t="s">
        <v>547</v>
      </c>
      <c r="H61" t="s">
        <v>548</v>
      </c>
      <c r="I61" t="s">
        <v>233</v>
      </c>
      <c r="J61" t="s">
        <v>433</v>
      </c>
      <c r="K61" t="s">
        <v>661</v>
      </c>
      <c r="L61">
        <v>4</v>
      </c>
      <c r="M61">
        <v>60.329599999999999</v>
      </c>
      <c r="N61">
        <v>95.758399999999995</v>
      </c>
      <c r="O61">
        <v>21.1585</v>
      </c>
      <c r="P61">
        <v>6.0063000000000004</v>
      </c>
      <c r="Q61">
        <v>5.8662999999999998</v>
      </c>
      <c r="R61">
        <v>5.3079999999999998</v>
      </c>
      <c r="S61">
        <v>3.1469999999999998</v>
      </c>
      <c r="T61">
        <v>2.1806000000000001</v>
      </c>
      <c r="U61">
        <v>2.0901000000000001</v>
      </c>
      <c r="V61">
        <v>1.6591</v>
      </c>
      <c r="W61">
        <v>20.695</v>
      </c>
      <c r="X61" t="s">
        <v>676</v>
      </c>
      <c r="Y61">
        <v>1.1862999999999999</v>
      </c>
      <c r="Z61" t="s">
        <v>677</v>
      </c>
      <c r="AA61">
        <v>2.0076000000000001</v>
      </c>
      <c r="AB61" t="s">
        <v>584</v>
      </c>
      <c r="AC61">
        <v>1.2971999999999999</v>
      </c>
      <c r="AD61">
        <v>15.6051</v>
      </c>
      <c r="AE61">
        <v>244.29519999999999</v>
      </c>
      <c r="AF61">
        <v>10</v>
      </c>
      <c r="AG61">
        <v>98</v>
      </c>
      <c r="AH61">
        <v>9</v>
      </c>
      <c r="AI61">
        <v>16</v>
      </c>
      <c r="AJ61" t="s">
        <v>330</v>
      </c>
      <c r="AL61" t="e">
        <f t="shared" ref="AL61:AL92" si="59">IF(AND(#REF!&lt;&gt;#REF!,#REF!&lt;&gt;#REF!),"Bold","")</f>
        <v>#REF!</v>
      </c>
    </row>
    <row r="62" spans="1:38">
      <c r="A62" t="s">
        <v>539</v>
      </c>
      <c r="B62" s="1">
        <v>0.67708333333333337</v>
      </c>
      <c r="C62" t="s">
        <v>277</v>
      </c>
      <c r="D62" t="s">
        <v>475</v>
      </c>
      <c r="E62" t="s">
        <v>230</v>
      </c>
      <c r="F62">
        <v>4809</v>
      </c>
      <c r="G62" t="s">
        <v>280</v>
      </c>
      <c r="H62" t="s">
        <v>232</v>
      </c>
      <c r="I62" t="s">
        <v>233</v>
      </c>
      <c r="J62" t="s">
        <v>234</v>
      </c>
      <c r="K62" t="s">
        <v>538</v>
      </c>
      <c r="L62">
        <v>4</v>
      </c>
      <c r="M62">
        <v>90.879400000000004</v>
      </c>
      <c r="N62">
        <v>35.136400000000002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401</v>
      </c>
      <c r="Y62">
        <v>3.3692000000000002</v>
      </c>
      <c r="Z62" t="s">
        <v>275</v>
      </c>
      <c r="AA62">
        <v>1.2606999999999999</v>
      </c>
      <c r="AB62" t="s">
        <v>540</v>
      </c>
      <c r="AC62">
        <v>2.3885000000000001</v>
      </c>
      <c r="AD62">
        <v>15.5</v>
      </c>
      <c r="AE62" s="23">
        <v>202.5214</v>
      </c>
      <c r="AF62">
        <v>0.8</v>
      </c>
      <c r="AG62">
        <v>0</v>
      </c>
      <c r="AH62">
        <v>9</v>
      </c>
      <c r="AI62">
        <v>20</v>
      </c>
      <c r="AJ62" t="s">
        <v>330</v>
      </c>
      <c r="AL62" t="e">
        <f t="shared" ref="AL62:AL93" si="60">IF(AND(#REF!&lt;&gt;#REF!,#REF!&lt;&gt;#REF!),"Bold","")</f>
        <v>#REF!</v>
      </c>
    </row>
    <row r="63" spans="1:38">
      <c r="A63" t="s">
        <v>743</v>
      </c>
      <c r="B63" s="1">
        <v>0.8125</v>
      </c>
      <c r="C63" t="s">
        <v>168</v>
      </c>
      <c r="D63" t="s">
        <v>735</v>
      </c>
      <c r="E63" t="s">
        <v>736</v>
      </c>
      <c r="F63">
        <v>3105</v>
      </c>
      <c r="G63" t="s">
        <v>547</v>
      </c>
      <c r="H63" t="s">
        <v>548</v>
      </c>
      <c r="I63" t="s">
        <v>5</v>
      </c>
      <c r="J63" t="s">
        <v>234</v>
      </c>
      <c r="K63" t="s">
        <v>737</v>
      </c>
      <c r="L63">
        <v>5</v>
      </c>
      <c r="M63">
        <v>63.48</v>
      </c>
      <c r="N63">
        <v>51.465499999999999</v>
      </c>
      <c r="O63">
        <v>27.202400000000001</v>
      </c>
      <c r="P63">
        <v>11.4186</v>
      </c>
      <c r="Q63">
        <v>5.4401000000000002</v>
      </c>
      <c r="R63">
        <v>4.8186999999999998</v>
      </c>
      <c r="S63">
        <v>2.3321000000000001</v>
      </c>
      <c r="T63">
        <v>2.2288000000000001</v>
      </c>
      <c r="U63">
        <v>0.88219999999999998</v>
      </c>
      <c r="V63">
        <v>1.3685</v>
      </c>
      <c r="W63">
        <v>17.355</v>
      </c>
      <c r="X63" t="s">
        <v>744</v>
      </c>
      <c r="Y63">
        <v>0</v>
      </c>
      <c r="Z63" t="s">
        <v>243</v>
      </c>
      <c r="AA63">
        <v>1.7444</v>
      </c>
      <c r="AB63" t="s">
        <v>745</v>
      </c>
      <c r="AC63">
        <v>2.8851</v>
      </c>
      <c r="AD63">
        <v>14.9581</v>
      </c>
      <c r="AE63">
        <v>207.57939999999999</v>
      </c>
      <c r="AF63">
        <v>8</v>
      </c>
      <c r="AG63">
        <v>63</v>
      </c>
      <c r="AH63">
        <v>9</v>
      </c>
      <c r="AI63">
        <v>26</v>
      </c>
      <c r="AJ63" t="s">
        <v>330</v>
      </c>
      <c r="AL63" t="e">
        <f t="shared" ref="AL63:AL94" si="61">IF(AND(#REF!&lt;&gt;#REF!,#REF!&lt;&gt;#REF!),"Bold","")</f>
        <v>#REF!</v>
      </c>
    </row>
    <row r="64" spans="1:38">
      <c r="A64" t="s">
        <v>521</v>
      </c>
      <c r="B64" s="1">
        <v>0.66666666666666663</v>
      </c>
      <c r="C64" t="s">
        <v>194</v>
      </c>
      <c r="D64" t="s">
        <v>517</v>
      </c>
      <c r="E64" t="s">
        <v>279</v>
      </c>
      <c r="F64">
        <v>3119</v>
      </c>
      <c r="G64" t="s">
        <v>231</v>
      </c>
      <c r="H64" t="s">
        <v>232</v>
      </c>
      <c r="I64" t="s">
        <v>5</v>
      </c>
      <c r="J64" t="s">
        <v>234</v>
      </c>
      <c r="K64" t="s">
        <v>518</v>
      </c>
      <c r="L64">
        <v>7</v>
      </c>
      <c r="M64">
        <v>60.952100000000002</v>
      </c>
      <c r="N64">
        <v>52.726100000000002</v>
      </c>
      <c r="O64">
        <v>34.9495</v>
      </c>
      <c r="P64">
        <v>6.6616</v>
      </c>
      <c r="Q64">
        <v>4.319</v>
      </c>
      <c r="R64">
        <v>3.1858</v>
      </c>
      <c r="S64">
        <v>2.0659000000000001</v>
      </c>
      <c r="T64">
        <v>1.2462</v>
      </c>
      <c r="U64">
        <v>1.2625</v>
      </c>
      <c r="V64">
        <v>1.2411000000000001</v>
      </c>
      <c r="W64">
        <v>0</v>
      </c>
      <c r="X64" t="s">
        <v>270</v>
      </c>
      <c r="Y64">
        <v>1.9887999999999999</v>
      </c>
      <c r="Z64" t="s">
        <v>271</v>
      </c>
      <c r="AA64">
        <v>1.5898000000000001</v>
      </c>
      <c r="AB64" t="s">
        <v>290</v>
      </c>
      <c r="AC64">
        <v>2.0141</v>
      </c>
      <c r="AD64">
        <v>14.7872</v>
      </c>
      <c r="AE64">
        <v>188.9898</v>
      </c>
      <c r="AF64">
        <v>3.5</v>
      </c>
      <c r="AG64">
        <v>93</v>
      </c>
      <c r="AH64">
        <v>9</v>
      </c>
      <c r="AI64">
        <v>20</v>
      </c>
      <c r="AJ64" t="s">
        <v>330</v>
      </c>
      <c r="AL64" t="e">
        <f t="shared" ref="AL64:AL95" si="62">IF(AND(#REF!&lt;&gt;#REF!,#REF!&lt;&gt;#REF!),"Bold","")</f>
        <v>#REF!</v>
      </c>
    </row>
    <row r="65" spans="1:38">
      <c r="A65" t="s">
        <v>497</v>
      </c>
      <c r="B65" s="1">
        <v>0.65625</v>
      </c>
      <c r="C65" t="s">
        <v>277</v>
      </c>
      <c r="D65" t="s">
        <v>229</v>
      </c>
      <c r="E65" t="s">
        <v>279</v>
      </c>
      <c r="F65">
        <v>3509</v>
      </c>
      <c r="G65" t="s">
        <v>280</v>
      </c>
      <c r="H65" t="s">
        <v>232</v>
      </c>
      <c r="I65" t="s">
        <v>5</v>
      </c>
      <c r="J65" t="s">
        <v>234</v>
      </c>
      <c r="K65" t="s">
        <v>490</v>
      </c>
      <c r="L65">
        <v>10</v>
      </c>
      <c r="M65">
        <v>53.357999999999997</v>
      </c>
      <c r="N65">
        <v>55.599600000000002</v>
      </c>
      <c r="O65">
        <v>17.563500000000001</v>
      </c>
      <c r="P65">
        <v>6.7221000000000002</v>
      </c>
      <c r="Q65">
        <v>3.6688000000000001</v>
      </c>
      <c r="R65">
        <v>2.8923999999999999</v>
      </c>
      <c r="S65">
        <v>1.0226999999999999</v>
      </c>
      <c r="T65">
        <v>0.85919999999999996</v>
      </c>
      <c r="U65">
        <v>0.50239999999999996</v>
      </c>
      <c r="V65">
        <v>1.2833000000000001</v>
      </c>
      <c r="W65">
        <v>16.125</v>
      </c>
      <c r="X65" t="s">
        <v>315</v>
      </c>
      <c r="Y65">
        <v>2.0895000000000001</v>
      </c>
      <c r="Z65" t="s">
        <v>498</v>
      </c>
      <c r="AA65">
        <v>0.1404</v>
      </c>
      <c r="AB65" t="s">
        <v>302</v>
      </c>
      <c r="AC65">
        <v>0.74570000000000003</v>
      </c>
      <c r="AD65">
        <v>14.3759</v>
      </c>
      <c r="AE65">
        <v>176.94839999999999</v>
      </c>
      <c r="AF65">
        <v>6.5</v>
      </c>
      <c r="AG65">
        <v>74</v>
      </c>
      <c r="AH65">
        <v>9</v>
      </c>
      <c r="AI65">
        <v>179</v>
      </c>
      <c r="AJ65" t="s">
        <v>330</v>
      </c>
      <c r="AL65" t="e">
        <f t="shared" ref="AL65:AL96" si="63">IF(AND(#REF!&lt;&gt;#REF!,#REF!&lt;&gt;#REF!),"Bold","")</f>
        <v>#REF!</v>
      </c>
    </row>
    <row r="66" spans="1:38">
      <c r="A66" t="s">
        <v>759</v>
      </c>
      <c r="B66" s="1">
        <v>0.8125</v>
      </c>
      <c r="C66" t="s">
        <v>168</v>
      </c>
      <c r="D66" t="s">
        <v>735</v>
      </c>
      <c r="E66" t="s">
        <v>736</v>
      </c>
      <c r="F66">
        <v>3105</v>
      </c>
      <c r="G66" t="s">
        <v>547</v>
      </c>
      <c r="H66" t="s">
        <v>548</v>
      </c>
      <c r="I66" t="s">
        <v>5</v>
      </c>
      <c r="J66" t="s">
        <v>234</v>
      </c>
      <c r="K66" t="s">
        <v>737</v>
      </c>
      <c r="L66">
        <v>7</v>
      </c>
      <c r="M66">
        <v>56.4</v>
      </c>
      <c r="N66">
        <v>52.794600000000003</v>
      </c>
      <c r="O66">
        <v>17.883099999999999</v>
      </c>
      <c r="P66">
        <v>7.8734999999999999</v>
      </c>
      <c r="Q66">
        <v>4.8654999999999999</v>
      </c>
      <c r="R66">
        <v>2.6882999999999999</v>
      </c>
      <c r="S66">
        <v>2.5577999999999999</v>
      </c>
      <c r="T66">
        <v>1.0122</v>
      </c>
      <c r="U66">
        <v>1.2335</v>
      </c>
      <c r="V66">
        <v>1.6160000000000001</v>
      </c>
      <c r="W66">
        <v>17.867100000000001</v>
      </c>
      <c r="X66" t="s">
        <v>760</v>
      </c>
      <c r="Y66">
        <v>0.32019999999999998</v>
      </c>
      <c r="Z66" t="s">
        <v>761</v>
      </c>
      <c r="AA66">
        <v>1.788</v>
      </c>
      <c r="AB66" t="s">
        <v>534</v>
      </c>
      <c r="AC66">
        <v>1.0716000000000001</v>
      </c>
      <c r="AD66">
        <v>14.1556</v>
      </c>
      <c r="AE66">
        <v>184.12719999999999</v>
      </c>
      <c r="AF66">
        <v>7</v>
      </c>
      <c r="AG66">
        <v>56</v>
      </c>
      <c r="AH66">
        <v>5</v>
      </c>
      <c r="AI66">
        <v>41</v>
      </c>
      <c r="AJ66" t="s">
        <v>480</v>
      </c>
      <c r="AL66" t="e">
        <f t="shared" ref="AL66:AL97" si="64">IF(AND(#REF!&lt;&gt;#REF!,#REF!&lt;&gt;#REF!),"Bold","")</f>
        <v>#REF!</v>
      </c>
    </row>
    <row r="67" spans="1:38">
      <c r="A67" t="s">
        <v>375</v>
      </c>
      <c r="B67" s="1">
        <v>0.60416666666666663</v>
      </c>
      <c r="C67" t="s">
        <v>194</v>
      </c>
      <c r="D67" t="s">
        <v>373</v>
      </c>
      <c r="E67" t="s">
        <v>230</v>
      </c>
      <c r="F67">
        <v>4614</v>
      </c>
      <c r="G67" t="s">
        <v>231</v>
      </c>
      <c r="H67" t="s">
        <v>232</v>
      </c>
      <c r="I67" t="s">
        <v>5</v>
      </c>
      <c r="J67" t="s">
        <v>234</v>
      </c>
      <c r="K67" t="s">
        <v>374</v>
      </c>
      <c r="L67">
        <v>7</v>
      </c>
      <c r="M67">
        <v>75.06</v>
      </c>
      <c r="N67">
        <v>78.239999999999995</v>
      </c>
      <c r="O67">
        <v>28.231200000000001</v>
      </c>
      <c r="P67">
        <v>11.7646</v>
      </c>
      <c r="Q67">
        <v>5.7226999999999997</v>
      </c>
      <c r="R67">
        <v>4.8742000000000001</v>
      </c>
      <c r="S67">
        <v>3.2747999999999999</v>
      </c>
      <c r="T67">
        <v>2.3187000000000002</v>
      </c>
      <c r="U67">
        <v>1.0281</v>
      </c>
      <c r="V67">
        <v>1.1598999999999999</v>
      </c>
      <c r="W67">
        <v>7.1429</v>
      </c>
      <c r="X67" t="s">
        <v>376</v>
      </c>
      <c r="Y67">
        <v>3.2254999999999998</v>
      </c>
      <c r="Z67" t="s">
        <v>377</v>
      </c>
      <c r="AA67">
        <v>2.0459000000000001</v>
      </c>
      <c r="AB67" t="s">
        <v>378</v>
      </c>
      <c r="AC67">
        <v>2.2564000000000002</v>
      </c>
      <c r="AD67">
        <v>14.1485</v>
      </c>
      <c r="AE67" s="23">
        <v>240.49340000000001</v>
      </c>
      <c r="AF67">
        <v>1.75</v>
      </c>
      <c r="AG67">
        <v>103</v>
      </c>
      <c r="AH67">
        <v>5</v>
      </c>
      <c r="AI67">
        <v>14</v>
      </c>
      <c r="AJ67" t="s">
        <v>480</v>
      </c>
      <c r="AL67" t="e">
        <f t="shared" ref="AL67:AL98" si="65">IF(AND(#REF!&lt;&gt;#REF!,#REF!&lt;&gt;#REF!),"Bold","")</f>
        <v>#REF!</v>
      </c>
    </row>
    <row r="68" spans="1:38">
      <c r="A68" t="s">
        <v>653</v>
      </c>
      <c r="B68" s="1">
        <v>0.72916666666666663</v>
      </c>
      <c r="C68" t="s">
        <v>168</v>
      </c>
      <c r="D68" t="s">
        <v>585</v>
      </c>
      <c r="E68" t="s">
        <v>230</v>
      </c>
      <c r="F68">
        <v>6469</v>
      </c>
      <c r="G68" t="s">
        <v>547</v>
      </c>
      <c r="H68" t="s">
        <v>548</v>
      </c>
      <c r="I68" t="s">
        <v>5</v>
      </c>
      <c r="J68" t="s">
        <v>636</v>
      </c>
      <c r="K68" t="s">
        <v>637</v>
      </c>
      <c r="L68">
        <v>3</v>
      </c>
      <c r="M68">
        <v>84.115600000000001</v>
      </c>
      <c r="N68">
        <v>37.153799999999997</v>
      </c>
      <c r="O68">
        <v>18.848299999999998</v>
      </c>
      <c r="P68">
        <v>7.3868999999999998</v>
      </c>
      <c r="Q68">
        <v>5.2225999999999999</v>
      </c>
      <c r="R68">
        <v>3.3136000000000001</v>
      </c>
      <c r="S68">
        <v>5.0453999999999999</v>
      </c>
      <c r="T68">
        <v>1.9589000000000001</v>
      </c>
      <c r="U68">
        <v>1.542</v>
      </c>
      <c r="V68">
        <v>1.1217999999999999</v>
      </c>
      <c r="W68">
        <v>21.766400000000001</v>
      </c>
      <c r="X68" t="s">
        <v>654</v>
      </c>
      <c r="Y68">
        <v>1.7507999999999999</v>
      </c>
      <c r="Z68" t="s">
        <v>655</v>
      </c>
      <c r="AA68">
        <v>2.3083999999999998</v>
      </c>
      <c r="AB68" t="s">
        <v>656</v>
      </c>
      <c r="AC68">
        <v>2.0567000000000002</v>
      </c>
      <c r="AD68">
        <v>14.1175</v>
      </c>
      <c r="AE68">
        <v>207.7088</v>
      </c>
      <c r="AF68">
        <v>7</v>
      </c>
      <c r="AG68">
        <v>83</v>
      </c>
      <c r="AH68">
        <v>5</v>
      </c>
      <c r="AI68">
        <v>12</v>
      </c>
      <c r="AJ68" t="s">
        <v>480</v>
      </c>
      <c r="AL68" t="e">
        <f t="shared" ref="AL68:AL99" si="66">IF(AND(#REF!&lt;&gt;#REF!,#REF!&lt;&gt;#REF!),"Bold","")</f>
        <v>#REF!</v>
      </c>
    </row>
    <row r="69" spans="1:38">
      <c r="A69" t="s">
        <v>420</v>
      </c>
      <c r="B69" s="1">
        <v>0.61458333333333337</v>
      </c>
      <c r="C69" t="s">
        <v>277</v>
      </c>
      <c r="D69" t="s">
        <v>398</v>
      </c>
      <c r="E69" t="s">
        <v>230</v>
      </c>
      <c r="F69">
        <v>6758</v>
      </c>
      <c r="G69" t="s">
        <v>280</v>
      </c>
      <c r="H69" t="s">
        <v>232</v>
      </c>
      <c r="I69" t="s">
        <v>5</v>
      </c>
      <c r="J69" t="s">
        <v>234</v>
      </c>
      <c r="K69" t="s">
        <v>399</v>
      </c>
      <c r="L69">
        <v>6</v>
      </c>
      <c r="M69">
        <v>59.908000000000001</v>
      </c>
      <c r="N69">
        <v>46.8384</v>
      </c>
      <c r="O69">
        <v>19.191600000000001</v>
      </c>
      <c r="P69">
        <v>5.2842000000000002</v>
      </c>
      <c r="Q69">
        <v>5.4356999999999998</v>
      </c>
      <c r="R69">
        <v>3.7132999999999998</v>
      </c>
      <c r="S69">
        <v>3.484</v>
      </c>
      <c r="T69">
        <v>1.7082999999999999</v>
      </c>
      <c r="U69">
        <v>0</v>
      </c>
      <c r="V69">
        <v>0</v>
      </c>
      <c r="W69">
        <v>16.6736</v>
      </c>
      <c r="X69" t="s">
        <v>421</v>
      </c>
      <c r="Y69">
        <v>1.5072000000000001</v>
      </c>
      <c r="Z69" t="s">
        <v>422</v>
      </c>
      <c r="AA69">
        <v>1.7926</v>
      </c>
      <c r="AB69" t="s">
        <v>423</v>
      </c>
      <c r="AC69">
        <v>2.0762999999999998</v>
      </c>
      <c r="AD69">
        <v>14.0838</v>
      </c>
      <c r="AE69">
        <v>184.4187</v>
      </c>
      <c r="AF69">
        <v>5.5</v>
      </c>
      <c r="AG69">
        <v>121</v>
      </c>
      <c r="AH69">
        <v>5</v>
      </c>
      <c r="AI69">
        <v>407</v>
      </c>
      <c r="AJ69" t="s">
        <v>480</v>
      </c>
      <c r="AL69" t="e">
        <f t="shared" ref="AL69:AL100" si="67">IF(AND(#REF!&lt;&gt;#REF!,#REF!&lt;&gt;#REF!),"Bold","")</f>
        <v>#REF!</v>
      </c>
    </row>
    <row r="70" spans="1:38">
      <c r="A70" t="s">
        <v>687</v>
      </c>
      <c r="B70" s="1">
        <v>0.75</v>
      </c>
      <c r="C70" t="s">
        <v>168</v>
      </c>
      <c r="D70" t="s">
        <v>659</v>
      </c>
      <c r="E70" t="s">
        <v>660</v>
      </c>
      <c r="F70">
        <v>28355</v>
      </c>
      <c r="G70" t="s">
        <v>547</v>
      </c>
      <c r="H70" t="s">
        <v>548</v>
      </c>
      <c r="I70" t="s">
        <v>233</v>
      </c>
      <c r="J70" t="s">
        <v>433</v>
      </c>
      <c r="K70" t="s">
        <v>661</v>
      </c>
      <c r="L70">
        <v>4</v>
      </c>
      <c r="M70">
        <v>45.026699999999998</v>
      </c>
      <c r="N70">
        <v>47.124600000000001</v>
      </c>
      <c r="O70">
        <v>12.7644</v>
      </c>
      <c r="P70">
        <v>7.5608000000000004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575</v>
      </c>
      <c r="Y70">
        <v>0.98929999999999996</v>
      </c>
      <c r="Z70" t="s">
        <v>688</v>
      </c>
      <c r="AA70">
        <v>0</v>
      </c>
      <c r="AB70" t="s">
        <v>689</v>
      </c>
      <c r="AC70">
        <v>3.3311000000000002</v>
      </c>
      <c r="AD70">
        <v>14</v>
      </c>
      <c r="AE70">
        <v>145.04509999999999</v>
      </c>
      <c r="AF70">
        <v>20</v>
      </c>
      <c r="AG70">
        <v>83</v>
      </c>
      <c r="AH70">
        <v>5</v>
      </c>
      <c r="AI70">
        <v>172</v>
      </c>
      <c r="AJ70" t="s">
        <v>480</v>
      </c>
      <c r="AL70" t="e">
        <f t="shared" ref="AL70:AL101" si="68">IF(AND(#REF!&lt;&gt;#REF!,#REF!&lt;&gt;#REF!),"Bold","")</f>
        <v>#REF!</v>
      </c>
    </row>
    <row r="71" spans="1:38">
      <c r="A71" t="s">
        <v>386</v>
      </c>
      <c r="B71" s="1">
        <v>0.60416666666666663</v>
      </c>
      <c r="C71" t="s">
        <v>194</v>
      </c>
      <c r="D71" t="s">
        <v>373</v>
      </c>
      <c r="E71" t="s">
        <v>230</v>
      </c>
      <c r="F71">
        <v>4614</v>
      </c>
      <c r="G71" t="s">
        <v>231</v>
      </c>
      <c r="H71" t="s">
        <v>232</v>
      </c>
      <c r="I71" t="s">
        <v>5</v>
      </c>
      <c r="J71" t="s">
        <v>234</v>
      </c>
      <c r="K71" t="s">
        <v>374</v>
      </c>
      <c r="L71">
        <v>5</v>
      </c>
      <c r="M71">
        <v>43.28</v>
      </c>
      <c r="N71">
        <v>43.256999999999998</v>
      </c>
      <c r="O71">
        <v>22.734400000000001</v>
      </c>
      <c r="P71">
        <v>5.7691999999999997</v>
      </c>
      <c r="Q71">
        <v>6.0669000000000004</v>
      </c>
      <c r="R71">
        <v>4.4200999999999997</v>
      </c>
      <c r="S71">
        <v>3.3431000000000002</v>
      </c>
      <c r="T71">
        <v>1.5622</v>
      </c>
      <c r="U71">
        <v>1.0224</v>
      </c>
      <c r="V71">
        <v>1.107</v>
      </c>
      <c r="W71">
        <v>7.1429</v>
      </c>
      <c r="X71" t="s">
        <v>387</v>
      </c>
      <c r="Y71">
        <v>3.2035</v>
      </c>
      <c r="Z71" t="s">
        <v>388</v>
      </c>
      <c r="AA71">
        <v>1.6389</v>
      </c>
      <c r="AB71" t="s">
        <v>389</v>
      </c>
      <c r="AC71">
        <v>0</v>
      </c>
      <c r="AD71">
        <v>13.9864</v>
      </c>
      <c r="AE71">
        <v>158.53389999999999</v>
      </c>
      <c r="AF71">
        <v>5</v>
      </c>
      <c r="AG71">
        <v>77</v>
      </c>
      <c r="AH71">
        <v>8</v>
      </c>
      <c r="AI71">
        <v>16</v>
      </c>
      <c r="AJ71" t="s">
        <v>480</v>
      </c>
      <c r="AL71" t="e">
        <f t="shared" ref="AL71:AL102" si="69">IF(AND(#REF!&lt;&gt;#REF!,#REF!&lt;&gt;#REF!),"Bold","")</f>
        <v>#REF!</v>
      </c>
    </row>
    <row r="72" spans="1:38">
      <c r="A72" t="s">
        <v>503</v>
      </c>
      <c r="B72" s="1">
        <v>0.65625</v>
      </c>
      <c r="C72" t="s">
        <v>277</v>
      </c>
      <c r="D72" t="s">
        <v>229</v>
      </c>
      <c r="E72" t="s">
        <v>279</v>
      </c>
      <c r="F72">
        <v>3509</v>
      </c>
      <c r="G72" t="s">
        <v>280</v>
      </c>
      <c r="H72" t="s">
        <v>232</v>
      </c>
      <c r="I72" t="s">
        <v>5</v>
      </c>
      <c r="J72" t="s">
        <v>234</v>
      </c>
      <c r="K72" t="s">
        <v>490</v>
      </c>
      <c r="L72">
        <v>10</v>
      </c>
      <c r="M72">
        <v>43.561599999999999</v>
      </c>
      <c r="N72">
        <v>43.825099999999999</v>
      </c>
      <c r="O72">
        <v>15.0296</v>
      </c>
      <c r="P72">
        <v>7.4295999999999998</v>
      </c>
      <c r="Q72">
        <v>7.1680000000000001</v>
      </c>
      <c r="R72">
        <v>3.4518</v>
      </c>
      <c r="S72">
        <v>3.9506999999999999</v>
      </c>
      <c r="T72">
        <v>1.8975</v>
      </c>
      <c r="U72">
        <v>0.90269999999999995</v>
      </c>
      <c r="V72">
        <v>1.0847</v>
      </c>
      <c r="W72">
        <v>13.5457</v>
      </c>
      <c r="X72" t="s">
        <v>504</v>
      </c>
      <c r="Y72">
        <v>1.3817999999999999</v>
      </c>
      <c r="Z72" t="s">
        <v>505</v>
      </c>
      <c r="AA72">
        <v>0.85770000000000002</v>
      </c>
      <c r="AB72" t="s">
        <v>506</v>
      </c>
      <c r="AC72">
        <v>0.2</v>
      </c>
      <c r="AD72">
        <v>13.965299999999999</v>
      </c>
      <c r="AE72">
        <v>158.2518</v>
      </c>
      <c r="AF72">
        <v>14</v>
      </c>
      <c r="AG72">
        <v>96</v>
      </c>
      <c r="AH72">
        <v>8</v>
      </c>
      <c r="AI72">
        <v>17</v>
      </c>
      <c r="AJ72" t="s">
        <v>480</v>
      </c>
      <c r="AL72" t="e">
        <f t="shared" ref="AL72:AL103" si="70">IF(AND(#REF!&lt;&gt;#REF!,#REF!&lt;&gt;#REF!),"Bold","")</f>
        <v>#REF!</v>
      </c>
    </row>
    <row r="73" spans="1:38">
      <c r="A73" t="s">
        <v>454</v>
      </c>
      <c r="B73" s="1">
        <v>0.63541666666666663</v>
      </c>
      <c r="C73" t="s">
        <v>277</v>
      </c>
      <c r="D73" t="s">
        <v>356</v>
      </c>
      <c r="E73" t="s">
        <v>230</v>
      </c>
      <c r="F73">
        <v>4809</v>
      </c>
      <c r="G73" t="s">
        <v>280</v>
      </c>
      <c r="H73" t="s">
        <v>232</v>
      </c>
      <c r="I73" t="s">
        <v>233</v>
      </c>
      <c r="J73" t="s">
        <v>234</v>
      </c>
      <c r="K73" t="s">
        <v>447</v>
      </c>
      <c r="L73">
        <v>6</v>
      </c>
      <c r="M73">
        <v>45.795499999999997</v>
      </c>
      <c r="N73">
        <v>33.225200000000001</v>
      </c>
      <c r="O73">
        <v>19.7851</v>
      </c>
      <c r="P73">
        <v>8.8069000000000006</v>
      </c>
      <c r="Q73">
        <v>6.2836999999999996</v>
      </c>
      <c r="R73">
        <v>3.6983000000000001</v>
      </c>
      <c r="S73">
        <v>3.2157</v>
      </c>
      <c r="T73">
        <v>1.7442</v>
      </c>
      <c r="U73">
        <v>1.3078000000000001</v>
      </c>
      <c r="V73">
        <v>1.5446</v>
      </c>
      <c r="W73">
        <v>15.345000000000001</v>
      </c>
      <c r="X73" t="s">
        <v>455</v>
      </c>
      <c r="Y73">
        <v>1.6719999999999999</v>
      </c>
      <c r="Z73" t="s">
        <v>456</v>
      </c>
      <c r="AA73">
        <v>2.1539000000000001</v>
      </c>
      <c r="AB73" t="s">
        <v>457</v>
      </c>
      <c r="AC73">
        <v>0.54769999999999996</v>
      </c>
      <c r="AD73">
        <v>13.911799999999999</v>
      </c>
      <c r="AE73">
        <v>159.03749999999999</v>
      </c>
      <c r="AF73">
        <v>14</v>
      </c>
      <c r="AG73">
        <v>0</v>
      </c>
      <c r="AH73">
        <v>8</v>
      </c>
      <c r="AI73">
        <v>43</v>
      </c>
      <c r="AJ73" t="s">
        <v>480</v>
      </c>
      <c r="AL73" t="e">
        <f t="shared" ref="AL73:AL104" si="71">IF(AND(#REF!&lt;&gt;#REF!,#REF!&lt;&gt;#REF!),"Bold","")</f>
        <v>#REF!</v>
      </c>
    </row>
    <row r="74" spans="1:38">
      <c r="A74" t="s">
        <v>720</v>
      </c>
      <c r="B74" s="1">
        <v>0.79166666666666663</v>
      </c>
      <c r="C74" t="s">
        <v>168</v>
      </c>
      <c r="D74" t="s">
        <v>585</v>
      </c>
      <c r="E74" t="s">
        <v>279</v>
      </c>
      <c r="F74">
        <v>3752</v>
      </c>
      <c r="G74" t="s">
        <v>547</v>
      </c>
      <c r="H74" t="s">
        <v>548</v>
      </c>
      <c r="I74" t="s">
        <v>5</v>
      </c>
      <c r="J74" t="s">
        <v>433</v>
      </c>
      <c r="K74" t="s">
        <v>707</v>
      </c>
      <c r="L74">
        <v>6</v>
      </c>
      <c r="M74">
        <v>67.885000000000005</v>
      </c>
      <c r="N74">
        <v>58.956800000000001</v>
      </c>
      <c r="O74">
        <v>31.24</v>
      </c>
      <c r="P74">
        <v>6.5982000000000003</v>
      </c>
      <c r="Q74">
        <v>5.4362000000000004</v>
      </c>
      <c r="R74">
        <v>4.3159999999999998</v>
      </c>
      <c r="S74">
        <v>3.5505</v>
      </c>
      <c r="T74">
        <v>2.5844999999999998</v>
      </c>
      <c r="U74">
        <v>1.4902</v>
      </c>
      <c r="V74">
        <v>2.1718000000000002</v>
      </c>
      <c r="W74">
        <v>19.583600000000001</v>
      </c>
      <c r="X74" t="s">
        <v>650</v>
      </c>
      <c r="Y74">
        <v>2.3734999999999999</v>
      </c>
      <c r="Z74" t="s">
        <v>721</v>
      </c>
      <c r="AA74">
        <v>0.85770000000000002</v>
      </c>
      <c r="AB74" t="s">
        <v>722</v>
      </c>
      <c r="AC74">
        <v>0.89500000000000002</v>
      </c>
      <c r="AD74">
        <v>13.7986</v>
      </c>
      <c r="AE74">
        <v>221.73759999999999</v>
      </c>
      <c r="AF74">
        <v>5</v>
      </c>
      <c r="AG74">
        <v>65</v>
      </c>
      <c r="AH74">
        <v>8</v>
      </c>
      <c r="AI74">
        <v>16</v>
      </c>
      <c r="AJ74" t="s">
        <v>480</v>
      </c>
      <c r="AL74" t="e">
        <f t="shared" ref="AL74:AL105" si="72">IF(AND(#REF!&lt;&gt;#REF!,#REF!&lt;&gt;#REF!),"Bold","")</f>
        <v>#REF!</v>
      </c>
    </row>
    <row r="75" spans="1:38">
      <c r="A75" t="s">
        <v>705</v>
      </c>
      <c r="B75" s="1">
        <v>0.77083333333333337</v>
      </c>
      <c r="C75" t="s">
        <v>168</v>
      </c>
      <c r="D75" t="s">
        <v>585</v>
      </c>
      <c r="E75" t="s">
        <v>230</v>
      </c>
      <c r="F75">
        <v>6469</v>
      </c>
      <c r="G75" t="s">
        <v>547</v>
      </c>
      <c r="H75" t="s">
        <v>548</v>
      </c>
      <c r="I75" t="s">
        <v>5</v>
      </c>
      <c r="J75" t="s">
        <v>433</v>
      </c>
      <c r="K75" t="s">
        <v>690</v>
      </c>
      <c r="L75">
        <v>4</v>
      </c>
      <c r="M75">
        <v>62.593899999999998</v>
      </c>
      <c r="N75">
        <v>43.308999999999997</v>
      </c>
      <c r="O75">
        <v>32.9071</v>
      </c>
      <c r="P75">
        <v>12.8775</v>
      </c>
      <c r="Q75">
        <v>6.9275000000000002</v>
      </c>
      <c r="R75">
        <v>5.2624000000000004</v>
      </c>
      <c r="S75">
        <v>3.2987000000000002</v>
      </c>
      <c r="T75">
        <v>1.0348999999999999</v>
      </c>
      <c r="U75">
        <v>1.2112000000000001</v>
      </c>
      <c r="V75">
        <v>0.8508</v>
      </c>
      <c r="W75">
        <v>19.0686</v>
      </c>
      <c r="X75" t="s">
        <v>644</v>
      </c>
      <c r="Y75">
        <v>3.0510000000000002</v>
      </c>
      <c r="Z75" t="s">
        <v>706</v>
      </c>
      <c r="AA75">
        <v>2.3401000000000001</v>
      </c>
      <c r="AB75" t="s">
        <v>523</v>
      </c>
      <c r="AC75">
        <v>1.4995000000000001</v>
      </c>
      <c r="AD75">
        <v>13.664199999999999</v>
      </c>
      <c r="AE75">
        <v>209.89619999999999</v>
      </c>
      <c r="AF75">
        <v>16</v>
      </c>
      <c r="AG75">
        <v>83</v>
      </c>
      <c r="AH75">
        <v>8</v>
      </c>
      <c r="AI75">
        <v>181</v>
      </c>
      <c r="AJ75" t="s">
        <v>480</v>
      </c>
      <c r="AL75" t="e">
        <f t="shared" ref="AL75:AL106" si="73">IF(AND(#REF!&lt;&gt;#REF!,#REF!&lt;&gt;#REF!),"Bold","")</f>
        <v>#REF!</v>
      </c>
    </row>
    <row r="76" spans="1:38">
      <c r="A76" t="s">
        <v>522</v>
      </c>
      <c r="B76" s="1">
        <v>0.66666666666666663</v>
      </c>
      <c r="C76" t="s">
        <v>194</v>
      </c>
      <c r="D76" t="s">
        <v>517</v>
      </c>
      <c r="E76" t="s">
        <v>279</v>
      </c>
      <c r="F76">
        <v>3119</v>
      </c>
      <c r="G76" t="s">
        <v>231</v>
      </c>
      <c r="H76" t="s">
        <v>232</v>
      </c>
      <c r="I76" t="s">
        <v>5</v>
      </c>
      <c r="J76" t="s">
        <v>234</v>
      </c>
      <c r="K76" t="s">
        <v>518</v>
      </c>
      <c r="L76">
        <v>5</v>
      </c>
      <c r="M76">
        <v>55.463299999999997</v>
      </c>
      <c r="N76">
        <v>67.949399999999997</v>
      </c>
      <c r="O76">
        <v>19.688600000000001</v>
      </c>
      <c r="P76">
        <v>8.9923000000000002</v>
      </c>
      <c r="Q76">
        <v>7.1524000000000001</v>
      </c>
      <c r="R76">
        <v>2.8649</v>
      </c>
      <c r="S76">
        <v>3.2961999999999998</v>
      </c>
      <c r="T76">
        <v>1.5552999999999999</v>
      </c>
      <c r="U76">
        <v>1.5790999999999999</v>
      </c>
      <c r="V76">
        <v>0.96360000000000001</v>
      </c>
      <c r="W76">
        <v>0</v>
      </c>
      <c r="X76" t="s">
        <v>444</v>
      </c>
      <c r="Y76">
        <v>2.0707</v>
      </c>
      <c r="Z76" t="s">
        <v>445</v>
      </c>
      <c r="AA76">
        <v>0.90700000000000003</v>
      </c>
      <c r="AB76" t="s">
        <v>523</v>
      </c>
      <c r="AC76">
        <v>2.1977000000000002</v>
      </c>
      <c r="AD76">
        <v>13.3912</v>
      </c>
      <c r="AE76">
        <v>188.07159999999999</v>
      </c>
      <c r="AF76">
        <v>5</v>
      </c>
      <c r="AG76">
        <v>97</v>
      </c>
      <c r="AH76">
        <v>8</v>
      </c>
      <c r="AI76">
        <v>33</v>
      </c>
      <c r="AJ76" t="s">
        <v>480</v>
      </c>
      <c r="AL76" t="e">
        <f t="shared" ref="AL76:AL107" si="74">IF(AND(#REF!&lt;&gt;#REF!,#REF!&lt;&gt;#REF!),"Bold","")</f>
        <v>#REF!</v>
      </c>
    </row>
    <row r="77" spans="1:38">
      <c r="A77" t="s">
        <v>450</v>
      </c>
      <c r="B77" s="1">
        <v>0.63541666666666663</v>
      </c>
      <c r="C77" t="s">
        <v>277</v>
      </c>
      <c r="D77" t="s">
        <v>356</v>
      </c>
      <c r="E77" t="s">
        <v>230</v>
      </c>
      <c r="F77">
        <v>4809</v>
      </c>
      <c r="G77" t="s">
        <v>280</v>
      </c>
      <c r="H77" t="s">
        <v>232</v>
      </c>
      <c r="I77" t="s">
        <v>233</v>
      </c>
      <c r="J77" t="s">
        <v>234</v>
      </c>
      <c r="K77" t="s">
        <v>447</v>
      </c>
      <c r="L77">
        <v>8</v>
      </c>
      <c r="M77">
        <v>64.324299999999994</v>
      </c>
      <c r="N77">
        <v>62.090299999999999</v>
      </c>
      <c r="O77">
        <v>27.621400000000001</v>
      </c>
      <c r="P77">
        <v>10.7211</v>
      </c>
      <c r="Q77">
        <v>8.7914999999999992</v>
      </c>
      <c r="R77">
        <v>3.2174</v>
      </c>
      <c r="S77">
        <v>3.5914999999999999</v>
      </c>
      <c r="T77">
        <v>2.3681000000000001</v>
      </c>
      <c r="U77">
        <v>1.2930999999999999</v>
      </c>
      <c r="V77">
        <v>2.4020999999999999</v>
      </c>
      <c r="W77">
        <v>12.4093</v>
      </c>
      <c r="X77" t="s">
        <v>401</v>
      </c>
      <c r="Y77">
        <v>2.9024000000000001</v>
      </c>
      <c r="Z77" t="s">
        <v>451</v>
      </c>
      <c r="AA77">
        <v>0.82799999999999996</v>
      </c>
      <c r="AB77" t="s">
        <v>317</v>
      </c>
      <c r="AC77">
        <v>1.9709000000000001</v>
      </c>
      <c r="AD77">
        <v>13.3171</v>
      </c>
      <c r="AE77">
        <v>217.8485</v>
      </c>
      <c r="AF77">
        <v>2.75</v>
      </c>
      <c r="AG77">
        <v>117</v>
      </c>
      <c r="AH77">
        <v>8</v>
      </c>
      <c r="AI77">
        <v>69</v>
      </c>
      <c r="AJ77" t="s">
        <v>480</v>
      </c>
      <c r="AL77" t="e">
        <f t="shared" ref="AL77:AL108" si="75">IF(AND(#REF!&lt;&gt;#REF!,#REF!&lt;&gt;#REF!),"Bold","")</f>
        <v>#REF!</v>
      </c>
    </row>
    <row r="78" spans="1:38">
      <c r="A78" t="s">
        <v>513</v>
      </c>
      <c r="B78" s="1">
        <v>0.65625</v>
      </c>
      <c r="C78" t="s">
        <v>277</v>
      </c>
      <c r="D78" t="s">
        <v>229</v>
      </c>
      <c r="E78" t="s">
        <v>279</v>
      </c>
      <c r="F78">
        <v>3509</v>
      </c>
      <c r="G78" t="s">
        <v>280</v>
      </c>
      <c r="H78" t="s">
        <v>232</v>
      </c>
      <c r="I78" t="s">
        <v>5</v>
      </c>
      <c r="J78" t="s">
        <v>234</v>
      </c>
      <c r="K78" t="s">
        <v>490</v>
      </c>
      <c r="L78">
        <v>9</v>
      </c>
      <c r="M78">
        <v>46.281500000000001</v>
      </c>
      <c r="N78">
        <v>32.850900000000003</v>
      </c>
      <c r="O78">
        <v>14.9253</v>
      </c>
      <c r="P78">
        <v>5.5974000000000004</v>
      </c>
      <c r="Q78">
        <v>3.6692</v>
      </c>
      <c r="R78">
        <v>3.5695000000000001</v>
      </c>
      <c r="S78">
        <v>2.5558000000000001</v>
      </c>
      <c r="T78">
        <v>0.84019999999999995</v>
      </c>
      <c r="U78">
        <v>1.1731</v>
      </c>
      <c r="V78">
        <v>1.0869</v>
      </c>
      <c r="W78">
        <v>13.368600000000001</v>
      </c>
      <c r="X78" t="s">
        <v>514</v>
      </c>
      <c r="Y78">
        <v>1.4846999999999999</v>
      </c>
      <c r="Z78" t="s">
        <v>515</v>
      </c>
      <c r="AA78">
        <v>0.1419</v>
      </c>
      <c r="AB78" t="s">
        <v>516</v>
      </c>
      <c r="AC78">
        <v>1.9621999999999999</v>
      </c>
      <c r="AD78">
        <v>12.700100000000001</v>
      </c>
      <c r="AE78">
        <v>142.20740000000001</v>
      </c>
      <c r="AF78">
        <v>20</v>
      </c>
      <c r="AG78">
        <v>76</v>
      </c>
      <c r="AH78">
        <v>8</v>
      </c>
      <c r="AI78">
        <v>14</v>
      </c>
      <c r="AJ78" t="s">
        <v>480</v>
      </c>
      <c r="AL78" t="e">
        <f t="shared" ref="AL78:AL109" si="76">IF(AND(#REF!&lt;&gt;#REF!,#REF!&lt;&gt;#REF!),"Bold","")</f>
        <v>#REF!</v>
      </c>
    </row>
    <row r="79" spans="1:38">
      <c r="A79" t="s">
        <v>396</v>
      </c>
      <c r="B79" s="1">
        <v>0.60416666666666663</v>
      </c>
      <c r="C79" t="s">
        <v>194</v>
      </c>
      <c r="D79" t="s">
        <v>373</v>
      </c>
      <c r="E79" t="s">
        <v>230</v>
      </c>
      <c r="F79">
        <v>4614</v>
      </c>
      <c r="G79" t="s">
        <v>231</v>
      </c>
      <c r="H79" t="s">
        <v>232</v>
      </c>
      <c r="I79" t="s">
        <v>5</v>
      </c>
      <c r="J79" t="s">
        <v>234</v>
      </c>
      <c r="K79" t="s">
        <v>374</v>
      </c>
      <c r="L79">
        <v>9</v>
      </c>
      <c r="M79">
        <v>35.530500000000004</v>
      </c>
      <c r="N79">
        <v>40.640500000000003</v>
      </c>
      <c r="O79">
        <v>16.882999999999999</v>
      </c>
      <c r="P79">
        <v>6.0274999999999999</v>
      </c>
      <c r="Q79">
        <v>3.7970999999999999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262</v>
      </c>
      <c r="Y79">
        <v>0</v>
      </c>
      <c r="Z79" t="s">
        <v>263</v>
      </c>
      <c r="AA79">
        <v>6.8199999999999997E-2</v>
      </c>
      <c r="AB79" t="s">
        <v>397</v>
      </c>
      <c r="AC79">
        <v>1.0219</v>
      </c>
      <c r="AD79">
        <v>12.5</v>
      </c>
      <c r="AE79">
        <v>125.3978</v>
      </c>
      <c r="AF79">
        <v>20</v>
      </c>
      <c r="AG79">
        <v>77</v>
      </c>
      <c r="AH79">
        <v>8</v>
      </c>
      <c r="AI79">
        <v>43</v>
      </c>
      <c r="AJ79" t="s">
        <v>286</v>
      </c>
      <c r="AL79" t="e">
        <f t="shared" ref="AL79:AL110" si="77">IF(AND(#REF!&lt;&gt;#REF!,#REF!&lt;&gt;#REF!),"Bold","")</f>
        <v>#REF!</v>
      </c>
    </row>
    <row r="80" spans="1:38">
      <c r="A80" t="s">
        <v>765</v>
      </c>
      <c r="B80" s="1">
        <v>0.8125</v>
      </c>
      <c r="C80" t="s">
        <v>168</v>
      </c>
      <c r="D80" t="s">
        <v>735</v>
      </c>
      <c r="E80" t="s">
        <v>736</v>
      </c>
      <c r="F80">
        <v>3105</v>
      </c>
      <c r="G80" t="s">
        <v>547</v>
      </c>
      <c r="H80" t="s">
        <v>548</v>
      </c>
      <c r="I80" t="s">
        <v>5</v>
      </c>
      <c r="J80" t="s">
        <v>234</v>
      </c>
      <c r="K80" t="s">
        <v>737</v>
      </c>
      <c r="L80">
        <v>5</v>
      </c>
      <c r="M80">
        <v>37.887900000000002</v>
      </c>
      <c r="N80">
        <v>43.707599999999999</v>
      </c>
      <c r="O80">
        <v>24.6416</v>
      </c>
      <c r="P80">
        <v>8.5136000000000003</v>
      </c>
      <c r="Q80">
        <v>4.4143999999999997</v>
      </c>
      <c r="R80">
        <v>4.4154999999999998</v>
      </c>
      <c r="S80">
        <v>2.8542000000000001</v>
      </c>
      <c r="T80">
        <v>2.1118000000000001</v>
      </c>
      <c r="U80">
        <v>1.5681</v>
      </c>
      <c r="V80">
        <v>1.1443000000000001</v>
      </c>
      <c r="W80">
        <v>14.404299999999999</v>
      </c>
      <c r="X80" t="s">
        <v>712</v>
      </c>
      <c r="Y80">
        <v>0.21779999999999999</v>
      </c>
      <c r="Z80" t="s">
        <v>766</v>
      </c>
      <c r="AA80">
        <v>1.2733000000000001</v>
      </c>
      <c r="AB80" t="s">
        <v>570</v>
      </c>
      <c r="AC80">
        <v>0.84819999999999995</v>
      </c>
      <c r="AD80">
        <v>12.496600000000001</v>
      </c>
      <c r="AE80">
        <v>160.49930000000001</v>
      </c>
      <c r="AF80">
        <v>14</v>
      </c>
      <c r="AG80">
        <v>67</v>
      </c>
      <c r="AH80">
        <v>8</v>
      </c>
      <c r="AI80">
        <v>41</v>
      </c>
      <c r="AJ80" t="s">
        <v>286</v>
      </c>
      <c r="AL80" t="e">
        <f t="shared" ref="AL80:AL111" si="78">IF(AND(#REF!&lt;&gt;#REF!,#REF!&lt;&gt;#REF!),"Bold","")</f>
        <v>#REF!</v>
      </c>
    </row>
    <row r="81" spans="1:38">
      <c r="A81" t="s">
        <v>499</v>
      </c>
      <c r="B81" s="1">
        <v>0.65625</v>
      </c>
      <c r="C81" t="s">
        <v>277</v>
      </c>
      <c r="D81" t="s">
        <v>229</v>
      </c>
      <c r="E81" t="s">
        <v>279</v>
      </c>
      <c r="F81">
        <v>3509</v>
      </c>
      <c r="G81" t="s">
        <v>280</v>
      </c>
      <c r="H81" t="s">
        <v>232</v>
      </c>
      <c r="I81" t="s">
        <v>5</v>
      </c>
      <c r="J81" t="s">
        <v>234</v>
      </c>
      <c r="K81" t="s">
        <v>490</v>
      </c>
      <c r="L81">
        <v>9</v>
      </c>
      <c r="M81">
        <v>65.717399999999998</v>
      </c>
      <c r="N81">
        <v>35.712600000000002</v>
      </c>
      <c r="O81">
        <v>14.553000000000001</v>
      </c>
      <c r="P81">
        <v>6.8853</v>
      </c>
      <c r="Q81">
        <v>6.6280999999999999</v>
      </c>
      <c r="R81">
        <v>3.3881999999999999</v>
      </c>
      <c r="S81">
        <v>3.0514999999999999</v>
      </c>
      <c r="T81">
        <v>2.5945999999999998</v>
      </c>
      <c r="U81">
        <v>0.99529999999999996</v>
      </c>
      <c r="V81">
        <v>0.73370000000000002</v>
      </c>
      <c r="W81">
        <v>17.8521</v>
      </c>
      <c r="X81" t="s">
        <v>500</v>
      </c>
      <c r="Y81">
        <v>0</v>
      </c>
      <c r="Z81" t="s">
        <v>501</v>
      </c>
      <c r="AA81">
        <v>0.5</v>
      </c>
      <c r="AB81" t="s">
        <v>502</v>
      </c>
      <c r="AC81">
        <v>1.7155</v>
      </c>
      <c r="AD81">
        <v>11.779500000000001</v>
      </c>
      <c r="AE81">
        <v>172.1069</v>
      </c>
      <c r="AF81">
        <v>10</v>
      </c>
      <c r="AG81">
        <v>92</v>
      </c>
      <c r="AH81">
        <v>8</v>
      </c>
      <c r="AI81">
        <v>12</v>
      </c>
      <c r="AJ81" t="s">
        <v>286</v>
      </c>
      <c r="AL81" t="e">
        <f t="shared" ref="AL81:AL112" si="79">IF(AND(#REF!&lt;&gt;#REF!,#REF!&lt;&gt;#REF!),"Bold","")</f>
        <v>#REF!</v>
      </c>
    </row>
    <row r="82" spans="1:38">
      <c r="A82" t="s">
        <v>491</v>
      </c>
      <c r="B82" s="1">
        <v>0.65625</v>
      </c>
      <c r="C82" t="s">
        <v>277</v>
      </c>
      <c r="D82" t="s">
        <v>229</v>
      </c>
      <c r="E82" t="s">
        <v>279</v>
      </c>
      <c r="F82">
        <v>3509</v>
      </c>
      <c r="G82" t="s">
        <v>280</v>
      </c>
      <c r="H82" t="s">
        <v>232</v>
      </c>
      <c r="I82" t="s">
        <v>5</v>
      </c>
      <c r="J82" t="s">
        <v>234</v>
      </c>
      <c r="K82" t="s">
        <v>490</v>
      </c>
      <c r="L82">
        <v>10</v>
      </c>
      <c r="M82">
        <v>81.875</v>
      </c>
      <c r="N82">
        <v>45.031999999999996</v>
      </c>
      <c r="O82">
        <v>32.416800000000002</v>
      </c>
      <c r="P82">
        <v>8.7594999999999992</v>
      </c>
      <c r="Q82">
        <v>6.0063000000000004</v>
      </c>
      <c r="R82">
        <v>4.0742000000000003</v>
      </c>
      <c r="S82">
        <v>2.8908</v>
      </c>
      <c r="T82">
        <v>2.1629</v>
      </c>
      <c r="U82">
        <v>1.9904999999999999</v>
      </c>
      <c r="V82">
        <v>1.1195999999999999</v>
      </c>
      <c r="W82">
        <v>16.2029</v>
      </c>
      <c r="X82" t="s">
        <v>492</v>
      </c>
      <c r="Y82">
        <v>0.1472</v>
      </c>
      <c r="Z82" t="s">
        <v>493</v>
      </c>
      <c r="AA82">
        <v>1.8985000000000001</v>
      </c>
      <c r="AB82" t="s">
        <v>494</v>
      </c>
      <c r="AC82">
        <v>1.1302000000000001</v>
      </c>
      <c r="AD82">
        <v>11.7486</v>
      </c>
      <c r="AE82" s="23">
        <v>217.45500000000001</v>
      </c>
      <c r="AF82">
        <v>2.5</v>
      </c>
      <c r="AG82">
        <v>98</v>
      </c>
      <c r="AH82">
        <v>8</v>
      </c>
      <c r="AI82">
        <v>68</v>
      </c>
      <c r="AJ82" t="s">
        <v>286</v>
      </c>
      <c r="AL82" t="e">
        <f t="shared" ref="AL82:AL113" si="80">IF(AND(#REF!&lt;&gt;#REF!,#REF!&lt;&gt;#REF!),"Bold","")</f>
        <v>#REF!</v>
      </c>
    </row>
    <row r="83" spans="1:38">
      <c r="A83" t="s">
        <v>236</v>
      </c>
      <c r="B83" s="1">
        <v>0.5625</v>
      </c>
      <c r="C83" t="s">
        <v>194</v>
      </c>
      <c r="D83" t="s">
        <v>229</v>
      </c>
      <c r="E83" t="s">
        <v>230</v>
      </c>
      <c r="F83">
        <v>4094</v>
      </c>
      <c r="G83" t="s">
        <v>231</v>
      </c>
      <c r="H83" t="s">
        <v>232</v>
      </c>
      <c r="I83" t="s">
        <v>233</v>
      </c>
      <c r="J83" t="s">
        <v>234</v>
      </c>
      <c r="K83" t="s">
        <v>235</v>
      </c>
      <c r="L83">
        <v>4</v>
      </c>
      <c r="M83">
        <v>90.272099999999995</v>
      </c>
      <c r="N83">
        <v>69.415999999999997</v>
      </c>
      <c r="O83">
        <v>19.966999999999999</v>
      </c>
      <c r="P83">
        <v>10.343500000000001</v>
      </c>
      <c r="Q83">
        <v>7.1616999999999997</v>
      </c>
      <c r="R83">
        <v>4.6071999999999997</v>
      </c>
      <c r="S83">
        <v>2.0325000000000002</v>
      </c>
      <c r="T83">
        <v>2.1486000000000001</v>
      </c>
      <c r="U83">
        <v>1.2063999999999999</v>
      </c>
      <c r="V83">
        <v>1.1645000000000001</v>
      </c>
      <c r="W83">
        <v>11.992900000000001</v>
      </c>
      <c r="X83" t="s">
        <v>237</v>
      </c>
      <c r="Y83">
        <v>0.70099999999999996</v>
      </c>
      <c r="Z83" t="s">
        <v>238</v>
      </c>
      <c r="AA83">
        <v>0.14729999999999999</v>
      </c>
      <c r="AB83" t="s">
        <v>239</v>
      </c>
      <c r="AC83">
        <v>1.6609</v>
      </c>
      <c r="AD83">
        <v>11.7239</v>
      </c>
      <c r="AE83" s="23">
        <v>234.5454</v>
      </c>
      <c r="AF83">
        <v>3.5</v>
      </c>
      <c r="AG83">
        <v>110</v>
      </c>
      <c r="AH83">
        <v>8</v>
      </c>
      <c r="AI83">
        <v>43</v>
      </c>
      <c r="AJ83" t="s">
        <v>286</v>
      </c>
      <c r="AL83" t="e">
        <f t="shared" ref="AL83:AL114" si="81">IF(AND(#REF!&lt;&gt;#REF!,#REF!&lt;&gt;#REF!),"Bold","")</f>
        <v>#REF!</v>
      </c>
    </row>
    <row r="84" spans="1:38">
      <c r="A84" t="s">
        <v>587</v>
      </c>
      <c r="B84" s="1">
        <v>0.70833333333333337</v>
      </c>
      <c r="C84" t="s">
        <v>168</v>
      </c>
      <c r="D84" t="s">
        <v>585</v>
      </c>
      <c r="E84" t="s">
        <v>279</v>
      </c>
      <c r="F84">
        <v>5175</v>
      </c>
      <c r="G84" t="s">
        <v>547</v>
      </c>
      <c r="H84" t="s">
        <v>548</v>
      </c>
      <c r="I84" t="s">
        <v>233</v>
      </c>
      <c r="J84" t="s">
        <v>433</v>
      </c>
      <c r="K84" t="s">
        <v>586</v>
      </c>
      <c r="L84">
        <v>3</v>
      </c>
      <c r="M84">
        <v>61.828400000000002</v>
      </c>
      <c r="N84">
        <v>56.219299999999997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18.082100000000001</v>
      </c>
      <c r="X84" t="s">
        <v>588</v>
      </c>
      <c r="Y84">
        <v>5.5547000000000004</v>
      </c>
      <c r="Z84" t="s">
        <v>589</v>
      </c>
      <c r="AA84">
        <v>3.2393000000000001</v>
      </c>
      <c r="AB84" t="s">
        <v>590</v>
      </c>
      <c r="AC84">
        <v>0.77959999999999996</v>
      </c>
      <c r="AD84">
        <v>11.6</v>
      </c>
      <c r="AE84">
        <v>210.21039999999999</v>
      </c>
      <c r="AF84">
        <v>0.62</v>
      </c>
      <c r="AG84">
        <v>0</v>
      </c>
      <c r="AH84">
        <v>8</v>
      </c>
      <c r="AI84">
        <v>25</v>
      </c>
      <c r="AJ84" t="s">
        <v>286</v>
      </c>
      <c r="AL84" t="e">
        <f t="shared" ref="AL84:AL115" si="82">IF(AND(#REF!&lt;&gt;#REF!,#REF!&lt;&gt;#REF!),"Bold","")</f>
        <v>#REF!</v>
      </c>
    </row>
    <row r="85" spans="1:38">
      <c r="A85" t="s">
        <v>532</v>
      </c>
      <c r="B85" s="1">
        <v>0.66666666666666663</v>
      </c>
      <c r="C85" t="s">
        <v>194</v>
      </c>
      <c r="D85" t="s">
        <v>517</v>
      </c>
      <c r="E85" t="s">
        <v>279</v>
      </c>
      <c r="F85">
        <v>3119</v>
      </c>
      <c r="G85" t="s">
        <v>231</v>
      </c>
      <c r="H85" t="s">
        <v>232</v>
      </c>
      <c r="I85" t="s">
        <v>5</v>
      </c>
      <c r="J85" t="s">
        <v>234</v>
      </c>
      <c r="K85" t="s">
        <v>518</v>
      </c>
      <c r="L85">
        <v>4</v>
      </c>
      <c r="M85">
        <v>31.698</v>
      </c>
      <c r="N85">
        <v>33.785299999999999</v>
      </c>
      <c r="O85">
        <v>20.546700000000001</v>
      </c>
      <c r="P85">
        <v>9.4830000000000005</v>
      </c>
      <c r="Q85">
        <v>3.7875000000000001</v>
      </c>
      <c r="R85">
        <v>3.3422999999999998</v>
      </c>
      <c r="S85">
        <v>2.4077999999999999</v>
      </c>
      <c r="T85">
        <v>1.3685</v>
      </c>
      <c r="U85">
        <v>0.95089999999999997</v>
      </c>
      <c r="V85">
        <v>1.3408</v>
      </c>
      <c r="W85">
        <v>2.5</v>
      </c>
      <c r="X85" t="s">
        <v>533</v>
      </c>
      <c r="Y85">
        <v>1.8844000000000001</v>
      </c>
      <c r="Z85" t="s">
        <v>301</v>
      </c>
      <c r="AA85">
        <v>0.29039999999999999</v>
      </c>
      <c r="AB85" t="s">
        <v>534</v>
      </c>
      <c r="AC85">
        <v>1.7090000000000001</v>
      </c>
      <c r="AD85">
        <v>11.111599999999999</v>
      </c>
      <c r="AE85">
        <v>126.2063</v>
      </c>
      <c r="AF85">
        <v>3</v>
      </c>
      <c r="AG85">
        <v>71</v>
      </c>
      <c r="AH85">
        <v>8</v>
      </c>
      <c r="AI85">
        <v>16</v>
      </c>
      <c r="AJ85" t="s">
        <v>286</v>
      </c>
      <c r="AL85" t="e">
        <f t="shared" ref="AL85:AL116" si="83">IF(AND(#REF!&lt;&gt;#REF!,#REF!&lt;&gt;#REF!),"Bold","")</f>
        <v>#REF!</v>
      </c>
    </row>
    <row r="86" spans="1:38">
      <c r="A86" t="s">
        <v>380</v>
      </c>
      <c r="B86" s="1">
        <v>0.60416666666666663</v>
      </c>
      <c r="C86" t="s">
        <v>194</v>
      </c>
      <c r="D86" t="s">
        <v>373</v>
      </c>
      <c r="E86" t="s">
        <v>230</v>
      </c>
      <c r="F86">
        <v>4614</v>
      </c>
      <c r="G86" t="s">
        <v>231</v>
      </c>
      <c r="H86" t="s">
        <v>232</v>
      </c>
      <c r="I86" t="s">
        <v>5</v>
      </c>
      <c r="J86" t="s">
        <v>234</v>
      </c>
      <c r="K86" t="s">
        <v>374</v>
      </c>
      <c r="L86">
        <v>6</v>
      </c>
      <c r="M86">
        <v>59.567999999999998</v>
      </c>
      <c r="N86">
        <v>53.594799999999999</v>
      </c>
      <c r="O86">
        <v>35.385899999999999</v>
      </c>
      <c r="P86">
        <v>8.1610999999999994</v>
      </c>
      <c r="Q86">
        <v>5.8658999999999999</v>
      </c>
      <c r="R86">
        <v>3.3679999999999999</v>
      </c>
      <c r="S86">
        <v>3.6322999999999999</v>
      </c>
      <c r="T86">
        <v>2.0440999999999998</v>
      </c>
      <c r="U86">
        <v>0.90649999999999997</v>
      </c>
      <c r="V86">
        <v>1.0842000000000001</v>
      </c>
      <c r="W86">
        <v>15.4343</v>
      </c>
      <c r="X86" t="s">
        <v>381</v>
      </c>
      <c r="Y86">
        <v>1.0935999999999999</v>
      </c>
      <c r="Z86" t="s">
        <v>382</v>
      </c>
      <c r="AA86">
        <v>0.1017</v>
      </c>
      <c r="AB86" t="s">
        <v>383</v>
      </c>
      <c r="AC86">
        <v>1.0858000000000001</v>
      </c>
      <c r="AD86">
        <v>10.920999999999999</v>
      </c>
      <c r="AE86">
        <v>202.24709999999999</v>
      </c>
      <c r="AF86">
        <v>3</v>
      </c>
      <c r="AG86">
        <v>96</v>
      </c>
      <c r="AH86">
        <v>8</v>
      </c>
      <c r="AI86">
        <v>182</v>
      </c>
      <c r="AJ86" t="s">
        <v>286</v>
      </c>
      <c r="AL86" t="e">
        <f t="shared" ref="AL86:AL117" si="84">IF(AND(#REF!&lt;&gt;#REF!,#REF!&lt;&gt;#REF!),"Bold","")</f>
        <v>#REF!</v>
      </c>
    </row>
    <row r="87" spans="1:38">
      <c r="A87" t="s">
        <v>452</v>
      </c>
      <c r="B87" s="1">
        <v>0.63541666666666663</v>
      </c>
      <c r="C87" t="s">
        <v>277</v>
      </c>
      <c r="D87" t="s">
        <v>356</v>
      </c>
      <c r="E87" t="s">
        <v>230</v>
      </c>
      <c r="F87">
        <v>4809</v>
      </c>
      <c r="G87" t="s">
        <v>280</v>
      </c>
      <c r="H87" t="s">
        <v>232</v>
      </c>
      <c r="I87" t="s">
        <v>233</v>
      </c>
      <c r="J87" t="s">
        <v>234</v>
      </c>
      <c r="K87" t="s">
        <v>447</v>
      </c>
      <c r="L87">
        <v>9</v>
      </c>
      <c r="M87">
        <v>50.224299999999999</v>
      </c>
      <c r="N87">
        <v>56.607599999999998</v>
      </c>
      <c r="O87">
        <v>42.14</v>
      </c>
      <c r="P87">
        <v>6.0385999999999997</v>
      </c>
      <c r="Q87">
        <v>4.8945999999999996</v>
      </c>
      <c r="R87">
        <v>3.6265999999999998</v>
      </c>
      <c r="S87">
        <v>3.7183999999999999</v>
      </c>
      <c r="T87">
        <v>1.3482000000000001</v>
      </c>
      <c r="U87">
        <v>1.3601000000000001</v>
      </c>
      <c r="V87">
        <v>1.7078</v>
      </c>
      <c r="W87">
        <v>18.012899999999998</v>
      </c>
      <c r="X87" t="s">
        <v>421</v>
      </c>
      <c r="Y87">
        <v>1.5072000000000001</v>
      </c>
      <c r="Z87" t="s">
        <v>422</v>
      </c>
      <c r="AA87">
        <v>2.5198</v>
      </c>
      <c r="AB87" t="s">
        <v>453</v>
      </c>
      <c r="AC87">
        <v>1.2894000000000001</v>
      </c>
      <c r="AD87">
        <v>10.9072</v>
      </c>
      <c r="AE87">
        <v>205.90260000000001</v>
      </c>
      <c r="AF87">
        <v>4</v>
      </c>
      <c r="AG87">
        <v>123</v>
      </c>
      <c r="AH87">
        <v>3</v>
      </c>
      <c r="AI87">
        <v>28</v>
      </c>
      <c r="AJ87" t="s">
        <v>240</v>
      </c>
      <c r="AL87" t="e">
        <f t="shared" ref="AL87:AL118" si="85">IF(AND(#REF!&lt;&gt;#REF!,#REF!&lt;&gt;#REF!),"Bold","")</f>
        <v>#REF!</v>
      </c>
    </row>
    <row r="88" spans="1:38">
      <c r="A88" t="s">
        <v>418</v>
      </c>
      <c r="B88" s="1">
        <v>0.61458333333333337</v>
      </c>
      <c r="C88" t="s">
        <v>277</v>
      </c>
      <c r="D88" t="s">
        <v>398</v>
      </c>
      <c r="E88" t="s">
        <v>230</v>
      </c>
      <c r="F88">
        <v>6758</v>
      </c>
      <c r="G88" t="s">
        <v>280</v>
      </c>
      <c r="H88" t="s">
        <v>232</v>
      </c>
      <c r="I88" t="s">
        <v>5</v>
      </c>
      <c r="J88" t="s">
        <v>234</v>
      </c>
      <c r="K88" t="s">
        <v>399</v>
      </c>
      <c r="L88">
        <v>6</v>
      </c>
      <c r="M88">
        <v>58.424100000000003</v>
      </c>
      <c r="N88">
        <v>42.337499999999999</v>
      </c>
      <c r="O88">
        <v>29.607099999999999</v>
      </c>
      <c r="P88">
        <v>8.3846000000000007</v>
      </c>
      <c r="Q88">
        <v>7.5171000000000001</v>
      </c>
      <c r="R88">
        <v>4.8672000000000004</v>
      </c>
      <c r="S88">
        <v>3.0011999999999999</v>
      </c>
      <c r="T88">
        <v>1.2914000000000001</v>
      </c>
      <c r="U88">
        <v>1.1731</v>
      </c>
      <c r="V88">
        <v>1.0288999999999999</v>
      </c>
      <c r="W88">
        <v>18.822900000000001</v>
      </c>
      <c r="X88" t="s">
        <v>366</v>
      </c>
      <c r="Y88">
        <v>1.0753999999999999</v>
      </c>
      <c r="Z88" t="s">
        <v>367</v>
      </c>
      <c r="AA88">
        <v>1.2843</v>
      </c>
      <c r="AB88" t="s">
        <v>419</v>
      </c>
      <c r="AC88">
        <v>0.33860000000000001</v>
      </c>
      <c r="AD88">
        <v>10.906000000000001</v>
      </c>
      <c r="AE88">
        <v>190.05950000000001</v>
      </c>
      <c r="AF88">
        <v>7</v>
      </c>
      <c r="AG88">
        <v>112</v>
      </c>
      <c r="AH88">
        <v>3</v>
      </c>
      <c r="AI88">
        <v>8</v>
      </c>
      <c r="AJ88" t="s">
        <v>240</v>
      </c>
      <c r="AL88" t="e">
        <f t="shared" ref="AL88:AL119" si="86">IF(AND(#REF!&lt;&gt;#REF!,#REF!&lt;&gt;#REF!),"Bold","")</f>
        <v>#REF!</v>
      </c>
    </row>
    <row r="89" spans="1:38">
      <c r="A89" t="s">
        <v>307</v>
      </c>
      <c r="B89" s="1">
        <v>0.57291666666666663</v>
      </c>
      <c r="C89" t="s">
        <v>277</v>
      </c>
      <c r="D89" t="s">
        <v>278</v>
      </c>
      <c r="E89" t="s">
        <v>279</v>
      </c>
      <c r="F89">
        <v>4159</v>
      </c>
      <c r="G89" t="s">
        <v>280</v>
      </c>
      <c r="H89" t="s">
        <v>232</v>
      </c>
      <c r="I89" t="s">
        <v>5</v>
      </c>
      <c r="J89" t="s">
        <v>234</v>
      </c>
      <c r="K89" t="s">
        <v>281</v>
      </c>
      <c r="L89">
        <v>6</v>
      </c>
      <c r="M89">
        <v>44.526000000000003</v>
      </c>
      <c r="N89">
        <v>41.037999999999997</v>
      </c>
      <c r="O89">
        <v>25.184000000000001</v>
      </c>
      <c r="P89">
        <v>6.7961</v>
      </c>
      <c r="Q89">
        <v>3.9066000000000001</v>
      </c>
      <c r="R89">
        <v>3.0488</v>
      </c>
      <c r="S89">
        <v>0.94589999999999996</v>
      </c>
      <c r="T89">
        <v>0.63619999999999999</v>
      </c>
      <c r="U89">
        <v>0.73839999999999995</v>
      </c>
      <c r="V89">
        <v>0</v>
      </c>
      <c r="W89">
        <v>11.65</v>
      </c>
      <c r="X89" t="s">
        <v>308</v>
      </c>
      <c r="Y89">
        <v>0.2258</v>
      </c>
      <c r="Z89" t="s">
        <v>309</v>
      </c>
      <c r="AA89">
        <v>1.1323000000000001</v>
      </c>
      <c r="AB89" t="s">
        <v>310</v>
      </c>
      <c r="AC89">
        <v>0.58309999999999995</v>
      </c>
      <c r="AD89">
        <v>10.9</v>
      </c>
      <c r="AE89">
        <v>152.32400000000001</v>
      </c>
      <c r="AF89">
        <v>50</v>
      </c>
      <c r="AG89">
        <v>71</v>
      </c>
      <c r="AH89">
        <v>3</v>
      </c>
      <c r="AI89">
        <v>15</v>
      </c>
      <c r="AJ89" t="s">
        <v>240</v>
      </c>
      <c r="AL89" t="e">
        <f t="shared" ref="AL89:AL120" si="87">IF(AND(#REF!&lt;&gt;#REF!,#REF!&lt;&gt;#REF!),"Bold","")</f>
        <v>#REF!</v>
      </c>
    </row>
    <row r="90" spans="1:38">
      <c r="A90" t="s">
        <v>257</v>
      </c>
      <c r="B90" s="1">
        <v>0.5625</v>
      </c>
      <c r="C90" t="s">
        <v>194</v>
      </c>
      <c r="D90" t="s">
        <v>229</v>
      </c>
      <c r="E90" t="s">
        <v>230</v>
      </c>
      <c r="F90">
        <v>4094</v>
      </c>
      <c r="G90" t="s">
        <v>231</v>
      </c>
      <c r="H90" t="s">
        <v>232</v>
      </c>
      <c r="I90" t="s">
        <v>233</v>
      </c>
      <c r="J90" t="s">
        <v>234</v>
      </c>
      <c r="K90" t="s">
        <v>235</v>
      </c>
      <c r="L90">
        <v>4</v>
      </c>
      <c r="M90">
        <v>33.7575</v>
      </c>
      <c r="N90">
        <v>33.337899999999998</v>
      </c>
      <c r="O90">
        <v>14.798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20.893599999999999</v>
      </c>
      <c r="X90" t="s">
        <v>258</v>
      </c>
      <c r="Y90">
        <v>2.8531</v>
      </c>
      <c r="Z90" t="s">
        <v>259</v>
      </c>
      <c r="AA90">
        <v>1.77</v>
      </c>
      <c r="AB90" t="s">
        <v>260</v>
      </c>
      <c r="AC90">
        <v>0.73780000000000001</v>
      </c>
      <c r="AD90">
        <v>10.6669</v>
      </c>
      <c r="AE90">
        <v>135.34139999999999</v>
      </c>
      <c r="AF90">
        <v>5.5</v>
      </c>
      <c r="AG90">
        <v>0</v>
      </c>
      <c r="AH90">
        <v>9</v>
      </c>
      <c r="AI90">
        <v>24</v>
      </c>
      <c r="AJ90" t="s">
        <v>555</v>
      </c>
      <c r="AL90" t="e">
        <f t="shared" ref="AL90:AL121" si="88">IF(AND(#REF!&lt;&gt;#REF!,#REF!&lt;&gt;#REF!),"Bold","")</f>
        <v>#REF!</v>
      </c>
    </row>
    <row r="91" spans="1:38">
      <c r="A91" t="s">
        <v>696</v>
      </c>
      <c r="B91" s="1">
        <v>0.77083333333333337</v>
      </c>
      <c r="C91" t="s">
        <v>168</v>
      </c>
      <c r="D91" t="s">
        <v>585</v>
      </c>
      <c r="E91" t="s">
        <v>230</v>
      </c>
      <c r="F91">
        <v>6469</v>
      </c>
      <c r="G91" t="s">
        <v>547</v>
      </c>
      <c r="H91" t="s">
        <v>548</v>
      </c>
      <c r="I91" t="s">
        <v>5</v>
      </c>
      <c r="J91" t="s">
        <v>433</v>
      </c>
      <c r="K91" t="s">
        <v>690</v>
      </c>
      <c r="L91">
        <v>3</v>
      </c>
      <c r="M91">
        <v>104.32599999999999</v>
      </c>
      <c r="N91">
        <v>73.775999999999996</v>
      </c>
      <c r="O91">
        <v>23.610099999999999</v>
      </c>
      <c r="P91">
        <v>11.7674</v>
      </c>
      <c r="Q91">
        <v>3.8990999999999998</v>
      </c>
      <c r="R91">
        <v>3.7585000000000002</v>
      </c>
      <c r="S91">
        <v>3.9281000000000001</v>
      </c>
      <c r="T91">
        <v>1.9422999999999999</v>
      </c>
      <c r="U91">
        <v>1.8525</v>
      </c>
      <c r="V91">
        <v>0</v>
      </c>
      <c r="W91">
        <v>22.706399999999999</v>
      </c>
      <c r="X91" t="s">
        <v>697</v>
      </c>
      <c r="Y91">
        <v>2.1023000000000001</v>
      </c>
      <c r="Z91" t="s">
        <v>558</v>
      </c>
      <c r="AA91">
        <v>3.4133</v>
      </c>
      <c r="AB91" t="s">
        <v>344</v>
      </c>
      <c r="AC91">
        <v>1.6317999999999999</v>
      </c>
      <c r="AD91">
        <v>10.5716</v>
      </c>
      <c r="AE91">
        <v>271.0727</v>
      </c>
      <c r="AF91">
        <v>2.5</v>
      </c>
      <c r="AG91">
        <v>80</v>
      </c>
      <c r="AH91">
        <v>9</v>
      </c>
      <c r="AI91">
        <v>13</v>
      </c>
      <c r="AJ91" t="s">
        <v>555</v>
      </c>
      <c r="AL91" t="e">
        <f t="shared" ref="AL91:AL122" si="89">IF(AND(#REF!&lt;&gt;#REF!,#REF!&lt;&gt;#REF!),"Bold","")</f>
        <v>#REF!</v>
      </c>
    </row>
    <row r="92" spans="1:38">
      <c r="A92" t="s">
        <v>528</v>
      </c>
      <c r="B92" s="1">
        <v>0.66666666666666663</v>
      </c>
      <c r="C92" t="s">
        <v>194</v>
      </c>
      <c r="D92" t="s">
        <v>517</v>
      </c>
      <c r="E92" t="s">
        <v>279</v>
      </c>
      <c r="F92">
        <v>3119</v>
      </c>
      <c r="G92" t="s">
        <v>231</v>
      </c>
      <c r="H92" t="s">
        <v>232</v>
      </c>
      <c r="I92" t="s">
        <v>5</v>
      </c>
      <c r="J92" t="s">
        <v>234</v>
      </c>
      <c r="K92" t="s">
        <v>518</v>
      </c>
      <c r="L92">
        <v>7</v>
      </c>
      <c r="M92">
        <v>46.8262</v>
      </c>
      <c r="N92">
        <v>24.6694</v>
      </c>
      <c r="O92">
        <v>13.984</v>
      </c>
      <c r="P92">
        <v>5.4161999999999999</v>
      </c>
      <c r="Q92">
        <v>2.9016000000000002</v>
      </c>
      <c r="R92">
        <v>3.3029000000000002</v>
      </c>
      <c r="S92">
        <v>1.986</v>
      </c>
      <c r="T92">
        <v>1.4684999999999999</v>
      </c>
      <c r="U92">
        <v>1.0099</v>
      </c>
      <c r="V92">
        <v>0.67610000000000003</v>
      </c>
      <c r="W92">
        <v>15.822900000000001</v>
      </c>
      <c r="X92" t="s">
        <v>529</v>
      </c>
      <c r="Y92">
        <v>0</v>
      </c>
      <c r="Z92" t="s">
        <v>530</v>
      </c>
      <c r="AA92">
        <v>0</v>
      </c>
      <c r="AB92" t="s">
        <v>531</v>
      </c>
      <c r="AC92">
        <v>0.98180000000000001</v>
      </c>
      <c r="AD92">
        <v>10.4</v>
      </c>
      <c r="AE92">
        <v>129.44560000000001</v>
      </c>
      <c r="AF92">
        <v>20</v>
      </c>
      <c r="AG92">
        <v>74</v>
      </c>
      <c r="AH92">
        <v>9</v>
      </c>
      <c r="AI92">
        <v>27</v>
      </c>
      <c r="AJ92" t="s">
        <v>555</v>
      </c>
      <c r="AL92" t="e">
        <f t="shared" ref="AL92:AL123" si="90">IF(AND(#REF!&lt;&gt;#REF!,#REF!&lt;&gt;#REF!),"Bold","")</f>
        <v>#REF!</v>
      </c>
    </row>
    <row r="93" spans="1:38">
      <c r="A93" t="s">
        <v>682</v>
      </c>
      <c r="B93" s="1">
        <v>0.75</v>
      </c>
      <c r="C93" t="s">
        <v>168</v>
      </c>
      <c r="D93" t="s">
        <v>659</v>
      </c>
      <c r="E93" t="s">
        <v>660</v>
      </c>
      <c r="F93">
        <v>28355</v>
      </c>
      <c r="G93" t="s">
        <v>547</v>
      </c>
      <c r="H93" t="s">
        <v>548</v>
      </c>
      <c r="I93" t="s">
        <v>233</v>
      </c>
      <c r="J93" t="s">
        <v>433</v>
      </c>
      <c r="K93" t="s">
        <v>661</v>
      </c>
      <c r="L93">
        <v>5</v>
      </c>
      <c r="M93">
        <v>65.341999999999999</v>
      </c>
      <c r="N93">
        <v>53.713799999999999</v>
      </c>
      <c r="O93">
        <v>23.690300000000001</v>
      </c>
      <c r="P93">
        <v>7.2996999999999996</v>
      </c>
      <c r="Q93">
        <v>5.6247999999999996</v>
      </c>
      <c r="R93">
        <v>4.3097000000000003</v>
      </c>
      <c r="S93">
        <v>2.4889999999999999</v>
      </c>
      <c r="T93">
        <v>2.4020000000000001</v>
      </c>
      <c r="U93">
        <v>1.1386000000000001</v>
      </c>
      <c r="V93">
        <v>2.3386999999999998</v>
      </c>
      <c r="W93">
        <v>22.2514</v>
      </c>
      <c r="X93" t="s">
        <v>646</v>
      </c>
      <c r="Y93">
        <v>1.0185999999999999</v>
      </c>
      <c r="Z93" t="s">
        <v>612</v>
      </c>
      <c r="AA93">
        <v>1.4123000000000001</v>
      </c>
      <c r="AB93" t="s">
        <v>601</v>
      </c>
      <c r="AC93">
        <v>1.8191999999999999</v>
      </c>
      <c r="AD93">
        <v>10.3332</v>
      </c>
      <c r="AE93">
        <v>205.1833</v>
      </c>
      <c r="AF93">
        <v>20</v>
      </c>
      <c r="AG93">
        <v>88</v>
      </c>
      <c r="AH93">
        <v>9</v>
      </c>
      <c r="AI93">
        <v>14</v>
      </c>
      <c r="AJ93" t="s">
        <v>555</v>
      </c>
      <c r="AL93" t="e">
        <f t="shared" ref="AL93:AL124" si="91">IF(AND(#REF!&lt;&gt;#REF!,#REF!&lt;&gt;#REF!),"Bold","")</f>
        <v>#REF!</v>
      </c>
    </row>
    <row r="94" spans="1:38">
      <c r="A94" t="s">
        <v>525</v>
      </c>
      <c r="B94" s="1">
        <v>0.66666666666666663</v>
      </c>
      <c r="C94" t="s">
        <v>194</v>
      </c>
      <c r="D94" t="s">
        <v>517</v>
      </c>
      <c r="E94" t="s">
        <v>279</v>
      </c>
      <c r="F94">
        <v>3119</v>
      </c>
      <c r="G94" t="s">
        <v>231</v>
      </c>
      <c r="H94" t="s">
        <v>232</v>
      </c>
      <c r="I94" t="s">
        <v>5</v>
      </c>
      <c r="J94" t="s">
        <v>234</v>
      </c>
      <c r="K94" t="s">
        <v>518</v>
      </c>
      <c r="L94">
        <v>5</v>
      </c>
      <c r="M94">
        <v>36.770800000000001</v>
      </c>
      <c r="N94">
        <v>29.949100000000001</v>
      </c>
      <c r="O94">
        <v>17.602499999999999</v>
      </c>
      <c r="P94">
        <v>6.3163999999999998</v>
      </c>
      <c r="Q94">
        <v>2.9979</v>
      </c>
      <c r="R94">
        <v>2.4510999999999998</v>
      </c>
      <c r="S94">
        <v>1.4069</v>
      </c>
      <c r="T94">
        <v>0</v>
      </c>
      <c r="U94">
        <v>0</v>
      </c>
      <c r="V94">
        <v>0</v>
      </c>
      <c r="W94">
        <v>18.7</v>
      </c>
      <c r="X94" t="s">
        <v>387</v>
      </c>
      <c r="Y94">
        <v>3.1086999999999998</v>
      </c>
      <c r="Z94" t="s">
        <v>526</v>
      </c>
      <c r="AA94">
        <v>0.47499999999999998</v>
      </c>
      <c r="AB94" t="s">
        <v>527</v>
      </c>
      <c r="AC94">
        <v>1.5268999999999999</v>
      </c>
      <c r="AD94">
        <v>10.3</v>
      </c>
      <c r="AE94">
        <v>134.7474</v>
      </c>
      <c r="AF94">
        <v>10</v>
      </c>
      <c r="AG94">
        <v>71</v>
      </c>
      <c r="AH94">
        <v>9</v>
      </c>
      <c r="AI94">
        <v>14</v>
      </c>
      <c r="AJ94" t="s">
        <v>555</v>
      </c>
      <c r="AL94" t="e">
        <f t="shared" ref="AL94:AL125" si="92">IF(AND(#REF!&lt;&gt;#REF!,#REF!&lt;&gt;#REF!),"Bold","")</f>
        <v>#REF!</v>
      </c>
    </row>
    <row r="95" spans="1:38">
      <c r="A95" t="s">
        <v>560</v>
      </c>
      <c r="B95" s="1">
        <v>0.6875</v>
      </c>
      <c r="C95" t="s">
        <v>168</v>
      </c>
      <c r="D95" t="s">
        <v>546</v>
      </c>
      <c r="E95" t="s">
        <v>230</v>
      </c>
      <c r="F95">
        <v>7116</v>
      </c>
      <c r="G95" t="s">
        <v>547</v>
      </c>
      <c r="H95" t="s">
        <v>548</v>
      </c>
      <c r="I95" t="s">
        <v>233</v>
      </c>
      <c r="J95" t="s">
        <v>549</v>
      </c>
      <c r="K95" t="s">
        <v>550</v>
      </c>
      <c r="L95">
        <v>2</v>
      </c>
      <c r="M95">
        <v>86.94</v>
      </c>
      <c r="N95">
        <v>43.286999999999999</v>
      </c>
      <c r="O95">
        <v>27.465699999999998</v>
      </c>
      <c r="P95">
        <v>12.7194</v>
      </c>
      <c r="Q95">
        <v>8.8146000000000004</v>
      </c>
      <c r="R95">
        <v>0</v>
      </c>
      <c r="S95">
        <v>0</v>
      </c>
      <c r="T95">
        <v>0</v>
      </c>
      <c r="U95">
        <v>0</v>
      </c>
      <c r="V95">
        <v>0</v>
      </c>
      <c r="W95">
        <v>21.484300000000001</v>
      </c>
      <c r="X95" t="s">
        <v>561</v>
      </c>
      <c r="Y95">
        <v>2.3224</v>
      </c>
      <c r="Z95" t="s">
        <v>562</v>
      </c>
      <c r="AA95">
        <v>2.6743999999999999</v>
      </c>
      <c r="AB95" t="s">
        <v>554</v>
      </c>
      <c r="AC95">
        <v>2.7193000000000001</v>
      </c>
      <c r="AD95">
        <v>10.199999999999999</v>
      </c>
      <c r="AE95">
        <v>235.15780000000001</v>
      </c>
      <c r="AF95">
        <v>3</v>
      </c>
      <c r="AG95">
        <v>84</v>
      </c>
      <c r="AH95">
        <v>9</v>
      </c>
      <c r="AI95">
        <v>35</v>
      </c>
      <c r="AJ95" t="s">
        <v>555</v>
      </c>
      <c r="AL95" t="e">
        <f t="shared" ref="AL95:AL126" si="93">IF(AND(#REF!&lt;&gt;#REF!,#REF!&lt;&gt;#REF!),"Bold","")</f>
        <v>#REF!</v>
      </c>
    </row>
    <row r="96" spans="1:38">
      <c r="A96" t="s">
        <v>683</v>
      </c>
      <c r="B96" s="1">
        <v>0.75</v>
      </c>
      <c r="C96" t="s">
        <v>168</v>
      </c>
      <c r="D96" t="s">
        <v>659</v>
      </c>
      <c r="E96" t="s">
        <v>660</v>
      </c>
      <c r="F96">
        <v>28355</v>
      </c>
      <c r="G96" t="s">
        <v>547</v>
      </c>
      <c r="H96" t="s">
        <v>548</v>
      </c>
      <c r="I96" t="s">
        <v>233</v>
      </c>
      <c r="J96" t="s">
        <v>433</v>
      </c>
      <c r="K96" t="s">
        <v>661</v>
      </c>
      <c r="L96">
        <v>5</v>
      </c>
      <c r="M96">
        <v>69.851799999999997</v>
      </c>
      <c r="N96">
        <v>41.008499999999998</v>
      </c>
      <c r="O96">
        <v>26.653199999999998</v>
      </c>
      <c r="P96">
        <v>9.6445000000000007</v>
      </c>
      <c r="Q96">
        <v>7.1150000000000002</v>
      </c>
      <c r="R96">
        <v>3.3210999999999999</v>
      </c>
      <c r="S96">
        <v>3.7723</v>
      </c>
      <c r="T96">
        <v>2.4529000000000001</v>
      </c>
      <c r="U96">
        <v>1.9691000000000001</v>
      </c>
      <c r="V96">
        <v>1.7075</v>
      </c>
      <c r="W96">
        <v>20.374300000000002</v>
      </c>
      <c r="X96" t="s">
        <v>684</v>
      </c>
      <c r="Y96">
        <v>1.32</v>
      </c>
      <c r="Z96" t="s">
        <v>685</v>
      </c>
      <c r="AA96">
        <v>1.5079</v>
      </c>
      <c r="AB96" t="s">
        <v>686</v>
      </c>
      <c r="AC96">
        <v>2.1589999999999998</v>
      </c>
      <c r="AD96">
        <v>10.0891</v>
      </c>
      <c r="AE96">
        <v>202.9461</v>
      </c>
      <c r="AF96">
        <v>16</v>
      </c>
      <c r="AG96">
        <v>93</v>
      </c>
      <c r="AH96">
        <v>9</v>
      </c>
      <c r="AI96">
        <v>10</v>
      </c>
      <c r="AJ96" t="s">
        <v>555</v>
      </c>
      <c r="AL96" t="e">
        <f t="shared" ref="AL96:AL127" si="94">IF(AND(#REF!&lt;&gt;#REF!,#REF!&lt;&gt;#REF!),"Bold","")</f>
        <v>#REF!</v>
      </c>
    </row>
    <row r="97" spans="1:38">
      <c r="A97" t="s">
        <v>424</v>
      </c>
      <c r="B97" s="1">
        <v>0.61458333333333337</v>
      </c>
      <c r="C97" t="s">
        <v>277</v>
      </c>
      <c r="D97" t="s">
        <v>398</v>
      </c>
      <c r="E97" t="s">
        <v>230</v>
      </c>
      <c r="F97">
        <v>6758</v>
      </c>
      <c r="G97" t="s">
        <v>280</v>
      </c>
      <c r="H97" t="s">
        <v>232</v>
      </c>
      <c r="I97" t="s">
        <v>5</v>
      </c>
      <c r="J97" t="s">
        <v>234</v>
      </c>
      <c r="K97" t="s">
        <v>399</v>
      </c>
      <c r="L97">
        <v>5</v>
      </c>
      <c r="M97">
        <v>55.896700000000003</v>
      </c>
      <c r="N97">
        <v>44.144599999999997</v>
      </c>
      <c r="O97">
        <v>20.97</v>
      </c>
      <c r="P97">
        <v>9.3706999999999994</v>
      </c>
      <c r="Q97">
        <v>5.2405999999999997</v>
      </c>
      <c r="R97">
        <v>2.2835000000000001</v>
      </c>
      <c r="S97">
        <v>0</v>
      </c>
      <c r="T97">
        <v>0</v>
      </c>
      <c r="U97">
        <v>0</v>
      </c>
      <c r="V97">
        <v>0</v>
      </c>
      <c r="W97">
        <v>19.428599999999999</v>
      </c>
      <c r="X97" t="s">
        <v>425</v>
      </c>
      <c r="Y97">
        <v>2.9765000000000001</v>
      </c>
      <c r="Z97" t="s">
        <v>340</v>
      </c>
      <c r="AA97">
        <v>2.0665</v>
      </c>
      <c r="AB97" t="s">
        <v>426</v>
      </c>
      <c r="AC97">
        <v>0.76659999999999995</v>
      </c>
      <c r="AD97">
        <v>9.9665999999999997</v>
      </c>
      <c r="AE97">
        <v>180.4769</v>
      </c>
      <c r="AF97">
        <v>12</v>
      </c>
      <c r="AG97">
        <v>118</v>
      </c>
      <c r="AH97">
        <v>9</v>
      </c>
      <c r="AJ97" t="s">
        <v>555</v>
      </c>
      <c r="AL97" t="e">
        <f t="shared" ref="AL97:AL128" si="95">IF(AND(#REF!&lt;&gt;#REF!,#REF!&lt;&gt;#REF!),"Bold","")</f>
        <v>#REF!</v>
      </c>
    </row>
    <row r="98" spans="1:38">
      <c r="A98" t="s">
        <v>411</v>
      </c>
      <c r="B98" s="1">
        <v>0.61458333333333337</v>
      </c>
      <c r="C98" t="s">
        <v>277</v>
      </c>
      <c r="D98" t="s">
        <v>398</v>
      </c>
      <c r="E98" t="s">
        <v>230</v>
      </c>
      <c r="F98">
        <v>6758</v>
      </c>
      <c r="G98" t="s">
        <v>280</v>
      </c>
      <c r="H98" t="s">
        <v>232</v>
      </c>
      <c r="I98" t="s">
        <v>5</v>
      </c>
      <c r="J98" t="s">
        <v>234</v>
      </c>
      <c r="K98" t="s">
        <v>399</v>
      </c>
      <c r="L98">
        <v>5</v>
      </c>
      <c r="M98">
        <v>61.213500000000003</v>
      </c>
      <c r="N98">
        <v>52.269599999999997</v>
      </c>
      <c r="O98">
        <v>25.209399999999999</v>
      </c>
      <c r="P98">
        <v>8.1464999999999996</v>
      </c>
      <c r="Q98">
        <v>7.6546000000000003</v>
      </c>
      <c r="R98">
        <v>4.4524999999999997</v>
      </c>
      <c r="S98">
        <v>3.2321</v>
      </c>
      <c r="T98">
        <v>2.7785000000000002</v>
      </c>
      <c r="U98">
        <v>2.0731999999999999</v>
      </c>
      <c r="V98">
        <v>1.0734999999999999</v>
      </c>
      <c r="W98">
        <v>20.165700000000001</v>
      </c>
      <c r="X98" t="s">
        <v>412</v>
      </c>
      <c r="Y98">
        <v>1.8026</v>
      </c>
      <c r="Z98" t="s">
        <v>413</v>
      </c>
      <c r="AA98">
        <v>1.2041999999999999</v>
      </c>
      <c r="AB98" t="s">
        <v>414</v>
      </c>
      <c r="AC98">
        <v>1.0858000000000001</v>
      </c>
      <c r="AD98">
        <v>9.8234999999999992</v>
      </c>
      <c r="AE98">
        <v>202.18530000000001</v>
      </c>
      <c r="AF98">
        <v>8</v>
      </c>
      <c r="AG98">
        <v>122</v>
      </c>
      <c r="AH98">
        <v>9</v>
      </c>
      <c r="AJ98" t="s">
        <v>555</v>
      </c>
      <c r="AL98" t="e">
        <f t="shared" ref="AL98:AL129" si="96">IF(AND(#REF!&lt;&gt;#REF!,#REF!&lt;&gt;#REF!),"Bold","")</f>
        <v>#REF!</v>
      </c>
    </row>
    <row r="99" spans="1:38">
      <c r="A99" t="s">
        <v>734</v>
      </c>
      <c r="B99" s="1">
        <v>0.79166666666666663</v>
      </c>
      <c r="C99" t="s">
        <v>168</v>
      </c>
      <c r="D99" t="s">
        <v>585</v>
      </c>
      <c r="E99" t="s">
        <v>279</v>
      </c>
      <c r="F99">
        <v>3752</v>
      </c>
      <c r="G99" t="s">
        <v>547</v>
      </c>
      <c r="H99" t="s">
        <v>548</v>
      </c>
      <c r="I99" t="s">
        <v>5</v>
      </c>
      <c r="J99" t="s">
        <v>433</v>
      </c>
      <c r="K99" t="s">
        <v>707</v>
      </c>
      <c r="L99">
        <v>3</v>
      </c>
      <c r="M99">
        <v>43.4422</v>
      </c>
      <c r="N99">
        <v>57.036799999999999</v>
      </c>
      <c r="O99">
        <v>25.9208</v>
      </c>
      <c r="P99">
        <v>8.0580999999999996</v>
      </c>
      <c r="Q99">
        <v>6.7747999999999999</v>
      </c>
      <c r="R99">
        <v>4.5750000000000002</v>
      </c>
      <c r="S99">
        <v>3.1438000000000001</v>
      </c>
      <c r="T99">
        <v>3.3136000000000001</v>
      </c>
      <c r="U99">
        <v>0</v>
      </c>
      <c r="V99">
        <v>0</v>
      </c>
      <c r="W99">
        <v>16.680700000000002</v>
      </c>
      <c r="X99" t="s">
        <v>552</v>
      </c>
      <c r="Y99">
        <v>2.3161</v>
      </c>
      <c r="Z99" t="s">
        <v>579</v>
      </c>
      <c r="AA99">
        <v>1.7437</v>
      </c>
      <c r="AB99" t="s">
        <v>470</v>
      </c>
      <c r="AC99">
        <v>1.3666</v>
      </c>
      <c r="AD99">
        <v>8.6915999999999993</v>
      </c>
      <c r="AE99">
        <v>186.39449999999999</v>
      </c>
      <c r="AF99">
        <v>14</v>
      </c>
      <c r="AG99">
        <v>71</v>
      </c>
      <c r="AH99">
        <v>14</v>
      </c>
      <c r="AI99">
        <v>43</v>
      </c>
      <c r="AJ99" t="s">
        <v>591</v>
      </c>
      <c r="AL99" t="e">
        <f t="shared" ref="AL99:AL130" si="97">IF(AND(#REF!&lt;&gt;#REF!,#REF!&lt;&gt;#REF!),"Bold","")</f>
        <v>#REF!</v>
      </c>
    </row>
    <row r="100" spans="1:38">
      <c r="A100" t="s">
        <v>265</v>
      </c>
      <c r="B100" s="1">
        <v>0.5625</v>
      </c>
      <c r="C100" t="s">
        <v>194</v>
      </c>
      <c r="D100" t="s">
        <v>229</v>
      </c>
      <c r="E100" t="s">
        <v>230</v>
      </c>
      <c r="F100">
        <v>4094</v>
      </c>
      <c r="G100" t="s">
        <v>231</v>
      </c>
      <c r="H100" t="s">
        <v>232</v>
      </c>
      <c r="I100" t="s">
        <v>233</v>
      </c>
      <c r="J100" t="s">
        <v>234</v>
      </c>
      <c r="K100" t="s">
        <v>235</v>
      </c>
      <c r="L100">
        <v>5</v>
      </c>
      <c r="M100">
        <v>36.919400000000003</v>
      </c>
      <c r="N100">
        <v>32.794699999999999</v>
      </c>
      <c r="O100">
        <v>13.5076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11.019299999999999</v>
      </c>
      <c r="X100" t="s">
        <v>266</v>
      </c>
      <c r="Y100">
        <v>2.1015999999999999</v>
      </c>
      <c r="Z100" t="s">
        <v>267</v>
      </c>
      <c r="AA100">
        <v>2.2585999999999999</v>
      </c>
      <c r="AB100" t="s">
        <v>268</v>
      </c>
      <c r="AC100">
        <v>0.72650000000000003</v>
      </c>
      <c r="AD100">
        <v>8.3331</v>
      </c>
      <c r="AE100">
        <v>124.0779</v>
      </c>
      <c r="AF100">
        <v>14</v>
      </c>
      <c r="AG100">
        <v>0</v>
      </c>
      <c r="AH100">
        <v>14</v>
      </c>
      <c r="AI100">
        <v>6</v>
      </c>
      <c r="AJ100" t="s">
        <v>591</v>
      </c>
      <c r="AL100" t="e">
        <f t="shared" ref="AL100:AL131" si="98">IF(AND(#REF!&lt;&gt;#REF!,#REF!&lt;&gt;#REF!),"Bold","")</f>
        <v>#REF!</v>
      </c>
    </row>
    <row r="101" spans="1:38">
      <c r="A101" t="s">
        <v>430</v>
      </c>
      <c r="B101" s="1">
        <v>0.61458333333333337</v>
      </c>
      <c r="C101" t="s">
        <v>277</v>
      </c>
      <c r="D101" t="s">
        <v>398</v>
      </c>
      <c r="E101" t="s">
        <v>230</v>
      </c>
      <c r="F101">
        <v>6758</v>
      </c>
      <c r="G101" t="s">
        <v>280</v>
      </c>
      <c r="H101" t="s">
        <v>232</v>
      </c>
      <c r="I101" t="s">
        <v>5</v>
      </c>
      <c r="J101" t="s">
        <v>234</v>
      </c>
      <c r="K101" t="s">
        <v>399</v>
      </c>
      <c r="L101">
        <v>7</v>
      </c>
      <c r="M101">
        <v>42.309100000000001</v>
      </c>
      <c r="N101">
        <v>33.1</v>
      </c>
      <c r="O101">
        <v>19.536000000000001</v>
      </c>
      <c r="P101">
        <v>5.8308</v>
      </c>
      <c r="Q101">
        <v>4.0940000000000003</v>
      </c>
      <c r="R101">
        <v>4.8925000000000001</v>
      </c>
      <c r="S101">
        <v>2.4832000000000001</v>
      </c>
      <c r="T101">
        <v>1.2112000000000001</v>
      </c>
      <c r="U101">
        <v>1.5389999999999999</v>
      </c>
      <c r="V101">
        <v>1.2835000000000001</v>
      </c>
      <c r="W101">
        <v>17.742899999999999</v>
      </c>
      <c r="X101" t="s">
        <v>312</v>
      </c>
      <c r="Y101">
        <v>1.236</v>
      </c>
      <c r="Z101" t="s">
        <v>431</v>
      </c>
      <c r="AA101">
        <v>0.51619999999999999</v>
      </c>
      <c r="AB101" t="s">
        <v>385</v>
      </c>
      <c r="AC101">
        <v>2.3883000000000001</v>
      </c>
      <c r="AD101">
        <v>8.0905000000000005</v>
      </c>
      <c r="AE101">
        <v>146.2533</v>
      </c>
      <c r="AF101">
        <v>10</v>
      </c>
      <c r="AG101">
        <v>107</v>
      </c>
      <c r="AH101">
        <v>14</v>
      </c>
      <c r="AI101">
        <v>32</v>
      </c>
      <c r="AJ101" t="s">
        <v>591</v>
      </c>
      <c r="AL101" t="e">
        <f t="shared" ref="AL101:AL132" si="99">IF(AND(#REF!&lt;&gt;#REF!,#REF!&lt;&gt;#REF!),"Bold","")</f>
        <v>#REF!</v>
      </c>
    </row>
    <row r="102" spans="1:38">
      <c r="A102" t="s">
        <v>415</v>
      </c>
      <c r="B102" s="1">
        <v>0.61458333333333337</v>
      </c>
      <c r="C102" t="s">
        <v>277</v>
      </c>
      <c r="D102" t="s">
        <v>398</v>
      </c>
      <c r="E102" t="s">
        <v>230</v>
      </c>
      <c r="F102">
        <v>6758</v>
      </c>
      <c r="G102" t="s">
        <v>280</v>
      </c>
      <c r="H102" t="s">
        <v>232</v>
      </c>
      <c r="I102" t="s">
        <v>5</v>
      </c>
      <c r="J102" t="s">
        <v>234</v>
      </c>
      <c r="K102" t="s">
        <v>399</v>
      </c>
      <c r="L102">
        <v>6</v>
      </c>
      <c r="M102">
        <v>54.737099999999998</v>
      </c>
      <c r="N102">
        <v>35.953600000000002</v>
      </c>
      <c r="O102">
        <v>40.178100000000001</v>
      </c>
      <c r="P102">
        <v>10.5549</v>
      </c>
      <c r="Q102">
        <v>6.0707000000000004</v>
      </c>
      <c r="R102">
        <v>3.1057999999999999</v>
      </c>
      <c r="S102">
        <v>3.4792999999999998</v>
      </c>
      <c r="T102">
        <v>2.5268000000000002</v>
      </c>
      <c r="U102">
        <v>1.1305000000000001</v>
      </c>
      <c r="V102">
        <v>0.70809999999999995</v>
      </c>
      <c r="W102">
        <v>21.627099999999999</v>
      </c>
      <c r="X102" t="s">
        <v>416</v>
      </c>
      <c r="Y102">
        <v>0.24360000000000001</v>
      </c>
      <c r="Z102" t="s">
        <v>417</v>
      </c>
      <c r="AA102">
        <v>1.1015999999999999</v>
      </c>
      <c r="AB102" t="s">
        <v>355</v>
      </c>
      <c r="AC102">
        <v>1.4145000000000001</v>
      </c>
      <c r="AD102">
        <v>7.9859</v>
      </c>
      <c r="AE102">
        <v>190.81780000000001</v>
      </c>
      <c r="AF102">
        <v>6</v>
      </c>
      <c r="AG102">
        <v>109</v>
      </c>
      <c r="AH102">
        <v>14</v>
      </c>
      <c r="AI102">
        <v>201</v>
      </c>
      <c r="AJ102" t="s">
        <v>591</v>
      </c>
      <c r="AL102" t="e">
        <f t="shared" ref="AL102:AL133" si="100">IF(AND(#REF!&lt;&gt;#REF!,#REF!&lt;&gt;#REF!),"Bold","")</f>
        <v>#REF!</v>
      </c>
    </row>
    <row r="103" spans="1:38">
      <c r="A103" t="s">
        <v>481</v>
      </c>
      <c r="B103" s="1">
        <v>0.64583333333333337</v>
      </c>
      <c r="C103" t="s">
        <v>194</v>
      </c>
      <c r="D103" t="s">
        <v>475</v>
      </c>
      <c r="E103" t="s">
        <v>279</v>
      </c>
      <c r="F103">
        <v>3314</v>
      </c>
      <c r="G103" t="s">
        <v>231</v>
      </c>
      <c r="H103" t="s">
        <v>232</v>
      </c>
      <c r="I103" t="s">
        <v>5</v>
      </c>
      <c r="J103" t="s">
        <v>234</v>
      </c>
      <c r="K103" t="s">
        <v>476</v>
      </c>
      <c r="L103">
        <v>6</v>
      </c>
      <c r="M103">
        <v>63.652799999999999</v>
      </c>
      <c r="N103">
        <v>32.964199999999998</v>
      </c>
      <c r="O103">
        <v>16.2379</v>
      </c>
      <c r="P103">
        <v>7.3437999999999999</v>
      </c>
      <c r="Q103">
        <v>3.5417999999999998</v>
      </c>
      <c r="R103">
        <v>1.7929999999999999</v>
      </c>
      <c r="S103">
        <v>1.7173</v>
      </c>
      <c r="T103">
        <v>1.3859999999999999</v>
      </c>
      <c r="U103">
        <v>1.0573999999999999</v>
      </c>
      <c r="V103">
        <v>0.8518</v>
      </c>
      <c r="W103">
        <v>9.9471000000000007</v>
      </c>
      <c r="X103" t="s">
        <v>246</v>
      </c>
      <c r="Y103">
        <v>1.8801000000000001</v>
      </c>
      <c r="Z103" t="s">
        <v>482</v>
      </c>
      <c r="AA103">
        <v>0.50319999999999998</v>
      </c>
      <c r="AB103" t="s">
        <v>483</v>
      </c>
      <c r="AC103">
        <v>1.9109</v>
      </c>
      <c r="AD103">
        <v>7.8</v>
      </c>
      <c r="AE103">
        <v>152.5874</v>
      </c>
      <c r="AF103">
        <v>7</v>
      </c>
      <c r="AG103">
        <v>73</v>
      </c>
      <c r="AH103">
        <v>14</v>
      </c>
      <c r="AI103">
        <v>42</v>
      </c>
      <c r="AJ103" t="s">
        <v>591</v>
      </c>
      <c r="AL103" t="e">
        <f t="shared" ref="AL103:AL134" si="101">IF(AND(#REF!&lt;&gt;#REF!,#REF!&lt;&gt;#REF!),"Bold","")</f>
        <v>#REF!</v>
      </c>
    </row>
    <row r="104" spans="1:38">
      <c r="A104" t="s">
        <v>487</v>
      </c>
      <c r="B104" s="1">
        <v>0.64583333333333337</v>
      </c>
      <c r="C104" t="s">
        <v>194</v>
      </c>
      <c r="D104" t="s">
        <v>475</v>
      </c>
      <c r="E104" t="s">
        <v>279</v>
      </c>
      <c r="F104">
        <v>3314</v>
      </c>
      <c r="G104" t="s">
        <v>231</v>
      </c>
      <c r="H104" t="s">
        <v>232</v>
      </c>
      <c r="I104" t="s">
        <v>5</v>
      </c>
      <c r="J104" t="s">
        <v>234</v>
      </c>
      <c r="K104" t="s">
        <v>476</v>
      </c>
      <c r="L104">
        <v>8</v>
      </c>
      <c r="M104">
        <v>28.931000000000001</v>
      </c>
      <c r="N104">
        <v>21.2883</v>
      </c>
      <c r="O104">
        <v>13.041600000000001</v>
      </c>
      <c r="P104">
        <v>4.0801999999999996</v>
      </c>
      <c r="Q104">
        <v>1.86</v>
      </c>
      <c r="R104">
        <v>1.5771999999999999</v>
      </c>
      <c r="S104">
        <v>1.4864999999999999</v>
      </c>
      <c r="T104">
        <v>1.3505</v>
      </c>
      <c r="U104">
        <v>1.1956</v>
      </c>
      <c r="V104">
        <v>0.87180000000000002</v>
      </c>
      <c r="W104">
        <v>6.9957000000000003</v>
      </c>
      <c r="X104" t="s">
        <v>444</v>
      </c>
      <c r="Y104">
        <v>1.5621</v>
      </c>
      <c r="Z104" t="s">
        <v>488</v>
      </c>
      <c r="AA104">
        <v>0.1167</v>
      </c>
      <c r="AB104" t="s">
        <v>489</v>
      </c>
      <c r="AC104">
        <v>1.4263999999999999</v>
      </c>
      <c r="AD104">
        <v>7.8</v>
      </c>
      <c r="AE104">
        <v>93.583699999999993</v>
      </c>
      <c r="AF104">
        <v>16</v>
      </c>
      <c r="AG104">
        <v>73</v>
      </c>
      <c r="AH104">
        <v>14</v>
      </c>
      <c r="AI104">
        <v>32</v>
      </c>
      <c r="AJ104" t="s">
        <v>591</v>
      </c>
      <c r="AL104" t="e">
        <f t="shared" ref="AL104:AL135" si="102">IF(AND(#REF!&lt;&gt;#REF!,#REF!&lt;&gt;#REF!),"Bold","")</f>
        <v>#REF!</v>
      </c>
    </row>
    <row r="105" spans="1:38">
      <c r="A105" t="s">
        <v>755</v>
      </c>
      <c r="B105" s="1">
        <v>0.8125</v>
      </c>
      <c r="C105" t="s">
        <v>168</v>
      </c>
      <c r="D105" t="s">
        <v>735</v>
      </c>
      <c r="E105" t="s">
        <v>736</v>
      </c>
      <c r="F105">
        <v>3105</v>
      </c>
      <c r="G105" t="s">
        <v>547</v>
      </c>
      <c r="H105" t="s">
        <v>548</v>
      </c>
      <c r="I105" t="s">
        <v>5</v>
      </c>
      <c r="J105" t="s">
        <v>234</v>
      </c>
      <c r="K105" t="s">
        <v>737</v>
      </c>
      <c r="L105">
        <v>7</v>
      </c>
      <c r="M105">
        <v>72</v>
      </c>
      <c r="N105">
        <v>48.28</v>
      </c>
      <c r="O105">
        <v>15.523999999999999</v>
      </c>
      <c r="P105">
        <v>5.8497000000000003</v>
      </c>
      <c r="Q105">
        <v>6.4036</v>
      </c>
      <c r="R105">
        <v>3.4508999999999999</v>
      </c>
      <c r="S105">
        <v>2.1718999999999999</v>
      </c>
      <c r="T105">
        <v>1.6275999999999999</v>
      </c>
      <c r="U105">
        <v>0.93210000000000004</v>
      </c>
      <c r="V105">
        <v>1.0855999999999999</v>
      </c>
      <c r="W105">
        <v>19.387899999999998</v>
      </c>
      <c r="X105" t="s">
        <v>756</v>
      </c>
      <c r="Y105">
        <v>0.84860000000000002</v>
      </c>
      <c r="Z105" t="s">
        <v>757</v>
      </c>
      <c r="AA105">
        <v>1.7506999999999999</v>
      </c>
      <c r="AB105" t="s">
        <v>758</v>
      </c>
      <c r="AC105">
        <v>0.36680000000000001</v>
      </c>
      <c r="AD105">
        <v>7.5753000000000004</v>
      </c>
      <c r="AE105">
        <v>187.25479999999999</v>
      </c>
      <c r="AF105">
        <v>25</v>
      </c>
      <c r="AG105">
        <v>62</v>
      </c>
      <c r="AH105">
        <v>14</v>
      </c>
      <c r="AI105">
        <v>91</v>
      </c>
      <c r="AJ105" t="s">
        <v>591</v>
      </c>
      <c r="AL105" t="e">
        <f t="shared" ref="AL105:AL136" si="103">IF(AND(#REF!&lt;&gt;#REF!,#REF!&lt;&gt;#REF!),"Bold","")</f>
        <v>#REF!</v>
      </c>
    </row>
    <row r="106" spans="1:38">
      <c r="A106" t="s">
        <v>241</v>
      </c>
      <c r="B106" s="1">
        <v>0.5625</v>
      </c>
      <c r="C106" t="s">
        <v>194</v>
      </c>
      <c r="D106" t="s">
        <v>229</v>
      </c>
      <c r="E106" t="s">
        <v>230</v>
      </c>
      <c r="F106">
        <v>4094</v>
      </c>
      <c r="G106" t="s">
        <v>231</v>
      </c>
      <c r="H106" t="s">
        <v>232</v>
      </c>
      <c r="I106" t="s">
        <v>233</v>
      </c>
      <c r="J106" t="s">
        <v>234</v>
      </c>
      <c r="K106" t="s">
        <v>235</v>
      </c>
      <c r="L106">
        <v>5</v>
      </c>
      <c r="M106">
        <v>46.002000000000002</v>
      </c>
      <c r="N106">
        <v>59.800800000000002</v>
      </c>
      <c r="O106">
        <v>27.0488</v>
      </c>
      <c r="P106">
        <v>11.506</v>
      </c>
      <c r="Q106">
        <v>6.9249000000000001</v>
      </c>
      <c r="R106">
        <v>6.5537000000000001</v>
      </c>
      <c r="S106">
        <v>3.8087</v>
      </c>
      <c r="T106">
        <v>2.3092000000000001</v>
      </c>
      <c r="U106">
        <v>1.319</v>
      </c>
      <c r="V106">
        <v>1.5998000000000001</v>
      </c>
      <c r="W106">
        <v>17.8857</v>
      </c>
      <c r="X106" t="s">
        <v>242</v>
      </c>
      <c r="Y106">
        <v>2.0969000000000002</v>
      </c>
      <c r="Z106" t="s">
        <v>243</v>
      </c>
      <c r="AA106">
        <v>1.3680000000000001</v>
      </c>
      <c r="AB106" t="s">
        <v>244</v>
      </c>
      <c r="AC106">
        <v>1.1286</v>
      </c>
      <c r="AD106">
        <v>7.4995000000000003</v>
      </c>
      <c r="AE106">
        <v>196.85149999999999</v>
      </c>
      <c r="AF106">
        <v>12</v>
      </c>
      <c r="AG106">
        <v>0</v>
      </c>
      <c r="AH106">
        <v>14</v>
      </c>
      <c r="AI106">
        <v>49</v>
      </c>
      <c r="AJ106" t="s">
        <v>591</v>
      </c>
      <c r="AL106" t="e">
        <f t="shared" ref="AL106:AL137" si="104">IF(AND(#REF!&lt;&gt;#REF!,#REF!&lt;&gt;#REF!),"Bold","")</f>
        <v>#REF!</v>
      </c>
    </row>
    <row r="107" spans="1:38">
      <c r="A107" t="s">
        <v>314</v>
      </c>
      <c r="B107" s="1">
        <v>0.57291666666666663</v>
      </c>
      <c r="C107" t="s">
        <v>277</v>
      </c>
      <c r="D107" t="s">
        <v>278</v>
      </c>
      <c r="E107" t="s">
        <v>279</v>
      </c>
      <c r="F107">
        <v>4159</v>
      </c>
      <c r="G107" t="s">
        <v>280</v>
      </c>
      <c r="H107" t="s">
        <v>232</v>
      </c>
      <c r="I107" t="s">
        <v>5</v>
      </c>
      <c r="J107" t="s">
        <v>234</v>
      </c>
      <c r="K107" t="s">
        <v>281</v>
      </c>
      <c r="L107">
        <v>9</v>
      </c>
      <c r="M107">
        <v>50.144399999999997</v>
      </c>
      <c r="N107">
        <v>49.104999999999997</v>
      </c>
      <c r="O107">
        <v>11.824999999999999</v>
      </c>
      <c r="P107">
        <v>5.3075000000000001</v>
      </c>
      <c r="Q107">
        <v>3.5581999999999998</v>
      </c>
      <c r="R107">
        <v>3.5815999999999999</v>
      </c>
      <c r="S107">
        <v>2.2942999999999998</v>
      </c>
      <c r="T107">
        <v>1.4888999999999999</v>
      </c>
      <c r="U107">
        <v>1.1894</v>
      </c>
      <c r="V107">
        <v>1.1176999999999999</v>
      </c>
      <c r="W107">
        <v>7.6092000000000004</v>
      </c>
      <c r="X107" t="s">
        <v>315</v>
      </c>
      <c r="Y107">
        <v>2.0306999999999999</v>
      </c>
      <c r="Z107" t="s">
        <v>316</v>
      </c>
      <c r="AA107">
        <v>1.7085999999999999</v>
      </c>
      <c r="AB107" t="s">
        <v>317</v>
      </c>
      <c r="AC107">
        <v>2.1347</v>
      </c>
      <c r="AD107">
        <v>7.4649999999999999</v>
      </c>
      <c r="AE107">
        <v>150.56010000000001</v>
      </c>
      <c r="AF107">
        <v>12</v>
      </c>
      <c r="AG107">
        <v>77</v>
      </c>
      <c r="AH107">
        <v>14</v>
      </c>
      <c r="AI107">
        <v>52</v>
      </c>
      <c r="AJ107" t="s">
        <v>591</v>
      </c>
      <c r="AL107" t="e">
        <f t="shared" ref="AL107:AL138" si="105">IF(AND(#REF!&lt;&gt;#REF!,#REF!&lt;&gt;#REF!),"Bold","")</f>
        <v>#REF!</v>
      </c>
    </row>
    <row r="108" spans="1:38">
      <c r="A108" t="s">
        <v>303</v>
      </c>
      <c r="B108" s="1">
        <v>0.57291666666666663</v>
      </c>
      <c r="C108" t="s">
        <v>277</v>
      </c>
      <c r="D108" t="s">
        <v>278</v>
      </c>
      <c r="E108" t="s">
        <v>279</v>
      </c>
      <c r="F108">
        <v>4159</v>
      </c>
      <c r="G108" t="s">
        <v>280</v>
      </c>
      <c r="H108" t="s">
        <v>232</v>
      </c>
      <c r="I108" t="s">
        <v>5</v>
      </c>
      <c r="J108" t="s">
        <v>234</v>
      </c>
      <c r="K108" t="s">
        <v>281</v>
      </c>
      <c r="L108">
        <v>9</v>
      </c>
      <c r="M108">
        <v>54.873800000000003</v>
      </c>
      <c r="N108">
        <v>55.439599999999999</v>
      </c>
      <c r="O108">
        <v>22.485199999999999</v>
      </c>
      <c r="P108">
        <v>10.145899999999999</v>
      </c>
      <c r="Q108">
        <v>3.9525999999999999</v>
      </c>
      <c r="R108">
        <v>4.6843000000000004</v>
      </c>
      <c r="S108">
        <v>1.5718000000000001</v>
      </c>
      <c r="T108">
        <v>1.4101999999999999</v>
      </c>
      <c r="U108">
        <v>1.2938000000000001</v>
      </c>
      <c r="V108">
        <v>1.5466</v>
      </c>
      <c r="W108">
        <v>0</v>
      </c>
      <c r="X108" t="s">
        <v>304</v>
      </c>
      <c r="Y108">
        <v>2.5356999999999998</v>
      </c>
      <c r="Z108" t="s">
        <v>305</v>
      </c>
      <c r="AA108">
        <v>0.95409999999999995</v>
      </c>
      <c r="AB108" t="s">
        <v>306</v>
      </c>
      <c r="AC108">
        <v>1.7655000000000001</v>
      </c>
      <c r="AD108">
        <v>7.2037000000000004</v>
      </c>
      <c r="AE108">
        <v>169.86279999999999</v>
      </c>
      <c r="AF108">
        <v>8</v>
      </c>
      <c r="AG108">
        <v>102</v>
      </c>
      <c r="AH108">
        <v>14</v>
      </c>
      <c r="AI108">
        <v>141</v>
      </c>
      <c r="AJ108" t="s">
        <v>591</v>
      </c>
      <c r="AL108" t="e">
        <f t="shared" ref="AL108:AL139" si="106">IF(AND(#REF!&lt;&gt;#REF!,#REF!&lt;&gt;#REF!),"Bold","")</f>
        <v>#REF!</v>
      </c>
    </row>
    <row r="109" spans="1:38">
      <c r="A109" t="s">
        <v>462</v>
      </c>
      <c r="B109" s="1">
        <v>0.63541666666666663</v>
      </c>
      <c r="C109" t="s">
        <v>277</v>
      </c>
      <c r="D109" t="s">
        <v>356</v>
      </c>
      <c r="E109" t="s">
        <v>230</v>
      </c>
      <c r="F109">
        <v>4809</v>
      </c>
      <c r="G109" t="s">
        <v>280</v>
      </c>
      <c r="H109" t="s">
        <v>232</v>
      </c>
      <c r="I109" t="s">
        <v>233</v>
      </c>
      <c r="J109" t="s">
        <v>234</v>
      </c>
      <c r="K109" t="s">
        <v>447</v>
      </c>
      <c r="L109">
        <v>7</v>
      </c>
      <c r="M109">
        <v>48.639499999999998</v>
      </c>
      <c r="N109">
        <v>22.522300000000001</v>
      </c>
      <c r="O109">
        <v>19.8825</v>
      </c>
      <c r="P109">
        <v>5.7805</v>
      </c>
      <c r="Q109">
        <v>4.4165999999999999</v>
      </c>
      <c r="R109">
        <v>2.4927000000000001</v>
      </c>
      <c r="S109">
        <v>1.6035999999999999</v>
      </c>
      <c r="T109">
        <v>1.121</v>
      </c>
      <c r="U109">
        <v>0.77710000000000001</v>
      </c>
      <c r="V109">
        <v>1.1831</v>
      </c>
      <c r="W109">
        <v>11.019299999999999</v>
      </c>
      <c r="X109" t="s">
        <v>463</v>
      </c>
      <c r="Y109">
        <v>1.6737</v>
      </c>
      <c r="Z109" t="s">
        <v>464</v>
      </c>
      <c r="AA109">
        <v>0.58169999999999999</v>
      </c>
      <c r="AB109" t="s">
        <v>465</v>
      </c>
      <c r="AC109">
        <v>0.63739999999999997</v>
      </c>
      <c r="AD109">
        <v>6.9218000000000002</v>
      </c>
      <c r="AE109">
        <v>129.25280000000001</v>
      </c>
      <c r="AF109">
        <v>50</v>
      </c>
      <c r="AG109">
        <v>0</v>
      </c>
      <c r="AH109">
        <v>14</v>
      </c>
      <c r="AI109">
        <v>16</v>
      </c>
      <c r="AJ109" t="s">
        <v>591</v>
      </c>
      <c r="AL109" t="e">
        <f t="shared" ref="AL109:AL140" si="107">IF(AND(#REF!&lt;&gt;#REF!,#REF!&lt;&gt;#REF!),"Bold","")</f>
        <v>#REF!</v>
      </c>
    </row>
    <row r="110" spans="1:38">
      <c r="A110" t="s">
        <v>657</v>
      </c>
      <c r="B110" s="1">
        <v>0.72916666666666663</v>
      </c>
      <c r="C110" t="s">
        <v>168</v>
      </c>
      <c r="D110" t="s">
        <v>585</v>
      </c>
      <c r="E110" t="s">
        <v>230</v>
      </c>
      <c r="F110">
        <v>6469</v>
      </c>
      <c r="G110" t="s">
        <v>547</v>
      </c>
      <c r="H110" t="s">
        <v>548</v>
      </c>
      <c r="I110" t="s">
        <v>5</v>
      </c>
      <c r="J110" t="s">
        <v>636</v>
      </c>
      <c r="K110" t="s">
        <v>637</v>
      </c>
      <c r="L110">
        <v>3</v>
      </c>
      <c r="M110">
        <v>43.428800000000003</v>
      </c>
      <c r="N110">
        <v>42.442100000000003</v>
      </c>
      <c r="O110">
        <v>15.3972</v>
      </c>
      <c r="P110">
        <v>5.6982999999999997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12.007099999999999</v>
      </c>
      <c r="X110" t="s">
        <v>588</v>
      </c>
      <c r="Y110">
        <v>4.2858999999999998</v>
      </c>
      <c r="Z110" t="s">
        <v>658</v>
      </c>
      <c r="AA110">
        <v>1.9200999999999999</v>
      </c>
      <c r="AB110" t="s">
        <v>502</v>
      </c>
      <c r="AC110">
        <v>1.6185</v>
      </c>
      <c r="AD110">
        <v>6.65</v>
      </c>
      <c r="AE110">
        <v>146.6797</v>
      </c>
      <c r="AF110">
        <v>10</v>
      </c>
      <c r="AG110">
        <v>77</v>
      </c>
      <c r="AH110">
        <v>14</v>
      </c>
      <c r="AJ110" t="s">
        <v>591</v>
      </c>
      <c r="AL110" t="e">
        <f t="shared" ref="AL110:AL141" si="108">IF(AND(#REF!&lt;&gt;#REF!,#REF!&lt;&gt;#REF!),"Bold","")</f>
        <v>#REF!</v>
      </c>
    </row>
    <row r="111" spans="1:38">
      <c r="A111" t="s">
        <v>762</v>
      </c>
      <c r="B111" s="1">
        <v>0.8125</v>
      </c>
      <c r="C111" t="s">
        <v>168</v>
      </c>
      <c r="D111" t="s">
        <v>735</v>
      </c>
      <c r="E111" t="s">
        <v>736</v>
      </c>
      <c r="F111">
        <v>3105</v>
      </c>
      <c r="G111" t="s">
        <v>547</v>
      </c>
      <c r="H111" t="s">
        <v>548</v>
      </c>
      <c r="I111" t="s">
        <v>5</v>
      </c>
      <c r="J111" t="s">
        <v>234</v>
      </c>
      <c r="K111" t="s">
        <v>737</v>
      </c>
      <c r="L111">
        <v>4</v>
      </c>
      <c r="M111">
        <v>54.640500000000003</v>
      </c>
      <c r="N111">
        <v>42.342300000000002</v>
      </c>
      <c r="O111">
        <v>23.163699999999999</v>
      </c>
      <c r="P111">
        <v>10.301</v>
      </c>
      <c r="Q111">
        <v>6.3901000000000003</v>
      </c>
      <c r="R111">
        <v>4.6342999999999996</v>
      </c>
      <c r="S111">
        <v>3.2248000000000001</v>
      </c>
      <c r="T111">
        <v>2.2867999999999999</v>
      </c>
      <c r="U111">
        <v>1.5631999999999999</v>
      </c>
      <c r="V111">
        <v>0</v>
      </c>
      <c r="W111">
        <v>11.292899999999999</v>
      </c>
      <c r="X111" t="s">
        <v>763</v>
      </c>
      <c r="Y111">
        <v>0.23419999999999999</v>
      </c>
      <c r="Z111" t="s">
        <v>764</v>
      </c>
      <c r="AA111">
        <v>1.4291</v>
      </c>
      <c r="AB111" t="s">
        <v>748</v>
      </c>
      <c r="AC111">
        <v>0.80249999999999999</v>
      </c>
      <c r="AD111">
        <v>5.4550999999999998</v>
      </c>
      <c r="AE111">
        <v>169.31739999999999</v>
      </c>
      <c r="AF111">
        <v>16</v>
      </c>
      <c r="AG111">
        <v>64</v>
      </c>
      <c r="AH111">
        <v>14</v>
      </c>
      <c r="AJ111" t="s">
        <v>591</v>
      </c>
      <c r="AL111" t="e">
        <f t="shared" ref="AL111:AL142" si="109">IF(AND(#REF!&lt;&gt;#REF!,#REF!&lt;&gt;#REF!),"Bold","")</f>
        <v>#REF!</v>
      </c>
    </row>
    <row r="112" spans="1:38">
      <c r="A112" t="s">
        <v>261</v>
      </c>
      <c r="B112" s="1">
        <v>0.5625</v>
      </c>
      <c r="C112" t="s">
        <v>194</v>
      </c>
      <c r="D112" t="s">
        <v>229</v>
      </c>
      <c r="E112" t="s">
        <v>230</v>
      </c>
      <c r="F112">
        <v>4094</v>
      </c>
      <c r="G112" t="s">
        <v>231</v>
      </c>
      <c r="H112" t="s">
        <v>232</v>
      </c>
      <c r="I112" t="s">
        <v>233</v>
      </c>
      <c r="J112" t="s">
        <v>234</v>
      </c>
      <c r="K112" t="s">
        <v>235</v>
      </c>
      <c r="L112">
        <v>5</v>
      </c>
      <c r="M112">
        <v>39.284700000000001</v>
      </c>
      <c r="N112">
        <v>32.107900000000001</v>
      </c>
      <c r="O112">
        <v>13.462899999999999</v>
      </c>
      <c r="P112">
        <v>5.3593999999999999</v>
      </c>
      <c r="Q112">
        <v>3.8087</v>
      </c>
      <c r="R112">
        <v>2.8622999999999998</v>
      </c>
      <c r="S112">
        <v>1.7666999999999999</v>
      </c>
      <c r="T112">
        <v>0.98170000000000002</v>
      </c>
      <c r="U112">
        <v>1.4490000000000001</v>
      </c>
      <c r="V112">
        <v>1.351</v>
      </c>
      <c r="W112">
        <v>18.6843</v>
      </c>
      <c r="X112" t="s">
        <v>262</v>
      </c>
      <c r="Y112">
        <v>0</v>
      </c>
      <c r="Z112" t="s">
        <v>263</v>
      </c>
      <c r="AA112">
        <v>6.8199999999999997E-2</v>
      </c>
      <c r="AB112" t="s">
        <v>264</v>
      </c>
      <c r="AC112">
        <v>0.65859999999999996</v>
      </c>
      <c r="AD112">
        <v>5.4222000000000001</v>
      </c>
      <c r="AE112">
        <v>127.2677</v>
      </c>
      <c r="AF112">
        <v>33</v>
      </c>
      <c r="AG112">
        <v>84</v>
      </c>
      <c r="AH112">
        <v>14</v>
      </c>
      <c r="AJ112" t="s">
        <v>591</v>
      </c>
      <c r="AL112" t="e">
        <f t="shared" ref="AL112:AL143" si="110">IF(AND(#REF!&lt;&gt;#REF!,#REF!&lt;&gt;#REF!),"Bold","")</f>
        <v>#REF!</v>
      </c>
    </row>
    <row r="113" spans="1:38">
      <c r="A113" t="s">
        <v>466</v>
      </c>
      <c r="B113" s="1">
        <v>0.63541666666666663</v>
      </c>
      <c r="C113" t="s">
        <v>277</v>
      </c>
      <c r="D113" t="s">
        <v>356</v>
      </c>
      <c r="E113" t="s">
        <v>230</v>
      </c>
      <c r="F113">
        <v>4809</v>
      </c>
      <c r="G113" t="s">
        <v>280</v>
      </c>
      <c r="H113" t="s">
        <v>232</v>
      </c>
      <c r="I113" t="s">
        <v>233</v>
      </c>
      <c r="J113" t="s">
        <v>234</v>
      </c>
      <c r="K113" t="s">
        <v>447</v>
      </c>
      <c r="L113">
        <v>9</v>
      </c>
      <c r="M113">
        <v>42.060099999999998</v>
      </c>
      <c r="N113">
        <v>37.880299999999998</v>
      </c>
      <c r="O113">
        <v>10.6151</v>
      </c>
      <c r="P113">
        <v>2.4026000000000001</v>
      </c>
      <c r="Q113">
        <v>1.3273999999999999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10.4314</v>
      </c>
      <c r="X113" t="s">
        <v>312</v>
      </c>
      <c r="Y113">
        <v>0.54920000000000002</v>
      </c>
      <c r="Z113" t="s">
        <v>467</v>
      </c>
      <c r="AA113">
        <v>0</v>
      </c>
      <c r="AB113" t="s">
        <v>423</v>
      </c>
      <c r="AC113">
        <v>1.9283999999999999</v>
      </c>
      <c r="AD113">
        <v>5.4</v>
      </c>
      <c r="AE113">
        <v>118.8689</v>
      </c>
      <c r="AF113">
        <v>50</v>
      </c>
      <c r="AG113">
        <v>0</v>
      </c>
      <c r="AH113">
        <v>7</v>
      </c>
      <c r="AI113">
        <v>47</v>
      </c>
      <c r="AJ113" t="s">
        <v>5</v>
      </c>
      <c r="AL113" t="e">
        <f t="shared" ref="AL113:AL144" si="111">IF(AND(#REF!&lt;&gt;#REF!,#REF!&lt;&gt;#REF!),"Bold","")</f>
        <v>#REF!</v>
      </c>
    </row>
    <row r="114" spans="1:38">
      <c r="A114" t="s">
        <v>249</v>
      </c>
      <c r="B114" s="1">
        <v>0.5625</v>
      </c>
      <c r="C114" t="s">
        <v>194</v>
      </c>
      <c r="D114" t="s">
        <v>229</v>
      </c>
      <c r="E114" t="s">
        <v>230</v>
      </c>
      <c r="F114">
        <v>4094</v>
      </c>
      <c r="G114" t="s">
        <v>231</v>
      </c>
      <c r="H114" t="s">
        <v>232</v>
      </c>
      <c r="I114" t="s">
        <v>233</v>
      </c>
      <c r="J114" t="s">
        <v>234</v>
      </c>
      <c r="K114" t="s">
        <v>235</v>
      </c>
      <c r="L114">
        <v>4</v>
      </c>
      <c r="M114">
        <v>57.149299999999997</v>
      </c>
      <c r="N114">
        <v>41.825800000000001</v>
      </c>
      <c r="O114">
        <v>19.904499999999999</v>
      </c>
      <c r="P114">
        <v>3.3706</v>
      </c>
      <c r="Q114">
        <v>3.7225999999999999</v>
      </c>
      <c r="R114">
        <v>3.3071999999999999</v>
      </c>
      <c r="S114">
        <v>2.2829000000000002</v>
      </c>
      <c r="T114">
        <v>1.3873</v>
      </c>
      <c r="U114">
        <v>0.65890000000000004</v>
      </c>
      <c r="V114">
        <v>1.4084000000000001</v>
      </c>
      <c r="W114">
        <v>20.609300000000001</v>
      </c>
      <c r="X114" t="s">
        <v>250</v>
      </c>
      <c r="Y114">
        <v>3.7999999999999999E-2</v>
      </c>
      <c r="Z114" t="s">
        <v>251</v>
      </c>
      <c r="AA114">
        <v>0.93369999999999997</v>
      </c>
      <c r="AB114" t="s">
        <v>252</v>
      </c>
      <c r="AC114">
        <v>1.2644</v>
      </c>
      <c r="AD114">
        <v>5.3818000000000001</v>
      </c>
      <c r="AE114">
        <v>163.24459999999999</v>
      </c>
      <c r="AF114">
        <v>8</v>
      </c>
      <c r="AG114">
        <v>0</v>
      </c>
      <c r="AH114">
        <v>7</v>
      </c>
      <c r="AI114">
        <v>7</v>
      </c>
      <c r="AJ114" t="s">
        <v>5</v>
      </c>
      <c r="AL114" t="e">
        <f t="shared" ref="AL114:AL145" si="112">IF(AND(#REF!&lt;&gt;#REF!,#REF!&lt;&gt;#REF!),"Bold","")</f>
        <v>#REF!</v>
      </c>
    </row>
    <row r="115" spans="1:38">
      <c r="A115" t="s">
        <v>322</v>
      </c>
      <c r="B115" s="1">
        <v>0.57291666666666663</v>
      </c>
      <c r="C115" t="s">
        <v>277</v>
      </c>
      <c r="D115" t="s">
        <v>278</v>
      </c>
      <c r="E115" t="s">
        <v>279</v>
      </c>
      <c r="F115">
        <v>4159</v>
      </c>
      <c r="G115" t="s">
        <v>280</v>
      </c>
      <c r="H115" t="s">
        <v>232</v>
      </c>
      <c r="I115" t="s">
        <v>5</v>
      </c>
      <c r="J115" t="s">
        <v>234</v>
      </c>
      <c r="K115" t="s">
        <v>281</v>
      </c>
      <c r="L115">
        <v>7</v>
      </c>
      <c r="M115">
        <v>41.675199999999997</v>
      </c>
      <c r="N115">
        <v>37.830100000000002</v>
      </c>
      <c r="O115">
        <v>22.149100000000001</v>
      </c>
      <c r="P115">
        <v>5.3878000000000004</v>
      </c>
      <c r="Q115">
        <v>4.5709999999999997</v>
      </c>
      <c r="R115">
        <v>3.3435000000000001</v>
      </c>
      <c r="S115">
        <v>2.5228999999999999</v>
      </c>
      <c r="T115">
        <v>2.0455000000000001</v>
      </c>
      <c r="U115">
        <v>1.2374000000000001</v>
      </c>
      <c r="V115">
        <v>1.8796999999999999</v>
      </c>
      <c r="W115">
        <v>0</v>
      </c>
      <c r="X115" t="s">
        <v>323</v>
      </c>
      <c r="Y115">
        <v>2.2496999999999998</v>
      </c>
      <c r="Z115" t="s">
        <v>324</v>
      </c>
      <c r="AA115">
        <v>0.45450000000000002</v>
      </c>
      <c r="AB115" t="s">
        <v>325</v>
      </c>
      <c r="AC115">
        <v>2.2717000000000001</v>
      </c>
      <c r="AD115">
        <v>5.3141999999999996</v>
      </c>
      <c r="AE115">
        <v>132.9323</v>
      </c>
      <c r="AF115">
        <v>16</v>
      </c>
      <c r="AG115">
        <v>91</v>
      </c>
      <c r="AH115">
        <v>7</v>
      </c>
      <c r="AI115">
        <v>31</v>
      </c>
      <c r="AJ115" t="s">
        <v>5</v>
      </c>
      <c r="AL115" t="e">
        <f t="shared" ref="AL115:AL146" si="113">IF(AND(#REF!&lt;&gt;#REF!,#REF!&lt;&gt;#REF!),"Bold","")</f>
        <v>#REF!</v>
      </c>
    </row>
    <row r="116" spans="1:38">
      <c r="A116" t="s">
        <v>311</v>
      </c>
      <c r="B116" s="1">
        <v>0.57291666666666663</v>
      </c>
      <c r="C116" t="s">
        <v>277</v>
      </c>
      <c r="D116" t="s">
        <v>278</v>
      </c>
      <c r="E116" t="s">
        <v>279</v>
      </c>
      <c r="F116">
        <v>4159</v>
      </c>
      <c r="G116" t="s">
        <v>280</v>
      </c>
      <c r="H116" t="s">
        <v>232</v>
      </c>
      <c r="I116" t="s">
        <v>5</v>
      </c>
      <c r="J116" t="s">
        <v>234</v>
      </c>
      <c r="K116" t="s">
        <v>281</v>
      </c>
      <c r="L116">
        <v>8</v>
      </c>
      <c r="M116">
        <v>35.739699999999999</v>
      </c>
      <c r="N116">
        <v>47.909100000000002</v>
      </c>
      <c r="O116">
        <v>27.133099999999999</v>
      </c>
      <c r="P116">
        <v>8.375</v>
      </c>
      <c r="Q116">
        <v>4.6371000000000002</v>
      </c>
      <c r="R116">
        <v>3.9359000000000002</v>
      </c>
      <c r="S116">
        <v>2.3191999999999999</v>
      </c>
      <c r="T116">
        <v>1.7946</v>
      </c>
      <c r="U116">
        <v>1.1493</v>
      </c>
      <c r="V116">
        <v>0.98470000000000002</v>
      </c>
      <c r="W116">
        <v>5.7142999999999997</v>
      </c>
      <c r="X116" t="s">
        <v>312</v>
      </c>
      <c r="Y116">
        <v>2.0491999999999999</v>
      </c>
      <c r="Z116" t="s">
        <v>275</v>
      </c>
      <c r="AA116">
        <v>1.2606999999999999</v>
      </c>
      <c r="AB116" t="s">
        <v>313</v>
      </c>
      <c r="AC116">
        <v>2.4376000000000002</v>
      </c>
      <c r="AD116">
        <v>5.3118999999999996</v>
      </c>
      <c r="AE116">
        <v>150.75149999999999</v>
      </c>
      <c r="AF116">
        <v>5</v>
      </c>
      <c r="AG116">
        <v>97</v>
      </c>
      <c r="AH116">
        <v>7</v>
      </c>
      <c r="AI116">
        <v>10</v>
      </c>
      <c r="AJ116" t="s">
        <v>5</v>
      </c>
      <c r="AL116" t="e">
        <f t="shared" ref="AL116:AL147" si="114">IF(AND(#REF!&lt;&gt;#REF!,#REF!&lt;&gt;#REF!),"Bold","")</f>
        <v>#REF!</v>
      </c>
    </row>
    <row r="117" spans="1:38">
      <c r="A117" t="s">
        <v>468</v>
      </c>
      <c r="B117" s="1">
        <v>0.63541666666666663</v>
      </c>
      <c r="C117" t="s">
        <v>277</v>
      </c>
      <c r="D117" t="s">
        <v>356</v>
      </c>
      <c r="E117" t="s">
        <v>230</v>
      </c>
      <c r="F117">
        <v>4809</v>
      </c>
      <c r="G117" t="s">
        <v>280</v>
      </c>
      <c r="H117" t="s">
        <v>232</v>
      </c>
      <c r="I117" t="s">
        <v>233</v>
      </c>
      <c r="J117" t="s">
        <v>234</v>
      </c>
      <c r="K117" t="s">
        <v>447</v>
      </c>
      <c r="L117">
        <v>5</v>
      </c>
      <c r="M117">
        <v>45.864400000000003</v>
      </c>
      <c r="N117">
        <v>15.358700000000001</v>
      </c>
      <c r="O117">
        <v>7.2843999999999998</v>
      </c>
      <c r="P117">
        <v>3.2637</v>
      </c>
      <c r="Q117">
        <v>3.5152999999999999</v>
      </c>
      <c r="R117">
        <v>1.901</v>
      </c>
      <c r="S117">
        <v>1.4077</v>
      </c>
      <c r="T117">
        <v>1.0786</v>
      </c>
      <c r="U117">
        <v>1.1166</v>
      </c>
      <c r="V117">
        <v>0</v>
      </c>
      <c r="W117">
        <v>11.617100000000001</v>
      </c>
      <c r="X117" t="s">
        <v>296</v>
      </c>
      <c r="Y117">
        <v>1.2787999999999999</v>
      </c>
      <c r="Z117" t="s">
        <v>469</v>
      </c>
      <c r="AA117">
        <v>0.24840000000000001</v>
      </c>
      <c r="AB117" t="s">
        <v>470</v>
      </c>
      <c r="AC117">
        <v>1.7746999999999999</v>
      </c>
      <c r="AD117">
        <v>5.3</v>
      </c>
      <c r="AE117">
        <v>101.76430000000001</v>
      </c>
      <c r="AF117">
        <v>20</v>
      </c>
      <c r="AG117">
        <v>0</v>
      </c>
      <c r="AH117">
        <v>7</v>
      </c>
      <c r="AI117">
        <v>11</v>
      </c>
      <c r="AJ117" t="s">
        <v>5</v>
      </c>
      <c r="AL117" t="e">
        <f t="shared" ref="AL117:AL148" si="115">IF(AND(#REF!&lt;&gt;#REF!,#REF!&lt;&gt;#REF!),"Bold","")</f>
        <v>#REF!</v>
      </c>
    </row>
    <row r="118" spans="1:38">
      <c r="A118" t="s">
        <v>507</v>
      </c>
      <c r="B118" s="1">
        <v>0.65625</v>
      </c>
      <c r="C118" t="s">
        <v>277</v>
      </c>
      <c r="D118" t="s">
        <v>229</v>
      </c>
      <c r="E118" t="s">
        <v>279</v>
      </c>
      <c r="F118">
        <v>3509</v>
      </c>
      <c r="G118" t="s">
        <v>280</v>
      </c>
      <c r="H118" t="s">
        <v>232</v>
      </c>
      <c r="I118" t="s">
        <v>5</v>
      </c>
      <c r="J118" t="s">
        <v>234</v>
      </c>
      <c r="K118" t="s">
        <v>490</v>
      </c>
      <c r="L118">
        <v>6</v>
      </c>
      <c r="M118">
        <v>51.369</v>
      </c>
      <c r="N118">
        <v>39.8489</v>
      </c>
      <c r="O118">
        <v>14.643800000000001</v>
      </c>
      <c r="P118">
        <v>5.5941999999999998</v>
      </c>
      <c r="Q118">
        <v>3.9916</v>
      </c>
      <c r="R118">
        <v>2.4518</v>
      </c>
      <c r="S118">
        <v>1.7970999999999999</v>
      </c>
      <c r="T118">
        <v>1.1752</v>
      </c>
      <c r="U118">
        <v>0.8669</v>
      </c>
      <c r="V118">
        <v>0.96850000000000003</v>
      </c>
      <c r="W118">
        <v>16.125</v>
      </c>
      <c r="X118" t="s">
        <v>508</v>
      </c>
      <c r="Y118">
        <v>0.50670000000000004</v>
      </c>
      <c r="Z118" t="s">
        <v>509</v>
      </c>
      <c r="AA118">
        <v>1.9313</v>
      </c>
      <c r="AB118" t="s">
        <v>510</v>
      </c>
      <c r="AC118">
        <v>1.9500999999999999</v>
      </c>
      <c r="AD118">
        <v>5.0666000000000002</v>
      </c>
      <c r="AE118">
        <v>148.2867</v>
      </c>
      <c r="AF118">
        <v>8</v>
      </c>
      <c r="AG118">
        <v>90</v>
      </c>
      <c r="AH118">
        <v>7</v>
      </c>
      <c r="AI118">
        <v>61</v>
      </c>
      <c r="AJ118" t="s">
        <v>5</v>
      </c>
      <c r="AL118" t="e">
        <f t="shared" ref="AL118:AL149" si="116">IF(AND(#REF!&lt;&gt;#REF!,#REF!&lt;&gt;#REF!),"Bold","")</f>
        <v>#REF!</v>
      </c>
    </row>
    <row r="119" spans="1:38">
      <c r="A119" t="s">
        <v>543</v>
      </c>
      <c r="B119" s="1">
        <v>0.67708333333333337</v>
      </c>
      <c r="C119" t="s">
        <v>277</v>
      </c>
      <c r="D119" t="s">
        <v>475</v>
      </c>
      <c r="E119" t="s">
        <v>230</v>
      </c>
      <c r="F119">
        <v>4809</v>
      </c>
      <c r="G119" t="s">
        <v>280</v>
      </c>
      <c r="H119" t="s">
        <v>232</v>
      </c>
      <c r="I119" t="s">
        <v>233</v>
      </c>
      <c r="J119" t="s">
        <v>234</v>
      </c>
      <c r="K119" t="s">
        <v>538</v>
      </c>
      <c r="L119">
        <v>4</v>
      </c>
      <c r="M119">
        <v>70.008099999999999</v>
      </c>
      <c r="N119">
        <v>50.996600000000001</v>
      </c>
      <c r="O119">
        <v>14.0679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544</v>
      </c>
      <c r="Y119">
        <v>3.1815000000000002</v>
      </c>
      <c r="Z119" t="s">
        <v>377</v>
      </c>
      <c r="AA119">
        <v>1.7625999999999999</v>
      </c>
      <c r="AB119" t="s">
        <v>545</v>
      </c>
      <c r="AC119">
        <v>0.44669999999999999</v>
      </c>
      <c r="AD119">
        <v>4.6669</v>
      </c>
      <c r="AE119">
        <v>169.96199999999999</v>
      </c>
      <c r="AF119">
        <v>1.38</v>
      </c>
      <c r="AG119">
        <v>0</v>
      </c>
      <c r="AH119">
        <v>7</v>
      </c>
      <c r="AI119">
        <v>39</v>
      </c>
      <c r="AJ119" t="s">
        <v>5</v>
      </c>
      <c r="AL119" t="e">
        <f t="shared" ref="AL119:AL150" si="117">IF(AND(#REF!&lt;&gt;#REF!,#REF!&lt;&gt;#REF!),"Bold","")</f>
        <v>#REF!</v>
      </c>
    </row>
    <row r="120" spans="1:38">
      <c r="A120" t="s">
        <v>318</v>
      </c>
      <c r="B120" s="1">
        <v>0.57291666666666663</v>
      </c>
      <c r="C120" t="s">
        <v>277</v>
      </c>
      <c r="D120" t="s">
        <v>278</v>
      </c>
      <c r="E120" t="s">
        <v>279</v>
      </c>
      <c r="F120">
        <v>4159</v>
      </c>
      <c r="G120" t="s">
        <v>280</v>
      </c>
      <c r="H120" t="s">
        <v>232</v>
      </c>
      <c r="I120" t="s">
        <v>5</v>
      </c>
      <c r="J120" t="s">
        <v>234</v>
      </c>
      <c r="K120" t="s">
        <v>281</v>
      </c>
      <c r="L120">
        <v>5</v>
      </c>
      <c r="M120">
        <v>49.728200000000001</v>
      </c>
      <c r="N120">
        <v>46.317900000000002</v>
      </c>
      <c r="O120">
        <v>17.7971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t="s">
        <v>319</v>
      </c>
      <c r="Y120">
        <v>0.41260000000000002</v>
      </c>
      <c r="Z120" t="s">
        <v>320</v>
      </c>
      <c r="AA120">
        <v>1.3608</v>
      </c>
      <c r="AB120" t="s">
        <v>321</v>
      </c>
      <c r="AC120">
        <v>0.71089999999999998</v>
      </c>
      <c r="AD120">
        <v>4.2</v>
      </c>
      <c r="AE120">
        <v>142.88890000000001</v>
      </c>
      <c r="AF120">
        <v>12</v>
      </c>
      <c r="AG120">
        <v>90</v>
      </c>
      <c r="AH120">
        <v>10</v>
      </c>
      <c r="AI120">
        <v>72</v>
      </c>
      <c r="AJ120" t="s">
        <v>664</v>
      </c>
      <c r="AL120" t="e">
        <f t="shared" ref="AL120:AL151" si="118">IF(AND(#REF!&lt;&gt;#REF!,#REF!&lt;&gt;#REF!),"Bold","")</f>
        <v>#REF!</v>
      </c>
    </row>
    <row r="121" spans="1:38">
      <c r="A121" t="s">
        <v>393</v>
      </c>
      <c r="B121" s="1">
        <v>0.60416666666666663</v>
      </c>
      <c r="C121" t="s">
        <v>194</v>
      </c>
      <c r="D121" t="s">
        <v>373</v>
      </c>
      <c r="E121" t="s">
        <v>230</v>
      </c>
      <c r="F121">
        <v>4614</v>
      </c>
      <c r="G121" t="s">
        <v>231</v>
      </c>
      <c r="H121" t="s">
        <v>232</v>
      </c>
      <c r="I121" t="s">
        <v>5</v>
      </c>
      <c r="J121" t="s">
        <v>234</v>
      </c>
      <c r="K121" t="s">
        <v>374</v>
      </c>
      <c r="L121">
        <v>5</v>
      </c>
      <c r="M121">
        <v>38.808399999999999</v>
      </c>
      <c r="N121">
        <v>40.892200000000003</v>
      </c>
      <c r="O121">
        <v>19.094799999999999</v>
      </c>
      <c r="P121">
        <v>8.2962000000000007</v>
      </c>
      <c r="Q121">
        <v>3.1926000000000001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t="s">
        <v>394</v>
      </c>
      <c r="Y121">
        <v>1.9698</v>
      </c>
      <c r="Z121" t="s">
        <v>395</v>
      </c>
      <c r="AA121">
        <v>0.23400000000000001</v>
      </c>
      <c r="AB121" t="s">
        <v>355</v>
      </c>
      <c r="AC121">
        <v>1.7887999999999999</v>
      </c>
      <c r="AD121">
        <v>4</v>
      </c>
      <c r="AE121">
        <v>127.9923</v>
      </c>
      <c r="AF121">
        <v>8</v>
      </c>
      <c r="AG121">
        <v>102</v>
      </c>
      <c r="AH121">
        <v>10</v>
      </c>
      <c r="AI121">
        <v>35</v>
      </c>
      <c r="AJ121" t="s">
        <v>664</v>
      </c>
      <c r="AL121" t="e">
        <f t="shared" ref="AL121:AL152" si="119">IF(AND(#REF!&lt;&gt;#REF!,#REF!&lt;&gt;#REF!),"Bold","")</f>
        <v>#REF!</v>
      </c>
    </row>
    <row r="122" spans="1:38">
      <c r="A122" t="s">
        <v>427</v>
      </c>
      <c r="B122" s="1">
        <v>0.61458333333333337</v>
      </c>
      <c r="C122" t="s">
        <v>277</v>
      </c>
      <c r="D122" t="s">
        <v>398</v>
      </c>
      <c r="E122" t="s">
        <v>230</v>
      </c>
      <c r="F122">
        <v>6758</v>
      </c>
      <c r="G122" t="s">
        <v>280</v>
      </c>
      <c r="H122" t="s">
        <v>232</v>
      </c>
      <c r="I122" t="s">
        <v>5</v>
      </c>
      <c r="J122" t="s">
        <v>234</v>
      </c>
      <c r="K122" t="s">
        <v>399</v>
      </c>
      <c r="L122">
        <v>5</v>
      </c>
      <c r="M122">
        <v>49.3536</v>
      </c>
      <c r="N122">
        <v>40.5105</v>
      </c>
      <c r="O122">
        <v>22.352900000000002</v>
      </c>
      <c r="P122">
        <v>5.9854000000000003</v>
      </c>
      <c r="Q122">
        <v>5.9778000000000002</v>
      </c>
      <c r="R122">
        <v>3.3795999999999999</v>
      </c>
      <c r="S122">
        <v>2.2755999999999998</v>
      </c>
      <c r="T122">
        <v>0</v>
      </c>
      <c r="U122">
        <v>0</v>
      </c>
      <c r="V122">
        <v>0</v>
      </c>
      <c r="W122">
        <v>16.235700000000001</v>
      </c>
      <c r="X122" t="s">
        <v>428</v>
      </c>
      <c r="Y122">
        <v>3.8877000000000002</v>
      </c>
      <c r="Z122" t="s">
        <v>429</v>
      </c>
      <c r="AA122">
        <v>3.3281999999999998</v>
      </c>
      <c r="AB122" t="s">
        <v>372</v>
      </c>
      <c r="AC122">
        <v>2.3921000000000001</v>
      </c>
      <c r="AD122">
        <v>3.5571999999999999</v>
      </c>
      <c r="AE122">
        <v>163.55279999999999</v>
      </c>
      <c r="AF122">
        <v>20</v>
      </c>
      <c r="AG122">
        <v>112</v>
      </c>
      <c r="AH122">
        <v>10</v>
      </c>
      <c r="AI122">
        <v>72</v>
      </c>
      <c r="AJ122" t="s">
        <v>664</v>
      </c>
      <c r="AL122" t="e">
        <f t="shared" ref="AL122:AL153" si="120">IF(AND(#REF!&lt;&gt;#REF!,#REF!&lt;&gt;#REF!),"Bold","")</f>
        <v>#REF!</v>
      </c>
    </row>
    <row r="123" spans="1:38">
      <c r="A123" t="s">
        <v>348</v>
      </c>
      <c r="B123" s="1">
        <v>0.58333333333333337</v>
      </c>
      <c r="C123" t="s">
        <v>194</v>
      </c>
      <c r="D123" t="s">
        <v>326</v>
      </c>
      <c r="E123" t="s">
        <v>230</v>
      </c>
      <c r="F123">
        <v>4094</v>
      </c>
      <c r="G123" t="s">
        <v>231</v>
      </c>
      <c r="H123" t="s">
        <v>232</v>
      </c>
      <c r="I123" t="s">
        <v>233</v>
      </c>
      <c r="J123" t="s">
        <v>234</v>
      </c>
      <c r="K123" t="s">
        <v>327</v>
      </c>
      <c r="L123">
        <v>6</v>
      </c>
      <c r="M123">
        <v>34.7014</v>
      </c>
      <c r="N123">
        <v>34.793100000000003</v>
      </c>
      <c r="O123">
        <v>8.7809000000000008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262</v>
      </c>
      <c r="Y123">
        <v>0</v>
      </c>
      <c r="Z123" t="s">
        <v>263</v>
      </c>
      <c r="AA123">
        <v>6.8199999999999997E-2</v>
      </c>
      <c r="AB123" t="s">
        <v>349</v>
      </c>
      <c r="AC123">
        <v>0.5</v>
      </c>
      <c r="AD123">
        <v>3.5</v>
      </c>
      <c r="AE123">
        <v>97.064899999999994</v>
      </c>
      <c r="AF123">
        <v>20</v>
      </c>
      <c r="AG123">
        <v>0</v>
      </c>
      <c r="AH123">
        <v>10</v>
      </c>
      <c r="AI123">
        <v>4</v>
      </c>
      <c r="AJ123" t="s">
        <v>664</v>
      </c>
      <c r="AL123" t="e">
        <f t="shared" ref="AL123:AL154" si="121">IF(AND(#REF!&lt;&gt;#REF!,#REF!&lt;&gt;#REF!),"Bold","")</f>
        <v>#REF!</v>
      </c>
    </row>
    <row r="124" spans="1:38">
      <c r="A124" t="s">
        <v>535</v>
      </c>
      <c r="B124" s="1">
        <v>0.66666666666666663</v>
      </c>
      <c r="C124" t="s">
        <v>194</v>
      </c>
      <c r="D124" t="s">
        <v>517</v>
      </c>
      <c r="E124" t="s">
        <v>279</v>
      </c>
      <c r="F124">
        <v>3119</v>
      </c>
      <c r="G124" t="s">
        <v>231</v>
      </c>
      <c r="H124" t="s">
        <v>232</v>
      </c>
      <c r="I124" t="s">
        <v>5</v>
      </c>
      <c r="J124" t="s">
        <v>234</v>
      </c>
      <c r="K124" t="s">
        <v>518</v>
      </c>
      <c r="L124">
        <v>5</v>
      </c>
      <c r="M124">
        <v>31.165800000000001</v>
      </c>
      <c r="N124">
        <v>37.509300000000003</v>
      </c>
      <c r="O124">
        <v>13.5646</v>
      </c>
      <c r="P124">
        <v>5.3137999999999996</v>
      </c>
      <c r="Q124">
        <v>3.8744000000000001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536</v>
      </c>
      <c r="Y124">
        <v>0.998</v>
      </c>
      <c r="Z124" t="s">
        <v>537</v>
      </c>
      <c r="AA124">
        <v>0.80089999999999995</v>
      </c>
      <c r="AB124" t="s">
        <v>306</v>
      </c>
      <c r="AC124">
        <v>1.7718</v>
      </c>
      <c r="AD124">
        <v>2.7</v>
      </c>
      <c r="AE124">
        <v>105.73950000000001</v>
      </c>
      <c r="AF124">
        <v>7</v>
      </c>
      <c r="AG124">
        <v>88</v>
      </c>
      <c r="AH124">
        <v>10</v>
      </c>
      <c r="AI124">
        <v>45</v>
      </c>
      <c r="AJ124" t="s">
        <v>664</v>
      </c>
      <c r="AL124" t="e">
        <f t="shared" ref="AL124:AL155" si="122">IF(AND(#REF!&lt;&gt;#REF!,#REF!&lt;&gt;#REF!),"Bold","")</f>
        <v>#REF!</v>
      </c>
    </row>
    <row r="125" spans="1:38">
      <c r="A125" t="s">
        <v>767</v>
      </c>
      <c r="B125" s="1">
        <v>0.8125</v>
      </c>
      <c r="C125" t="s">
        <v>168</v>
      </c>
      <c r="D125" t="s">
        <v>735</v>
      </c>
      <c r="E125" t="s">
        <v>736</v>
      </c>
      <c r="F125">
        <v>3105</v>
      </c>
      <c r="G125" t="s">
        <v>547</v>
      </c>
      <c r="H125" t="s">
        <v>548</v>
      </c>
      <c r="I125" t="s">
        <v>5</v>
      </c>
      <c r="J125" t="s">
        <v>234</v>
      </c>
      <c r="K125" t="s">
        <v>737</v>
      </c>
      <c r="L125">
        <v>4</v>
      </c>
      <c r="M125">
        <v>35.378</v>
      </c>
      <c r="N125">
        <v>46.371000000000002</v>
      </c>
      <c r="O125">
        <v>16.481300000000001</v>
      </c>
      <c r="P125">
        <v>7.0187999999999997</v>
      </c>
      <c r="Q125">
        <v>4.1753</v>
      </c>
      <c r="R125">
        <v>2.8952</v>
      </c>
      <c r="S125">
        <v>0</v>
      </c>
      <c r="T125">
        <v>0</v>
      </c>
      <c r="U125">
        <v>0</v>
      </c>
      <c r="V125">
        <v>0</v>
      </c>
      <c r="W125">
        <v>15.1157</v>
      </c>
      <c r="X125" t="s">
        <v>768</v>
      </c>
      <c r="Y125">
        <v>0.106</v>
      </c>
      <c r="Z125" t="s">
        <v>706</v>
      </c>
      <c r="AA125">
        <v>1.2733000000000001</v>
      </c>
      <c r="AB125" t="s">
        <v>769</v>
      </c>
      <c r="AC125">
        <v>0.87390000000000001</v>
      </c>
      <c r="AD125">
        <v>2.7</v>
      </c>
      <c r="AE125">
        <v>138.6112</v>
      </c>
      <c r="AF125">
        <v>16</v>
      </c>
      <c r="AG125">
        <v>58</v>
      </c>
      <c r="AH125">
        <v>10</v>
      </c>
      <c r="AI125">
        <v>373</v>
      </c>
      <c r="AJ125" t="s">
        <v>664</v>
      </c>
      <c r="AL125" t="e">
        <f t="shared" ref="AL125:AL156" si="123">IF(AND(#REF!&lt;&gt;#REF!,#REF!&lt;&gt;#REF!),"Bold","")</f>
        <v>#REF!</v>
      </c>
    </row>
    <row r="126" spans="1:38">
      <c r="A126" t="s">
        <v>269</v>
      </c>
      <c r="B126" s="1">
        <v>0.5625</v>
      </c>
      <c r="C126" t="s">
        <v>194</v>
      </c>
      <c r="D126" t="s">
        <v>229</v>
      </c>
      <c r="E126" t="s">
        <v>230</v>
      </c>
      <c r="F126">
        <v>4094</v>
      </c>
      <c r="G126" t="s">
        <v>231</v>
      </c>
      <c r="H126" t="s">
        <v>232</v>
      </c>
      <c r="I126" t="s">
        <v>233</v>
      </c>
      <c r="J126" t="s">
        <v>234</v>
      </c>
      <c r="K126" t="s">
        <v>235</v>
      </c>
      <c r="L126">
        <v>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270</v>
      </c>
      <c r="Y126">
        <v>1.6554</v>
      </c>
      <c r="Z126" t="s">
        <v>271</v>
      </c>
      <c r="AA126">
        <v>0.95820000000000005</v>
      </c>
      <c r="AB126" t="s">
        <v>272</v>
      </c>
      <c r="AC126">
        <v>0.83540000000000003</v>
      </c>
      <c r="AD126">
        <v>2.5</v>
      </c>
      <c r="AE126">
        <v>5.9489999999999998</v>
      </c>
      <c r="AF126">
        <v>8</v>
      </c>
      <c r="AG126">
        <v>0</v>
      </c>
      <c r="AH126">
        <v>10</v>
      </c>
      <c r="AI126">
        <v>75</v>
      </c>
      <c r="AJ126" t="s">
        <v>664</v>
      </c>
      <c r="AL126" t="e">
        <f t="shared" ref="AL126:AL157" si="124">IF(AND(#REF!&lt;&gt;#REF!,#REF!&lt;&gt;#REF!),"Bold","")</f>
        <v>#REF!</v>
      </c>
    </row>
    <row r="127" spans="1:38">
      <c r="A127" t="s">
        <v>335</v>
      </c>
      <c r="B127" s="1">
        <v>0.58333333333333337</v>
      </c>
      <c r="C127" t="s">
        <v>194</v>
      </c>
      <c r="D127" t="s">
        <v>326</v>
      </c>
      <c r="E127" t="s">
        <v>230</v>
      </c>
      <c r="F127">
        <v>4094</v>
      </c>
      <c r="G127" t="s">
        <v>231</v>
      </c>
      <c r="H127" t="s">
        <v>232</v>
      </c>
      <c r="I127" t="s">
        <v>233</v>
      </c>
      <c r="J127" t="s">
        <v>234</v>
      </c>
      <c r="K127" t="s">
        <v>327</v>
      </c>
      <c r="L127">
        <v>5</v>
      </c>
      <c r="M127">
        <v>48.149900000000002</v>
      </c>
      <c r="N127">
        <v>41.840499999999999</v>
      </c>
      <c r="O127">
        <v>19.597799999999999</v>
      </c>
      <c r="P127">
        <v>3.5587</v>
      </c>
      <c r="Q127">
        <v>1.7997000000000001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18.5029</v>
      </c>
      <c r="X127" t="s">
        <v>336</v>
      </c>
      <c r="Y127">
        <v>0.57240000000000002</v>
      </c>
      <c r="Z127" t="s">
        <v>271</v>
      </c>
      <c r="AA127">
        <v>0.95820000000000005</v>
      </c>
      <c r="AB127" t="s">
        <v>337</v>
      </c>
      <c r="AC127">
        <v>1.7897000000000001</v>
      </c>
      <c r="AD127">
        <v>2.5</v>
      </c>
      <c r="AE127">
        <v>147.5282</v>
      </c>
      <c r="AF127">
        <v>25</v>
      </c>
      <c r="AG127">
        <v>99</v>
      </c>
      <c r="AH127">
        <v>10</v>
      </c>
      <c r="AI127">
        <v>24</v>
      </c>
      <c r="AJ127" t="s">
        <v>664</v>
      </c>
      <c r="AL127" t="e">
        <f t="shared" ref="AL127:AL158" si="125">IF(AND(#REF!&lt;&gt;#REF!,#REF!&lt;&gt;#REF!),"Bold","")</f>
        <v>#REF!</v>
      </c>
    </row>
    <row r="128" spans="1:38">
      <c r="A128" t="s">
        <v>350</v>
      </c>
      <c r="B128" s="1">
        <v>0.58333333333333337</v>
      </c>
      <c r="C128" t="s">
        <v>194</v>
      </c>
      <c r="D128" t="s">
        <v>326</v>
      </c>
      <c r="E128" t="s">
        <v>230</v>
      </c>
      <c r="F128">
        <v>4094</v>
      </c>
      <c r="G128" t="s">
        <v>231</v>
      </c>
      <c r="H128" t="s">
        <v>232</v>
      </c>
      <c r="I128" t="s">
        <v>233</v>
      </c>
      <c r="J128" t="s">
        <v>234</v>
      </c>
      <c r="K128" t="s">
        <v>327</v>
      </c>
      <c r="L128">
        <v>7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250</v>
      </c>
      <c r="Y128">
        <v>3.7999999999999999E-2</v>
      </c>
      <c r="Z128" t="s">
        <v>251</v>
      </c>
      <c r="AA128">
        <v>0.73370000000000002</v>
      </c>
      <c r="AB128" t="s">
        <v>351</v>
      </c>
      <c r="AC128">
        <v>1.8589</v>
      </c>
      <c r="AD128">
        <v>2.5</v>
      </c>
      <c r="AE128">
        <v>5.1306000000000003</v>
      </c>
      <c r="AF128">
        <v>5</v>
      </c>
      <c r="AG128">
        <v>0</v>
      </c>
      <c r="AH128">
        <v>10</v>
      </c>
      <c r="AI128">
        <v>240</v>
      </c>
      <c r="AJ128" t="s">
        <v>664</v>
      </c>
      <c r="AL128" t="e">
        <f t="shared" ref="AL128:AL159" si="126">IF(AND(#REF!&lt;&gt;#REF!,#REF!&lt;&gt;#REF!),"Bold","")</f>
        <v>#REF!</v>
      </c>
    </row>
    <row r="129" spans="1:38">
      <c r="A129" t="s">
        <v>592</v>
      </c>
      <c r="B129" s="1">
        <v>0.70833333333333337</v>
      </c>
      <c r="C129" t="s">
        <v>168</v>
      </c>
      <c r="D129" t="s">
        <v>585</v>
      </c>
      <c r="E129" t="s">
        <v>279</v>
      </c>
      <c r="F129">
        <v>5175</v>
      </c>
      <c r="G129" t="s">
        <v>547</v>
      </c>
      <c r="H129" t="s">
        <v>548</v>
      </c>
      <c r="I129" t="s">
        <v>233</v>
      </c>
      <c r="J129" t="s">
        <v>433</v>
      </c>
      <c r="K129" t="s">
        <v>586</v>
      </c>
      <c r="L129">
        <v>3</v>
      </c>
      <c r="M129">
        <v>55.344799999999999</v>
      </c>
      <c r="N129">
        <v>30.107099999999999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20.422899999999998</v>
      </c>
      <c r="X129" t="s">
        <v>593</v>
      </c>
      <c r="Y129">
        <v>2.0276999999999998</v>
      </c>
      <c r="Z129" t="s">
        <v>594</v>
      </c>
      <c r="AA129">
        <v>1.4821</v>
      </c>
      <c r="AB129" t="s">
        <v>595</v>
      </c>
      <c r="AC129">
        <v>0.82310000000000005</v>
      </c>
      <c r="AD129">
        <v>2.1</v>
      </c>
      <c r="AE129">
        <v>149.54560000000001</v>
      </c>
      <c r="AF129">
        <v>16</v>
      </c>
      <c r="AG129">
        <v>0</v>
      </c>
      <c r="AH129">
        <v>10</v>
      </c>
      <c r="AI129">
        <v>707</v>
      </c>
      <c r="AJ129" t="s">
        <v>664</v>
      </c>
      <c r="AL129" t="e">
        <f t="shared" ref="AL129:AL160" si="127">IF(AND(#REF!&lt;&gt;#REF!,#REF!&lt;&gt;#REF!),"Bold","")</f>
        <v>#REF!</v>
      </c>
    </row>
    <row r="130" spans="1:38">
      <c r="A130" t="s">
        <v>471</v>
      </c>
      <c r="B130" s="1">
        <v>0.63541666666666663</v>
      </c>
      <c r="C130" t="s">
        <v>277</v>
      </c>
      <c r="D130" t="s">
        <v>356</v>
      </c>
      <c r="E130" t="s">
        <v>230</v>
      </c>
      <c r="F130">
        <v>4809</v>
      </c>
      <c r="G130" t="s">
        <v>280</v>
      </c>
      <c r="H130" t="s">
        <v>232</v>
      </c>
      <c r="I130" t="s">
        <v>233</v>
      </c>
      <c r="J130" t="s">
        <v>234</v>
      </c>
      <c r="K130" t="s">
        <v>447</v>
      </c>
      <c r="L130">
        <v>4</v>
      </c>
      <c r="M130">
        <v>35.529699999999998</v>
      </c>
      <c r="N130">
        <v>17.924299999999999</v>
      </c>
      <c r="O130">
        <v>16.687999999999999</v>
      </c>
      <c r="P130">
        <v>3.4698000000000002</v>
      </c>
      <c r="Q130">
        <v>4.1311999999999998</v>
      </c>
      <c r="R130">
        <v>2.7738</v>
      </c>
      <c r="S130">
        <v>1.712</v>
      </c>
      <c r="T130">
        <v>1.3239000000000001</v>
      </c>
      <c r="U130">
        <v>1.3645</v>
      </c>
      <c r="V130">
        <v>0.88149999999999995</v>
      </c>
      <c r="W130">
        <v>5.7142999999999997</v>
      </c>
      <c r="X130" t="s">
        <v>472</v>
      </c>
      <c r="Y130">
        <v>0.53839999999999999</v>
      </c>
      <c r="Z130" t="s">
        <v>473</v>
      </c>
      <c r="AA130">
        <v>0</v>
      </c>
      <c r="AB130" t="s">
        <v>474</v>
      </c>
      <c r="AC130">
        <v>2.3513999999999999</v>
      </c>
      <c r="AD130">
        <v>1.9665999999999999</v>
      </c>
      <c r="AE130">
        <v>96.369299999999996</v>
      </c>
      <c r="AF130">
        <v>33</v>
      </c>
      <c r="AG130">
        <v>0</v>
      </c>
      <c r="AH130">
        <v>8</v>
      </c>
      <c r="AI130">
        <v>34</v>
      </c>
      <c r="AJ130" t="s">
        <v>5</v>
      </c>
      <c r="AL130" t="e">
        <f t="shared" ref="AL130:AL158" si="128">IF(AND(#REF!&lt;&gt;#REF!,#REF!&lt;&gt;#REF!),"Bold","")</f>
        <v>#REF!</v>
      </c>
    </row>
    <row r="131" spans="1:38">
      <c r="A131" t="s">
        <v>524</v>
      </c>
      <c r="B131" s="1">
        <v>0.66666666666666663</v>
      </c>
      <c r="C131" t="s">
        <v>194</v>
      </c>
      <c r="D131" t="s">
        <v>517</v>
      </c>
      <c r="E131" t="s">
        <v>279</v>
      </c>
      <c r="F131">
        <v>3119</v>
      </c>
      <c r="G131" t="s">
        <v>231</v>
      </c>
      <c r="H131" t="s">
        <v>232</v>
      </c>
      <c r="I131" t="s">
        <v>5</v>
      </c>
      <c r="J131" t="s">
        <v>234</v>
      </c>
      <c r="K131" t="s">
        <v>518</v>
      </c>
      <c r="L131">
        <v>6</v>
      </c>
      <c r="M131">
        <v>58.043599999999998</v>
      </c>
      <c r="N131">
        <v>44.292400000000001</v>
      </c>
      <c r="O131">
        <v>26.593599999999999</v>
      </c>
      <c r="P131">
        <v>7.8738999999999999</v>
      </c>
      <c r="Q131">
        <v>4.4715999999999996</v>
      </c>
      <c r="R131">
        <v>4.5419999999999998</v>
      </c>
      <c r="S131">
        <v>2.7427000000000001</v>
      </c>
      <c r="T131">
        <v>1.2337</v>
      </c>
      <c r="U131">
        <v>0.95450000000000002</v>
      </c>
      <c r="V131">
        <v>1.0167999999999999</v>
      </c>
      <c r="W131">
        <v>22.52</v>
      </c>
      <c r="X131" t="s">
        <v>246</v>
      </c>
      <c r="Y131">
        <v>2.1717</v>
      </c>
      <c r="Z131" t="s">
        <v>509</v>
      </c>
      <c r="AA131">
        <v>1.8374999999999999</v>
      </c>
      <c r="AB131" t="s">
        <v>410</v>
      </c>
      <c r="AC131">
        <v>1.954</v>
      </c>
      <c r="AD131">
        <v>1.9165000000000001</v>
      </c>
      <c r="AE131">
        <v>182.1644</v>
      </c>
      <c r="AF131">
        <v>4</v>
      </c>
      <c r="AG131">
        <v>97</v>
      </c>
      <c r="AH131">
        <v>8</v>
      </c>
      <c r="AI131">
        <v>44</v>
      </c>
      <c r="AJ131" t="s">
        <v>5</v>
      </c>
      <c r="AL131" t="e">
        <f t="shared" ref="AL131:AL159" si="129">IF(AND(#REF!&lt;&gt;#REF!,#REF!&lt;&gt;#REF!),"Bold","")</f>
        <v>#REF!</v>
      </c>
    </row>
    <row r="132" spans="1:38">
      <c r="A132" t="s">
        <v>486</v>
      </c>
      <c r="B132" s="1">
        <v>0.64583333333333337</v>
      </c>
      <c r="C132" t="s">
        <v>194</v>
      </c>
      <c r="D132" t="s">
        <v>475</v>
      </c>
      <c r="E132" t="s">
        <v>279</v>
      </c>
      <c r="F132">
        <v>3314</v>
      </c>
      <c r="G132" t="s">
        <v>231</v>
      </c>
      <c r="H132" t="s">
        <v>232</v>
      </c>
      <c r="I132" t="s">
        <v>5</v>
      </c>
      <c r="J132" t="s">
        <v>234</v>
      </c>
      <c r="K132" t="s">
        <v>476</v>
      </c>
      <c r="L132">
        <v>7</v>
      </c>
      <c r="M132">
        <v>39.8613</v>
      </c>
      <c r="N132">
        <v>27.653199999999998</v>
      </c>
      <c r="O132">
        <v>15.4558</v>
      </c>
      <c r="P132">
        <v>5.3402000000000003</v>
      </c>
      <c r="Q132">
        <v>3.8161999999999998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2.6042000000000001</v>
      </c>
      <c r="X132" t="s">
        <v>387</v>
      </c>
      <c r="Y132">
        <v>3.2035</v>
      </c>
      <c r="Z132" t="s">
        <v>388</v>
      </c>
      <c r="AA132">
        <v>1.6389</v>
      </c>
      <c r="AB132" t="s">
        <v>385</v>
      </c>
      <c r="AC132">
        <v>1.9360999999999999</v>
      </c>
      <c r="AD132">
        <v>1.9</v>
      </c>
      <c r="AE132">
        <v>111.48050000000001</v>
      </c>
      <c r="AF132">
        <v>1.25</v>
      </c>
      <c r="AG132">
        <v>101</v>
      </c>
      <c r="AH132">
        <v>8</v>
      </c>
      <c r="AI132">
        <v>12</v>
      </c>
      <c r="AJ132" t="s">
        <v>5</v>
      </c>
      <c r="AL132" t="e">
        <f t="shared" ref="AL132:AL160" si="130">IF(AND(#REF!&lt;&gt;#REF!,#REF!&lt;&gt;#REF!),"Bold","")</f>
        <v>#REF!</v>
      </c>
    </row>
    <row r="133" spans="1:38">
      <c r="A133" t="s">
        <v>602</v>
      </c>
      <c r="B133" s="1">
        <v>0.70833333333333337</v>
      </c>
      <c r="C133" t="s">
        <v>168</v>
      </c>
      <c r="D133" t="s">
        <v>585</v>
      </c>
      <c r="E133" t="s">
        <v>279</v>
      </c>
      <c r="F133">
        <v>5175</v>
      </c>
      <c r="G133" t="s">
        <v>547</v>
      </c>
      <c r="H133" t="s">
        <v>548</v>
      </c>
      <c r="I133" t="s">
        <v>233</v>
      </c>
      <c r="J133" t="s">
        <v>433</v>
      </c>
      <c r="K133" t="s">
        <v>586</v>
      </c>
      <c r="L133">
        <v>5</v>
      </c>
      <c r="M133">
        <v>48.884099999999997</v>
      </c>
      <c r="N133">
        <v>36.659799999999997</v>
      </c>
      <c r="O133">
        <v>23.4968</v>
      </c>
      <c r="P133">
        <v>7.6490999999999998</v>
      </c>
      <c r="Q133">
        <v>3.7248999999999999</v>
      </c>
      <c r="R133">
        <v>3.7555999999999998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603</v>
      </c>
      <c r="Y133">
        <v>0.97399999999999998</v>
      </c>
      <c r="Z133" t="s">
        <v>604</v>
      </c>
      <c r="AA133">
        <v>1.4653</v>
      </c>
      <c r="AB133" t="s">
        <v>605</v>
      </c>
      <c r="AC133">
        <v>0.61360000000000003</v>
      </c>
      <c r="AD133">
        <v>1.8334999999999999</v>
      </c>
      <c r="AE133">
        <v>135.98419999999999</v>
      </c>
      <c r="AF133">
        <v>50</v>
      </c>
      <c r="AG133">
        <v>0</v>
      </c>
      <c r="AH133">
        <v>8</v>
      </c>
      <c r="AI133">
        <v>18</v>
      </c>
      <c r="AJ133" t="s">
        <v>5</v>
      </c>
      <c r="AL133" t="e">
        <f t="shared" ref="AL133:AL161" si="131">IF(AND(#REF!&lt;&gt;#REF!,#REF!&lt;&gt;#REF!),"Bold","")</f>
        <v>#REF!</v>
      </c>
    </row>
    <row r="134" spans="1:38">
      <c r="A134" t="s">
        <v>458</v>
      </c>
      <c r="B134" s="1">
        <v>0.63541666666666663</v>
      </c>
      <c r="C134" t="s">
        <v>277</v>
      </c>
      <c r="D134" t="s">
        <v>356</v>
      </c>
      <c r="E134" t="s">
        <v>230</v>
      </c>
      <c r="F134">
        <v>4809</v>
      </c>
      <c r="G134" t="s">
        <v>280</v>
      </c>
      <c r="H134" t="s">
        <v>232</v>
      </c>
      <c r="I134" t="s">
        <v>233</v>
      </c>
      <c r="J134" t="s">
        <v>234</v>
      </c>
      <c r="K134" t="s">
        <v>447</v>
      </c>
      <c r="L134">
        <v>7</v>
      </c>
      <c r="M134">
        <v>49.772199999999998</v>
      </c>
      <c r="N134">
        <v>50.6967</v>
      </c>
      <c r="O134">
        <v>17.807600000000001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11.7357</v>
      </c>
      <c r="X134" t="s">
        <v>459</v>
      </c>
      <c r="Y134">
        <v>1.6015999999999999</v>
      </c>
      <c r="Z134" t="s">
        <v>460</v>
      </c>
      <c r="AA134">
        <v>0.41020000000000001</v>
      </c>
      <c r="AB134" t="s">
        <v>461</v>
      </c>
      <c r="AC134">
        <v>1.4782999999999999</v>
      </c>
      <c r="AD134">
        <v>1.8</v>
      </c>
      <c r="AE134">
        <v>158.4787</v>
      </c>
      <c r="AF134">
        <v>10</v>
      </c>
      <c r="AG134">
        <v>0</v>
      </c>
      <c r="AH134">
        <v>8</v>
      </c>
      <c r="AI134">
        <v>14</v>
      </c>
      <c r="AJ134" t="s">
        <v>5</v>
      </c>
      <c r="AL134" t="e">
        <f t="shared" ref="AL134:AL162" si="132">IF(AND(#REF!&lt;&gt;#REF!,#REF!&lt;&gt;#REF!),"Bold","")</f>
        <v>#REF!</v>
      </c>
    </row>
    <row r="135" spans="1:38">
      <c r="A135" t="s">
        <v>390</v>
      </c>
      <c r="B135" s="1">
        <v>0.60416666666666663</v>
      </c>
      <c r="C135" t="s">
        <v>194</v>
      </c>
      <c r="D135" t="s">
        <v>373</v>
      </c>
      <c r="E135" t="s">
        <v>230</v>
      </c>
      <c r="F135">
        <v>4614</v>
      </c>
      <c r="G135" t="s">
        <v>231</v>
      </c>
      <c r="H135" t="s">
        <v>232</v>
      </c>
      <c r="I135" t="s">
        <v>5</v>
      </c>
      <c r="J135" t="s">
        <v>234</v>
      </c>
      <c r="K135" t="s">
        <v>374</v>
      </c>
      <c r="L135">
        <v>6</v>
      </c>
      <c r="M135">
        <v>60.870399999999997</v>
      </c>
      <c r="N135">
        <v>37.879899999999999</v>
      </c>
      <c r="O135">
        <v>17.077100000000002</v>
      </c>
      <c r="P135">
        <v>7.2134999999999998</v>
      </c>
      <c r="Q135">
        <v>4.0894000000000004</v>
      </c>
      <c r="R135">
        <v>3.7844000000000002</v>
      </c>
      <c r="S135">
        <v>1.3608</v>
      </c>
      <c r="T135">
        <v>1.2463</v>
      </c>
      <c r="U135">
        <v>0</v>
      </c>
      <c r="V135">
        <v>0</v>
      </c>
      <c r="W135">
        <v>7.1429</v>
      </c>
      <c r="X135" t="s">
        <v>391</v>
      </c>
      <c r="Y135">
        <v>2.0287999999999999</v>
      </c>
      <c r="Z135" t="s">
        <v>259</v>
      </c>
      <c r="AA135">
        <v>1.77</v>
      </c>
      <c r="AB135" t="s">
        <v>392</v>
      </c>
      <c r="AC135">
        <v>1.4397</v>
      </c>
      <c r="AD135">
        <v>1.75</v>
      </c>
      <c r="AE135">
        <v>149.95519999999999</v>
      </c>
      <c r="AF135">
        <v>16</v>
      </c>
      <c r="AG135">
        <v>107</v>
      </c>
      <c r="AH135">
        <v>8</v>
      </c>
      <c r="AI135">
        <v>10</v>
      </c>
      <c r="AJ135" t="s">
        <v>5</v>
      </c>
      <c r="AL135" t="e">
        <f t="shared" ref="AL135:AL163" si="133">IF(AND(#REF!&lt;&gt;#REF!,#REF!&lt;&gt;#REF!),"Bold","")</f>
        <v>#REF!</v>
      </c>
    </row>
    <row r="136" spans="1:38">
      <c r="A136" t="s">
        <v>563</v>
      </c>
      <c r="B136" s="1">
        <v>0.6875</v>
      </c>
      <c r="C136" t="s">
        <v>168</v>
      </c>
      <c r="D136" t="s">
        <v>546</v>
      </c>
      <c r="E136" t="s">
        <v>230</v>
      </c>
      <c r="F136">
        <v>7116</v>
      </c>
      <c r="G136" t="s">
        <v>547</v>
      </c>
      <c r="H136" t="s">
        <v>548</v>
      </c>
      <c r="I136" t="s">
        <v>233</v>
      </c>
      <c r="J136" t="s">
        <v>549</v>
      </c>
      <c r="K136" t="s">
        <v>550</v>
      </c>
      <c r="L136">
        <v>2</v>
      </c>
      <c r="M136">
        <v>54.451999999999998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15.62</v>
      </c>
      <c r="X136" t="s">
        <v>564</v>
      </c>
      <c r="Y136">
        <v>1.2487999999999999</v>
      </c>
      <c r="Z136" t="s">
        <v>565</v>
      </c>
      <c r="AA136">
        <v>0.7782</v>
      </c>
      <c r="AB136" t="s">
        <v>566</v>
      </c>
      <c r="AC136">
        <v>2.8226</v>
      </c>
      <c r="AD136">
        <v>1.5</v>
      </c>
      <c r="AE136">
        <v>159.2431</v>
      </c>
      <c r="AF136">
        <v>25</v>
      </c>
      <c r="AG136">
        <v>0</v>
      </c>
      <c r="AH136">
        <v>8</v>
      </c>
      <c r="AI136">
        <v>17</v>
      </c>
      <c r="AJ136" t="s">
        <v>5</v>
      </c>
      <c r="AL136" t="e">
        <f t="shared" ref="AL136:AL164" si="134">IF(AND(#REF!&lt;&gt;#REF!,#REF!&lt;&gt;#REF!),"Bold","")</f>
        <v>#REF!</v>
      </c>
    </row>
    <row r="137" spans="1:38">
      <c r="A137" t="s">
        <v>571</v>
      </c>
      <c r="B137" s="1">
        <v>0.6875</v>
      </c>
      <c r="C137" t="s">
        <v>168</v>
      </c>
      <c r="D137" t="s">
        <v>546</v>
      </c>
      <c r="E137" t="s">
        <v>230</v>
      </c>
      <c r="F137">
        <v>7116</v>
      </c>
      <c r="G137" t="s">
        <v>547</v>
      </c>
      <c r="H137" t="s">
        <v>548</v>
      </c>
      <c r="I137" t="s">
        <v>233</v>
      </c>
      <c r="J137" t="s">
        <v>549</v>
      </c>
      <c r="K137" t="s">
        <v>550</v>
      </c>
      <c r="L137">
        <v>2</v>
      </c>
      <c r="M137">
        <v>47.760100000000001</v>
      </c>
      <c r="N137">
        <v>45.048299999999998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15.8514</v>
      </c>
      <c r="X137" t="s">
        <v>572</v>
      </c>
      <c r="Y137">
        <v>1.1507000000000001</v>
      </c>
      <c r="Z137" t="s">
        <v>573</v>
      </c>
      <c r="AA137">
        <v>9.5699999999999993E-2</v>
      </c>
      <c r="AB137" t="s">
        <v>344</v>
      </c>
      <c r="AC137">
        <v>1.3660000000000001</v>
      </c>
      <c r="AD137">
        <v>1.5</v>
      </c>
      <c r="AE137">
        <v>154.45249999999999</v>
      </c>
      <c r="AF137">
        <v>50</v>
      </c>
      <c r="AG137">
        <v>0</v>
      </c>
      <c r="AH137">
        <v>8</v>
      </c>
      <c r="AI137">
        <v>38</v>
      </c>
      <c r="AJ137" t="s">
        <v>5</v>
      </c>
      <c r="AL137" t="e">
        <f t="shared" ref="AL137:AL165" si="135">IF(AND(#REF!&lt;&gt;#REF!,#REF!&lt;&gt;#REF!),"Bold","")</f>
        <v>#REF!</v>
      </c>
    </row>
    <row r="138" spans="1:38">
      <c r="A138" t="s">
        <v>577</v>
      </c>
      <c r="B138" s="1">
        <v>0.6875</v>
      </c>
      <c r="C138" t="s">
        <v>168</v>
      </c>
      <c r="D138" t="s">
        <v>546</v>
      </c>
      <c r="E138" t="s">
        <v>230</v>
      </c>
      <c r="F138">
        <v>7116</v>
      </c>
      <c r="G138" t="s">
        <v>547</v>
      </c>
      <c r="H138" t="s">
        <v>548</v>
      </c>
      <c r="I138" t="s">
        <v>233</v>
      </c>
      <c r="J138" t="s">
        <v>549</v>
      </c>
      <c r="K138" t="s">
        <v>550</v>
      </c>
      <c r="L138">
        <v>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578</v>
      </c>
      <c r="Y138">
        <v>1.4666999999999999</v>
      </c>
      <c r="Z138" t="s">
        <v>579</v>
      </c>
      <c r="AA138">
        <v>1.7437</v>
      </c>
      <c r="AB138" t="s">
        <v>580</v>
      </c>
      <c r="AC138">
        <v>3.7149000000000001</v>
      </c>
      <c r="AD138">
        <v>1.5</v>
      </c>
      <c r="AE138">
        <v>8.4253</v>
      </c>
      <c r="AF138">
        <v>16</v>
      </c>
      <c r="AG138">
        <v>0</v>
      </c>
      <c r="AH138">
        <v>10</v>
      </c>
      <c r="AI138">
        <v>10</v>
      </c>
      <c r="AJ138" t="s">
        <v>5</v>
      </c>
      <c r="AL138" t="e">
        <f t="shared" ref="AL138:AL166" si="136">IF(AND(#REF!&lt;&gt;#REF!,#REF!&lt;&gt;#REF!),"Bold","")</f>
        <v>#REF!</v>
      </c>
    </row>
    <row r="139" spans="1:38">
      <c r="A139" t="s">
        <v>253</v>
      </c>
      <c r="B139" s="1">
        <v>0.5625</v>
      </c>
      <c r="C139" t="s">
        <v>194</v>
      </c>
      <c r="D139" t="s">
        <v>229</v>
      </c>
      <c r="E139" t="s">
        <v>230</v>
      </c>
      <c r="F139">
        <v>4094</v>
      </c>
      <c r="G139" t="s">
        <v>231</v>
      </c>
      <c r="H139" t="s">
        <v>232</v>
      </c>
      <c r="I139" t="s">
        <v>233</v>
      </c>
      <c r="J139" t="s">
        <v>234</v>
      </c>
      <c r="K139" t="s">
        <v>235</v>
      </c>
      <c r="L139">
        <v>4</v>
      </c>
      <c r="M139">
        <v>44.464799999999997</v>
      </c>
      <c r="N139">
        <v>42.716799999999999</v>
      </c>
      <c r="O139">
        <v>22.9377</v>
      </c>
      <c r="P139">
        <v>7.6638000000000002</v>
      </c>
      <c r="Q139">
        <v>4.9612999999999996</v>
      </c>
      <c r="R139">
        <v>4.6230000000000002</v>
      </c>
      <c r="S139">
        <v>4.2888000000000002</v>
      </c>
      <c r="T139">
        <v>2.1238000000000001</v>
      </c>
      <c r="U139">
        <v>1.5029999999999999</v>
      </c>
      <c r="V139">
        <v>1.3646</v>
      </c>
      <c r="W139">
        <v>0</v>
      </c>
      <c r="X139" t="s">
        <v>254</v>
      </c>
      <c r="Y139">
        <v>2.5369999999999999</v>
      </c>
      <c r="Z139" t="s">
        <v>255</v>
      </c>
      <c r="AA139">
        <v>2.0779999999999998</v>
      </c>
      <c r="AB139" t="s">
        <v>256</v>
      </c>
      <c r="AC139">
        <v>2.3294000000000001</v>
      </c>
      <c r="AD139">
        <v>1.3635999999999999</v>
      </c>
      <c r="AE139">
        <v>144.95570000000001</v>
      </c>
      <c r="AF139">
        <v>7</v>
      </c>
      <c r="AG139">
        <v>0</v>
      </c>
      <c r="AH139">
        <v>10</v>
      </c>
      <c r="AI139">
        <v>14</v>
      </c>
      <c r="AJ139" t="s">
        <v>5</v>
      </c>
      <c r="AL139" t="e">
        <f t="shared" ref="AL139:AL167" si="137">IF(AND(#REF!&lt;&gt;#REF!,#REF!&lt;&gt;#REF!),"Bold","")</f>
        <v>#REF!</v>
      </c>
    </row>
    <row r="140" spans="1:38">
      <c r="A140" t="s">
        <v>596</v>
      </c>
      <c r="B140" s="1">
        <v>0.70833333333333337</v>
      </c>
      <c r="C140" t="s">
        <v>168</v>
      </c>
      <c r="D140" t="s">
        <v>585</v>
      </c>
      <c r="E140" t="s">
        <v>279</v>
      </c>
      <c r="F140">
        <v>5175</v>
      </c>
      <c r="G140" t="s">
        <v>547</v>
      </c>
      <c r="H140" t="s">
        <v>548</v>
      </c>
      <c r="I140" t="s">
        <v>233</v>
      </c>
      <c r="J140" t="s">
        <v>433</v>
      </c>
      <c r="K140" t="s">
        <v>586</v>
      </c>
      <c r="L140">
        <v>3</v>
      </c>
      <c r="M140">
        <v>52.985999999999997</v>
      </c>
      <c r="N140">
        <v>40.980899999999998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6.3650000000000002</v>
      </c>
      <c r="X140" t="s">
        <v>597</v>
      </c>
      <c r="Y140">
        <v>0.8256</v>
      </c>
      <c r="Z140" t="s">
        <v>573</v>
      </c>
      <c r="AA140">
        <v>9.5699999999999993E-2</v>
      </c>
      <c r="AB140" t="s">
        <v>598</v>
      </c>
      <c r="AC140">
        <v>0.66010000000000002</v>
      </c>
      <c r="AD140">
        <v>0.6</v>
      </c>
      <c r="AE140">
        <v>144.25030000000001</v>
      </c>
      <c r="AF140">
        <v>33</v>
      </c>
      <c r="AG140">
        <v>0</v>
      </c>
      <c r="AH140">
        <v>10</v>
      </c>
      <c r="AI140">
        <v>32</v>
      </c>
      <c r="AJ140" t="s">
        <v>5</v>
      </c>
      <c r="AL140" t="e">
        <f t="shared" ref="AL140:AL168" si="138">IF(AND(#REF!&lt;&gt;#REF!,#REF!&lt;&gt;#REF!),"Bold","")</f>
        <v>#REF!</v>
      </c>
    </row>
    <row r="141" spans="1:38">
      <c r="A141" t="s">
        <v>599</v>
      </c>
      <c r="B141" s="1">
        <v>0.70833333333333337</v>
      </c>
      <c r="C141" t="s">
        <v>168</v>
      </c>
      <c r="D141" t="s">
        <v>585</v>
      </c>
      <c r="E141" t="s">
        <v>279</v>
      </c>
      <c r="F141">
        <v>5175</v>
      </c>
      <c r="G141" t="s">
        <v>547</v>
      </c>
      <c r="H141" t="s">
        <v>548</v>
      </c>
      <c r="I141" t="s">
        <v>233</v>
      </c>
      <c r="J141" t="s">
        <v>433</v>
      </c>
      <c r="K141" t="s">
        <v>586</v>
      </c>
      <c r="L141">
        <v>3</v>
      </c>
      <c r="M141">
        <v>48.355600000000003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14.9543</v>
      </c>
      <c r="X141" t="s">
        <v>557</v>
      </c>
      <c r="Y141">
        <v>1.2589999999999999</v>
      </c>
      <c r="Z141" t="s">
        <v>600</v>
      </c>
      <c r="AA141">
        <v>0.745</v>
      </c>
      <c r="AB141" t="s">
        <v>601</v>
      </c>
      <c r="AC141">
        <v>1.6956</v>
      </c>
      <c r="AD141">
        <v>0.6</v>
      </c>
      <c r="AE141">
        <v>141.1585</v>
      </c>
      <c r="AF141">
        <v>14</v>
      </c>
      <c r="AG141">
        <v>0</v>
      </c>
      <c r="AH141">
        <v>10</v>
      </c>
      <c r="AI141">
        <v>32</v>
      </c>
      <c r="AJ141" t="s">
        <v>5</v>
      </c>
      <c r="AL141" t="e">
        <f t="shared" ref="AL141:AL169" si="139">IF(AND(#REF!&lt;&gt;#REF!,#REF!&lt;&gt;#REF!),"Bold","")</f>
        <v>#REF!</v>
      </c>
    </row>
    <row r="142" spans="1:38">
      <c r="A142" t="s">
        <v>610</v>
      </c>
      <c r="B142" s="1">
        <v>0.70833333333333337</v>
      </c>
      <c r="C142" t="s">
        <v>168</v>
      </c>
      <c r="D142" t="s">
        <v>585</v>
      </c>
      <c r="E142" t="s">
        <v>279</v>
      </c>
      <c r="F142">
        <v>5175</v>
      </c>
      <c r="G142" t="s">
        <v>547</v>
      </c>
      <c r="H142" t="s">
        <v>548</v>
      </c>
      <c r="I142" t="s">
        <v>233</v>
      </c>
      <c r="J142" t="s">
        <v>433</v>
      </c>
      <c r="K142" t="s">
        <v>586</v>
      </c>
      <c r="L142">
        <v>3</v>
      </c>
      <c r="M142">
        <v>40.975499999999997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12.925700000000001</v>
      </c>
      <c r="X142" t="s">
        <v>611</v>
      </c>
      <c r="Y142">
        <v>1.6937</v>
      </c>
      <c r="Z142" t="s">
        <v>612</v>
      </c>
      <c r="AA142">
        <v>1.4123000000000001</v>
      </c>
      <c r="AB142" t="s">
        <v>613</v>
      </c>
      <c r="AC142">
        <v>1.2544</v>
      </c>
      <c r="AD142">
        <v>0.6</v>
      </c>
      <c r="AE142">
        <v>121.1854</v>
      </c>
      <c r="AF142">
        <v>16</v>
      </c>
      <c r="AG142">
        <v>0</v>
      </c>
      <c r="AH142">
        <v>10</v>
      </c>
      <c r="AI142">
        <v>11</v>
      </c>
      <c r="AJ142" t="s">
        <v>5</v>
      </c>
      <c r="AL142" t="e">
        <f t="shared" ref="AL142:AL170" si="140">IF(AND(#REF!&lt;&gt;#REF!,#REF!&lt;&gt;#REF!),"Bold","")</f>
        <v>#REF!</v>
      </c>
    </row>
    <row r="143" spans="1:38">
      <c r="A143" t="s">
        <v>614</v>
      </c>
      <c r="B143" s="1">
        <v>0.70833333333333337</v>
      </c>
      <c r="C143" t="s">
        <v>168</v>
      </c>
      <c r="D143" t="s">
        <v>585</v>
      </c>
      <c r="E143" t="s">
        <v>279</v>
      </c>
      <c r="F143">
        <v>5175</v>
      </c>
      <c r="G143" t="s">
        <v>547</v>
      </c>
      <c r="H143" t="s">
        <v>548</v>
      </c>
      <c r="I143" t="s">
        <v>233</v>
      </c>
      <c r="J143" t="s">
        <v>433</v>
      </c>
      <c r="K143" t="s">
        <v>586</v>
      </c>
      <c r="L143">
        <v>3</v>
      </c>
      <c r="M143">
        <v>39.261600000000001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12.76</v>
      </c>
      <c r="X143" t="s">
        <v>615</v>
      </c>
      <c r="Y143">
        <v>0.25269999999999998</v>
      </c>
      <c r="Z143" t="s">
        <v>616</v>
      </c>
      <c r="AA143">
        <v>1.9922</v>
      </c>
      <c r="AB143" t="s">
        <v>617</v>
      </c>
      <c r="AC143">
        <v>2.0958000000000001</v>
      </c>
      <c r="AD143">
        <v>0.6</v>
      </c>
      <c r="AE143">
        <v>116.67919999999999</v>
      </c>
      <c r="AF143">
        <v>33</v>
      </c>
      <c r="AG143">
        <v>0</v>
      </c>
      <c r="AH143">
        <v>10</v>
      </c>
      <c r="AI143">
        <v>28</v>
      </c>
      <c r="AJ143" t="s">
        <v>5</v>
      </c>
      <c r="AL143" t="e">
        <f t="shared" ref="AL143:AL171" si="141">IF(AND(#REF!&lt;&gt;#REF!,#REF!&lt;&gt;#REF!),"Bold","")</f>
        <v>#REF!</v>
      </c>
    </row>
    <row r="144" spans="1:38">
      <c r="A144" t="s">
        <v>618</v>
      </c>
      <c r="B144" s="1">
        <v>0.70833333333333337</v>
      </c>
      <c r="C144" t="s">
        <v>168</v>
      </c>
      <c r="D144" t="s">
        <v>585</v>
      </c>
      <c r="E144" t="s">
        <v>279</v>
      </c>
      <c r="F144">
        <v>5175</v>
      </c>
      <c r="G144" t="s">
        <v>547</v>
      </c>
      <c r="H144" t="s">
        <v>548</v>
      </c>
      <c r="I144" t="s">
        <v>233</v>
      </c>
      <c r="J144" t="s">
        <v>433</v>
      </c>
      <c r="K144" t="s">
        <v>586</v>
      </c>
      <c r="L144">
        <v>3</v>
      </c>
      <c r="M144">
        <v>40.360500000000002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t="s">
        <v>552</v>
      </c>
      <c r="Y144">
        <v>2.4956999999999998</v>
      </c>
      <c r="Z144" t="s">
        <v>619</v>
      </c>
      <c r="AA144">
        <v>1.8317000000000001</v>
      </c>
      <c r="AB144" t="s">
        <v>502</v>
      </c>
      <c r="AC144">
        <v>1.6185</v>
      </c>
      <c r="AD144">
        <v>0.6</v>
      </c>
      <c r="AE144">
        <v>108.2946</v>
      </c>
      <c r="AF144">
        <v>10</v>
      </c>
      <c r="AG144">
        <v>0</v>
      </c>
      <c r="AH144">
        <v>10</v>
      </c>
      <c r="AI144">
        <v>83</v>
      </c>
      <c r="AJ144" t="s">
        <v>5</v>
      </c>
      <c r="AL144" t="e">
        <f t="shared" ref="AL144:AL172" si="142">IF(AND(#REF!&lt;&gt;#REF!,#REF!&lt;&gt;#REF!),"Bold","")</f>
        <v>#REF!</v>
      </c>
    </row>
    <row r="145" spans="1:38">
      <c r="A145" t="s">
        <v>623</v>
      </c>
      <c r="B145" s="1">
        <v>0.70833333333333337</v>
      </c>
      <c r="C145" t="s">
        <v>168</v>
      </c>
      <c r="D145" t="s">
        <v>585</v>
      </c>
      <c r="E145" t="s">
        <v>279</v>
      </c>
      <c r="F145">
        <v>5175</v>
      </c>
      <c r="G145" t="s">
        <v>547</v>
      </c>
      <c r="H145" t="s">
        <v>548</v>
      </c>
      <c r="I145" t="s">
        <v>233</v>
      </c>
      <c r="J145" t="s">
        <v>433</v>
      </c>
      <c r="K145" t="s">
        <v>586</v>
      </c>
      <c r="L145">
        <v>3</v>
      </c>
      <c r="M145">
        <v>36.758299999999998</v>
      </c>
      <c r="N145">
        <v>33.378700000000002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 t="s">
        <v>624</v>
      </c>
      <c r="Y145">
        <v>0.58579999999999999</v>
      </c>
      <c r="Z145" t="s">
        <v>625</v>
      </c>
      <c r="AA145">
        <v>1.101</v>
      </c>
      <c r="AB145" t="s">
        <v>626</v>
      </c>
      <c r="AC145">
        <v>1.9574</v>
      </c>
      <c r="AD145">
        <v>0.6</v>
      </c>
      <c r="AE145">
        <v>105.81310000000001</v>
      </c>
      <c r="AF145">
        <v>20</v>
      </c>
      <c r="AG145">
        <v>0</v>
      </c>
      <c r="AH145">
        <v>10</v>
      </c>
      <c r="AI145">
        <v>59</v>
      </c>
      <c r="AJ145" t="s">
        <v>5</v>
      </c>
      <c r="AL145" t="e">
        <f t="shared" ref="AL145:AL173" si="143">IF(AND(#REF!&lt;&gt;#REF!,#REF!&lt;&gt;#REF!),"Bold","")</f>
        <v>#REF!</v>
      </c>
    </row>
    <row r="146" spans="1:38">
      <c r="A146" t="s">
        <v>627</v>
      </c>
      <c r="B146" s="1">
        <v>0.70833333333333337</v>
      </c>
      <c r="C146" t="s">
        <v>168</v>
      </c>
      <c r="D146" t="s">
        <v>585</v>
      </c>
      <c r="E146" t="s">
        <v>279</v>
      </c>
      <c r="F146">
        <v>5175</v>
      </c>
      <c r="G146" t="s">
        <v>547</v>
      </c>
      <c r="H146" t="s">
        <v>548</v>
      </c>
      <c r="I146" t="s">
        <v>233</v>
      </c>
      <c r="J146" t="s">
        <v>433</v>
      </c>
      <c r="K146" t="s">
        <v>586</v>
      </c>
      <c r="L146">
        <v>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628</v>
      </c>
      <c r="Y146">
        <v>1.9435</v>
      </c>
      <c r="Z146" t="s">
        <v>629</v>
      </c>
      <c r="AA146">
        <v>0.28989999999999999</v>
      </c>
      <c r="AB146" t="s">
        <v>630</v>
      </c>
      <c r="AC146">
        <v>4.4783999999999997</v>
      </c>
      <c r="AD146">
        <v>0.6</v>
      </c>
      <c r="AE146">
        <v>7.3117999999999999</v>
      </c>
      <c r="AF146">
        <v>16</v>
      </c>
      <c r="AG146">
        <v>0</v>
      </c>
      <c r="AH146">
        <v>10</v>
      </c>
      <c r="AI146">
        <v>27</v>
      </c>
      <c r="AJ146" t="s">
        <v>5</v>
      </c>
      <c r="AL146" t="e">
        <f t="shared" ref="AL146:AL174" si="144">IF(AND(#REF!&lt;&gt;#REF!,#REF!&lt;&gt;#REF!),"Bold","")</f>
        <v>#REF!</v>
      </c>
    </row>
    <row r="147" spans="1:38">
      <c r="A147" t="s">
        <v>631</v>
      </c>
      <c r="B147" s="1">
        <v>0.70833333333333337</v>
      </c>
      <c r="C147" t="s">
        <v>168</v>
      </c>
      <c r="D147" t="s">
        <v>585</v>
      </c>
      <c r="E147" t="s">
        <v>279</v>
      </c>
      <c r="F147">
        <v>5175</v>
      </c>
      <c r="G147" t="s">
        <v>547</v>
      </c>
      <c r="H147" t="s">
        <v>548</v>
      </c>
      <c r="I147" t="s">
        <v>233</v>
      </c>
      <c r="J147" t="s">
        <v>433</v>
      </c>
      <c r="K147" t="s">
        <v>586</v>
      </c>
      <c r="L147">
        <v>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t="s">
        <v>572</v>
      </c>
      <c r="Y147">
        <v>1.7135</v>
      </c>
      <c r="Z147" t="s">
        <v>632</v>
      </c>
      <c r="AA147">
        <v>0.97529999999999994</v>
      </c>
      <c r="AB147" t="s">
        <v>633</v>
      </c>
      <c r="AC147">
        <v>3.7364999999999999</v>
      </c>
      <c r="AD147">
        <v>0.6</v>
      </c>
      <c r="AE147">
        <v>7.0252999999999997</v>
      </c>
      <c r="AF147">
        <v>12</v>
      </c>
      <c r="AG147">
        <v>0</v>
      </c>
      <c r="AH147">
        <v>10</v>
      </c>
      <c r="AI147">
        <v>20</v>
      </c>
      <c r="AJ147" t="s">
        <v>5</v>
      </c>
      <c r="AL147" t="e">
        <f t="shared" ref="AL147:AL175" si="145">IF(AND(#REF!&lt;&gt;#REF!,#REF!&lt;&gt;#REF!),"Bold","")</f>
        <v>#REF!</v>
      </c>
    </row>
    <row r="148" spans="1:38">
      <c r="A148" t="s">
        <v>634</v>
      </c>
      <c r="B148" s="1">
        <v>0.70833333333333337</v>
      </c>
      <c r="C148" t="s">
        <v>168</v>
      </c>
      <c r="D148" t="s">
        <v>585</v>
      </c>
      <c r="E148" t="s">
        <v>279</v>
      </c>
      <c r="F148">
        <v>5175</v>
      </c>
      <c r="G148" t="s">
        <v>547</v>
      </c>
      <c r="H148" t="s">
        <v>548</v>
      </c>
      <c r="I148" t="s">
        <v>233</v>
      </c>
      <c r="J148" t="s">
        <v>433</v>
      </c>
      <c r="K148" t="s">
        <v>586</v>
      </c>
      <c r="L148">
        <v>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568</v>
      </c>
      <c r="Y148">
        <v>1.5996999999999999</v>
      </c>
      <c r="Z148" t="s">
        <v>569</v>
      </c>
      <c r="AA148">
        <v>0.40439999999999998</v>
      </c>
      <c r="AB148" t="s">
        <v>635</v>
      </c>
      <c r="AC148">
        <v>1.7153</v>
      </c>
      <c r="AD148">
        <v>0.6</v>
      </c>
      <c r="AE148">
        <v>4.3193999999999999</v>
      </c>
      <c r="AF148">
        <v>16</v>
      </c>
      <c r="AG148">
        <v>0</v>
      </c>
      <c r="AH148">
        <v>11</v>
      </c>
      <c r="AI148">
        <v>6</v>
      </c>
      <c r="AJ148" t="s">
        <v>5</v>
      </c>
      <c r="AL148" t="e">
        <f t="shared" ref="AL148:AL176" si="146">IF(AND(#REF!&lt;&gt;#REF!,#REF!&lt;&gt;#REF!),"Bold","")</f>
        <v>#REF!</v>
      </c>
    </row>
    <row r="149" spans="1:38">
      <c r="A149" t="s">
        <v>273</v>
      </c>
      <c r="B149" s="1">
        <v>0.5625</v>
      </c>
      <c r="C149" t="s">
        <v>194</v>
      </c>
      <c r="D149" t="s">
        <v>229</v>
      </c>
      <c r="E149" t="s">
        <v>230</v>
      </c>
      <c r="F149">
        <v>4094</v>
      </c>
      <c r="G149" t="s">
        <v>231</v>
      </c>
      <c r="H149" t="s">
        <v>232</v>
      </c>
      <c r="I149" t="s">
        <v>233</v>
      </c>
      <c r="J149" t="s">
        <v>234</v>
      </c>
      <c r="K149" t="s">
        <v>235</v>
      </c>
      <c r="L149">
        <v>4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 t="s">
        <v>274</v>
      </c>
      <c r="Y149">
        <v>2.0131000000000001</v>
      </c>
      <c r="Z149" t="s">
        <v>275</v>
      </c>
      <c r="AA149">
        <v>1.286</v>
      </c>
      <c r="AB149" t="s">
        <v>276</v>
      </c>
      <c r="AC149">
        <v>1.6778999999999999</v>
      </c>
      <c r="AD149">
        <v>0</v>
      </c>
      <c r="AE149">
        <v>4.9770000000000003</v>
      </c>
      <c r="AF149">
        <v>16</v>
      </c>
      <c r="AG149">
        <v>0</v>
      </c>
      <c r="AH149">
        <v>11</v>
      </c>
      <c r="AI149">
        <v>5</v>
      </c>
      <c r="AJ149" t="s">
        <v>5</v>
      </c>
      <c r="AL149" t="e">
        <f t="shared" ref="AL149:AL177" si="147">IF(AND(#REF!&lt;&gt;#REF!,#REF!&lt;&gt;#REF!),"Bold","")</f>
        <v>#REF!</v>
      </c>
    </row>
    <row r="150" spans="1:38">
      <c r="A150" t="s">
        <v>338</v>
      </c>
      <c r="B150" s="1">
        <v>0.58333333333333337</v>
      </c>
      <c r="C150" t="s">
        <v>194</v>
      </c>
      <c r="D150" t="s">
        <v>326</v>
      </c>
      <c r="E150" t="s">
        <v>230</v>
      </c>
      <c r="F150">
        <v>4094</v>
      </c>
      <c r="G150" t="s">
        <v>231</v>
      </c>
      <c r="H150" t="s">
        <v>232</v>
      </c>
      <c r="I150" t="s">
        <v>233</v>
      </c>
      <c r="J150" t="s">
        <v>234</v>
      </c>
      <c r="K150" t="s">
        <v>327</v>
      </c>
      <c r="L150">
        <v>4</v>
      </c>
      <c r="M150">
        <v>39.7273</v>
      </c>
      <c r="N150">
        <v>38.276899999999998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339</v>
      </c>
      <c r="Y150">
        <v>2.8555999999999999</v>
      </c>
      <c r="Z150" t="s">
        <v>340</v>
      </c>
      <c r="AA150">
        <v>2.0665</v>
      </c>
      <c r="AB150" t="s">
        <v>341</v>
      </c>
      <c r="AC150">
        <v>1.7291000000000001</v>
      </c>
      <c r="AD150">
        <v>0</v>
      </c>
      <c r="AE150">
        <v>119.7286</v>
      </c>
      <c r="AF150">
        <v>10</v>
      </c>
      <c r="AG150">
        <v>0</v>
      </c>
      <c r="AH150">
        <v>11</v>
      </c>
      <c r="AI150">
        <v>27</v>
      </c>
      <c r="AJ150" t="s">
        <v>5</v>
      </c>
      <c r="AL150" t="e">
        <f t="shared" ref="AL150:AL178" si="148">IF(AND(#REF!&lt;&gt;#REF!,#REF!&lt;&gt;#REF!),"Bold","")</f>
        <v>#REF!</v>
      </c>
    </row>
    <row r="151" spans="1:38">
      <c r="A151" t="s">
        <v>342</v>
      </c>
      <c r="B151" s="1">
        <v>0.58333333333333337</v>
      </c>
      <c r="C151" t="s">
        <v>194</v>
      </c>
      <c r="D151" t="s">
        <v>326</v>
      </c>
      <c r="E151" t="s">
        <v>230</v>
      </c>
      <c r="F151">
        <v>4094</v>
      </c>
      <c r="G151" t="s">
        <v>231</v>
      </c>
      <c r="H151" t="s">
        <v>232</v>
      </c>
      <c r="I151" t="s">
        <v>233</v>
      </c>
      <c r="J151" t="s">
        <v>234</v>
      </c>
      <c r="K151" t="s">
        <v>327</v>
      </c>
      <c r="L151">
        <v>4</v>
      </c>
      <c r="M151">
        <v>42.741700000000002</v>
      </c>
      <c r="N151">
        <v>30.393599999999999</v>
      </c>
      <c r="O151">
        <v>10.1305</v>
      </c>
      <c r="P151">
        <v>5.3139000000000003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10.2407</v>
      </c>
      <c r="X151" t="s">
        <v>343</v>
      </c>
      <c r="Y151">
        <v>2.1835</v>
      </c>
      <c r="Z151" t="s">
        <v>243</v>
      </c>
      <c r="AA151">
        <v>1.3680000000000001</v>
      </c>
      <c r="AB151" t="s">
        <v>344</v>
      </c>
      <c r="AC151">
        <v>1.3541000000000001</v>
      </c>
      <c r="AD151">
        <v>0</v>
      </c>
      <c r="AE151">
        <v>114.5496</v>
      </c>
      <c r="AF151">
        <v>16</v>
      </c>
      <c r="AG151">
        <v>0</v>
      </c>
      <c r="AH151">
        <v>11</v>
      </c>
      <c r="AI151">
        <v>62</v>
      </c>
      <c r="AJ151" t="s">
        <v>5</v>
      </c>
      <c r="AL151" t="e">
        <f t="shared" ref="AL151:AL179" si="149">IF(AND(#REF!&lt;&gt;#REF!,#REF!&lt;&gt;#REF!),"Bold","")</f>
        <v>#REF!</v>
      </c>
    </row>
    <row r="152" spans="1:38">
      <c r="A152" t="s">
        <v>345</v>
      </c>
      <c r="B152" s="1">
        <v>0.58333333333333337</v>
      </c>
      <c r="C152" t="s">
        <v>194</v>
      </c>
      <c r="D152" t="s">
        <v>326</v>
      </c>
      <c r="E152" t="s">
        <v>230</v>
      </c>
      <c r="F152">
        <v>4094</v>
      </c>
      <c r="G152" t="s">
        <v>231</v>
      </c>
      <c r="H152" t="s">
        <v>232</v>
      </c>
      <c r="I152" t="s">
        <v>233</v>
      </c>
      <c r="J152" t="s">
        <v>234</v>
      </c>
      <c r="K152" t="s">
        <v>327</v>
      </c>
      <c r="L152">
        <v>6</v>
      </c>
      <c r="M152">
        <v>44.343800000000002</v>
      </c>
      <c r="N152">
        <v>28.674600000000002</v>
      </c>
      <c r="O152">
        <v>14.395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266</v>
      </c>
      <c r="Y152">
        <v>2.3892000000000002</v>
      </c>
      <c r="Z152" t="s">
        <v>346</v>
      </c>
      <c r="AA152">
        <v>0.98350000000000004</v>
      </c>
      <c r="AB152" t="s">
        <v>347</v>
      </c>
      <c r="AC152">
        <v>2.2286000000000001</v>
      </c>
      <c r="AD152">
        <v>0</v>
      </c>
      <c r="AE152">
        <v>110.09229999999999</v>
      </c>
      <c r="AF152">
        <v>33</v>
      </c>
      <c r="AG152">
        <v>0</v>
      </c>
      <c r="AH152">
        <v>11</v>
      </c>
      <c r="AI152">
        <v>60</v>
      </c>
      <c r="AJ152" t="s">
        <v>5</v>
      </c>
      <c r="AL152" t="e">
        <f t="shared" ref="AL152:AL180" si="150">IF(AND(#REF!&lt;&gt;#REF!,#REF!&lt;&gt;#REF!),"Bold","")</f>
        <v>#REF!</v>
      </c>
    </row>
    <row r="153" spans="1:38">
      <c r="A153" t="s">
        <v>352</v>
      </c>
      <c r="B153" s="1">
        <v>0.58333333333333337</v>
      </c>
      <c r="C153" t="s">
        <v>194</v>
      </c>
      <c r="D153" t="s">
        <v>326</v>
      </c>
      <c r="E153" t="s">
        <v>230</v>
      </c>
      <c r="F153">
        <v>4094</v>
      </c>
      <c r="G153" t="s">
        <v>231</v>
      </c>
      <c r="H153" t="s">
        <v>232</v>
      </c>
      <c r="I153" t="s">
        <v>233</v>
      </c>
      <c r="J153" t="s">
        <v>234</v>
      </c>
      <c r="K153" t="s">
        <v>327</v>
      </c>
      <c r="L153">
        <v>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353</v>
      </c>
      <c r="Y153">
        <v>0.50370000000000004</v>
      </c>
      <c r="Z153" t="s">
        <v>354</v>
      </c>
      <c r="AA153">
        <v>0.38169999999999998</v>
      </c>
      <c r="AB153" t="s">
        <v>355</v>
      </c>
      <c r="AC153">
        <v>2.3399000000000001</v>
      </c>
      <c r="AD153">
        <v>0</v>
      </c>
      <c r="AE153">
        <v>3.2252999999999998</v>
      </c>
      <c r="AF153">
        <v>2.75</v>
      </c>
      <c r="AG153">
        <v>0</v>
      </c>
      <c r="AH153">
        <v>11</v>
      </c>
      <c r="AI153">
        <v>20</v>
      </c>
      <c r="AJ153" t="s">
        <v>5</v>
      </c>
      <c r="AL153" t="e">
        <f t="shared" ref="AL153:AL181" si="151">IF(AND(#REF!&lt;&gt;#REF!,#REF!&lt;&gt;#REF!),"Bold","")</f>
        <v>#REF!</v>
      </c>
    </row>
    <row r="154" spans="1:38">
      <c r="A154" t="s">
        <v>567</v>
      </c>
      <c r="B154" s="1">
        <v>0.6875</v>
      </c>
      <c r="C154" t="s">
        <v>168</v>
      </c>
      <c r="D154" t="s">
        <v>546</v>
      </c>
      <c r="E154" t="s">
        <v>230</v>
      </c>
      <c r="F154">
        <v>7116</v>
      </c>
      <c r="G154" t="s">
        <v>547</v>
      </c>
      <c r="H154" t="s">
        <v>548</v>
      </c>
      <c r="I154" t="s">
        <v>233</v>
      </c>
      <c r="J154" t="s">
        <v>549</v>
      </c>
      <c r="K154" t="s">
        <v>550</v>
      </c>
      <c r="L154">
        <v>2</v>
      </c>
      <c r="M154">
        <v>61.350999999999999</v>
      </c>
      <c r="N154">
        <v>35.223599999999998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16.643599999999999</v>
      </c>
      <c r="X154" t="s">
        <v>568</v>
      </c>
      <c r="Y154">
        <v>1.5996999999999999</v>
      </c>
      <c r="Z154" t="s">
        <v>569</v>
      </c>
      <c r="AA154">
        <v>0.40439999999999998</v>
      </c>
      <c r="AB154" t="s">
        <v>570</v>
      </c>
      <c r="AC154">
        <v>0.93159999999999998</v>
      </c>
      <c r="AD154">
        <v>0</v>
      </c>
      <c r="AE154">
        <v>158.3587</v>
      </c>
      <c r="AF154">
        <v>25</v>
      </c>
      <c r="AG154">
        <v>0</v>
      </c>
      <c r="AH154">
        <v>11</v>
      </c>
      <c r="AI154">
        <v>3</v>
      </c>
      <c r="AJ154" t="s">
        <v>5</v>
      </c>
      <c r="AL154" t="e">
        <f t="shared" ref="AL154:AL182" si="152">IF(AND(#REF!&lt;&gt;#REF!,#REF!&lt;&gt;#REF!),"Bold","")</f>
        <v>#REF!</v>
      </c>
    </row>
    <row r="155" spans="1:38">
      <c r="A155" t="s">
        <v>574</v>
      </c>
      <c r="B155" s="1">
        <v>0.6875</v>
      </c>
      <c r="C155" t="s">
        <v>168</v>
      </c>
      <c r="D155" t="s">
        <v>546</v>
      </c>
      <c r="E155" t="s">
        <v>230</v>
      </c>
      <c r="F155">
        <v>7116</v>
      </c>
      <c r="G155" t="s">
        <v>547</v>
      </c>
      <c r="H155" t="s">
        <v>548</v>
      </c>
      <c r="I155" t="s">
        <v>233</v>
      </c>
      <c r="J155" t="s">
        <v>549</v>
      </c>
      <c r="K155" t="s">
        <v>550</v>
      </c>
      <c r="L155">
        <v>2</v>
      </c>
      <c r="M155">
        <v>40.193300000000001</v>
      </c>
      <c r="N155">
        <v>35.865099999999998</v>
      </c>
      <c r="O155">
        <v>19.5608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14.1214</v>
      </c>
      <c r="X155" t="s">
        <v>575</v>
      </c>
      <c r="Y155">
        <v>1.7401</v>
      </c>
      <c r="Z155" t="s">
        <v>576</v>
      </c>
      <c r="AA155">
        <v>1.3980999999999999</v>
      </c>
      <c r="AB155" t="s">
        <v>570</v>
      </c>
      <c r="AC155">
        <v>0.93159999999999998</v>
      </c>
      <c r="AD155">
        <v>0</v>
      </c>
      <c r="AE155">
        <v>133.49760000000001</v>
      </c>
      <c r="AF155">
        <v>66</v>
      </c>
      <c r="AG155">
        <v>0</v>
      </c>
      <c r="AH155">
        <v>11</v>
      </c>
      <c r="AI155">
        <v>12</v>
      </c>
      <c r="AJ155" t="s">
        <v>5</v>
      </c>
      <c r="AL155" t="e">
        <f t="shared" ref="AL155:AL183" si="153">IF(AND(#REF!&lt;&gt;#REF!,#REF!&lt;&gt;#REF!),"Bold","")</f>
        <v>#REF!</v>
      </c>
    </row>
    <row r="156" spans="1:38">
      <c r="A156" t="s">
        <v>581</v>
      </c>
      <c r="B156" s="1">
        <v>0.6875</v>
      </c>
      <c r="C156" t="s">
        <v>168</v>
      </c>
      <c r="D156" t="s">
        <v>546</v>
      </c>
      <c r="E156" t="s">
        <v>230</v>
      </c>
      <c r="F156">
        <v>7116</v>
      </c>
      <c r="G156" t="s">
        <v>547</v>
      </c>
      <c r="H156" t="s">
        <v>548</v>
      </c>
      <c r="I156" t="s">
        <v>233</v>
      </c>
      <c r="J156" t="s">
        <v>549</v>
      </c>
      <c r="K156" t="s">
        <v>550</v>
      </c>
      <c r="L156">
        <v>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582</v>
      </c>
      <c r="Y156">
        <v>0.73960000000000004</v>
      </c>
      <c r="Z156" t="s">
        <v>583</v>
      </c>
      <c r="AA156">
        <v>0.35949999999999999</v>
      </c>
      <c r="AB156" t="s">
        <v>584</v>
      </c>
      <c r="AC156">
        <v>0.91320000000000001</v>
      </c>
      <c r="AD156">
        <v>0</v>
      </c>
      <c r="AE156">
        <v>2.0123000000000002</v>
      </c>
      <c r="AF156">
        <v>33</v>
      </c>
      <c r="AG156">
        <v>0</v>
      </c>
      <c r="AH156">
        <v>11</v>
      </c>
      <c r="AI156">
        <v>10</v>
      </c>
      <c r="AJ156" t="s">
        <v>5</v>
      </c>
      <c r="AL156" t="e">
        <f t="shared" ref="AL156:AL184" si="154">IF(AND(#REF!&lt;&gt;#REF!,#REF!&lt;&gt;#REF!),"Bold","")</f>
        <v>#REF!</v>
      </c>
    </row>
    <row r="157" spans="1:38">
      <c r="A157" t="s">
        <v>606</v>
      </c>
      <c r="B157" s="1">
        <v>0.70833333333333337</v>
      </c>
      <c r="C157" t="s">
        <v>168</v>
      </c>
      <c r="D157" t="s">
        <v>585</v>
      </c>
      <c r="E157" t="s">
        <v>279</v>
      </c>
      <c r="F157">
        <v>5175</v>
      </c>
      <c r="G157" t="s">
        <v>547</v>
      </c>
      <c r="H157" t="s">
        <v>548</v>
      </c>
      <c r="I157" t="s">
        <v>233</v>
      </c>
      <c r="J157" t="s">
        <v>433</v>
      </c>
      <c r="K157" t="s">
        <v>586</v>
      </c>
      <c r="L157">
        <v>4</v>
      </c>
      <c r="M157">
        <v>44.453099999999999</v>
      </c>
      <c r="N157">
        <v>35.263599999999997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16.1629</v>
      </c>
      <c r="X157" t="s">
        <v>607</v>
      </c>
      <c r="Y157">
        <v>1.1613</v>
      </c>
      <c r="Z157" t="s">
        <v>608</v>
      </c>
      <c r="AA157">
        <v>0.27129999999999999</v>
      </c>
      <c r="AB157" t="s">
        <v>609</v>
      </c>
      <c r="AC157">
        <v>1.2466999999999999</v>
      </c>
      <c r="AD157">
        <v>0</v>
      </c>
      <c r="AE157">
        <v>134.0162</v>
      </c>
      <c r="AF157">
        <v>20</v>
      </c>
      <c r="AG157">
        <v>0</v>
      </c>
      <c r="AH157">
        <v>11</v>
      </c>
      <c r="AI157">
        <v>7</v>
      </c>
      <c r="AJ157" t="s">
        <v>5</v>
      </c>
      <c r="AL157" t="e">
        <f t="shared" ref="AL157:AL185" si="155">IF(AND(#REF!&lt;&gt;#REF!,#REF!&lt;&gt;#REF!),"Bold","")</f>
        <v>#REF!</v>
      </c>
    </row>
    <row r="158" spans="1:38">
      <c r="A158" t="s">
        <v>620</v>
      </c>
      <c r="B158" s="1">
        <v>0.70833333333333337</v>
      </c>
      <c r="C158" t="s">
        <v>168</v>
      </c>
      <c r="D158" t="s">
        <v>585</v>
      </c>
      <c r="E158" t="s">
        <v>279</v>
      </c>
      <c r="F158">
        <v>5175</v>
      </c>
      <c r="G158" t="s">
        <v>547</v>
      </c>
      <c r="H158" t="s">
        <v>548</v>
      </c>
      <c r="I158" t="s">
        <v>233</v>
      </c>
      <c r="J158" t="s">
        <v>433</v>
      </c>
      <c r="K158" t="s">
        <v>586</v>
      </c>
      <c r="L158">
        <v>4</v>
      </c>
      <c r="M158">
        <v>44.295200000000001</v>
      </c>
      <c r="N158">
        <v>22.9099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9.8236000000000008</v>
      </c>
      <c r="X158" t="s">
        <v>564</v>
      </c>
      <c r="Y158">
        <v>0.89039999999999997</v>
      </c>
      <c r="Z158" t="s">
        <v>621</v>
      </c>
      <c r="AA158">
        <v>0.19359999999999999</v>
      </c>
      <c r="AB158" t="s">
        <v>622</v>
      </c>
      <c r="AC158">
        <v>0.51190000000000002</v>
      </c>
      <c r="AD158">
        <v>0</v>
      </c>
      <c r="AE158">
        <v>107.834</v>
      </c>
      <c r="AF158">
        <v>50</v>
      </c>
      <c r="AG158">
        <v>0</v>
      </c>
      <c r="AH158">
        <v>11</v>
      </c>
      <c r="AI158">
        <v>13</v>
      </c>
      <c r="AJ158" t="s">
        <v>5</v>
      </c>
      <c r="AL158" t="e">
        <f t="shared" ref="AL158:AL186" si="156">IF(AND(#REF!&lt;&gt;#REF!,#REF!&lt;&gt;#REF!),"Bold","")</f>
        <v>#REF!</v>
      </c>
    </row>
    <row r="159" spans="1:38">
      <c r="B159" s="1"/>
      <c r="I159"/>
    </row>
    <row r="160" spans="1:38">
      <c r="B160" s="1"/>
      <c r="I160"/>
    </row>
    <row r="161" spans="2:9">
      <c r="B161" s="1"/>
      <c r="I161"/>
    </row>
    <row r="162" spans="2:9">
      <c r="B162" s="1"/>
      <c r="I162"/>
    </row>
    <row r="163" spans="2:9">
      <c r="B163" s="1"/>
      <c r="I163"/>
    </row>
    <row r="164" spans="2:9">
      <c r="B164" s="1"/>
      <c r="I164"/>
    </row>
    <row r="165" spans="2:9">
      <c r="B165" s="1"/>
      <c r="I165"/>
    </row>
    <row r="166" spans="2:9">
      <c r="B166" s="1"/>
      <c r="I166"/>
    </row>
    <row r="167" spans="2:9">
      <c r="B167" s="1"/>
      <c r="I167"/>
    </row>
    <row r="168" spans="2:9">
      <c r="B168" s="1"/>
      <c r="I168"/>
    </row>
    <row r="169" spans="2:9">
      <c r="B169" s="1"/>
      <c r="I169"/>
    </row>
    <row r="170" spans="2:9">
      <c r="B170" s="1"/>
      <c r="I170"/>
    </row>
    <row r="171" spans="2:9">
      <c r="B171" s="1"/>
      <c r="I171"/>
    </row>
    <row r="172" spans="2:9">
      <c r="B172" s="1"/>
      <c r="I172"/>
    </row>
    <row r="173" spans="2:9">
      <c r="B173" s="1"/>
      <c r="I173"/>
    </row>
    <row r="174" spans="2:9">
      <c r="B174" s="1"/>
      <c r="I174"/>
    </row>
    <row r="175" spans="2:9">
      <c r="B175" s="1"/>
      <c r="I175"/>
    </row>
    <row r="176" spans="2:9">
      <c r="B176" s="1"/>
      <c r="I176"/>
    </row>
    <row r="177" spans="2:9">
      <c r="B177" s="1"/>
      <c r="I177"/>
    </row>
    <row r="178" spans="2:9">
      <c r="B178" s="1"/>
      <c r="I178"/>
    </row>
    <row r="179" spans="2:9">
      <c r="B179" s="1"/>
      <c r="I179"/>
    </row>
    <row r="180" spans="2:9">
      <c r="B180" s="1"/>
      <c r="I180"/>
    </row>
    <row r="181" spans="2:9">
      <c r="B181" s="1"/>
      <c r="I181"/>
    </row>
    <row r="182" spans="2:9">
      <c r="B182" s="1"/>
      <c r="I182"/>
    </row>
    <row r="183" spans="2:9">
      <c r="B183" s="1"/>
      <c r="I183"/>
    </row>
    <row r="184" spans="2:9">
      <c r="B184" s="1"/>
      <c r="I184"/>
    </row>
    <row r="185" spans="2:9">
      <c r="B185" s="1"/>
      <c r="I185"/>
    </row>
    <row r="186" spans="2:9">
      <c r="B186" s="1"/>
      <c r="I186"/>
    </row>
    <row r="187" spans="2:9">
      <c r="B187" s="1"/>
      <c r="I187"/>
    </row>
    <row r="188" spans="2:9">
      <c r="B188" s="1"/>
      <c r="I188"/>
    </row>
    <row r="189" spans="2:9">
      <c r="B189" s="1"/>
      <c r="I189"/>
    </row>
    <row r="190" spans="2:9">
      <c r="B190" s="1"/>
      <c r="I190"/>
    </row>
    <row r="191" spans="2:9">
      <c r="B191" s="1"/>
      <c r="I191"/>
    </row>
    <row r="192" spans="2:9">
      <c r="B192" s="1"/>
      <c r="I192"/>
    </row>
    <row r="193" spans="2:9">
      <c r="B193" s="1"/>
      <c r="I193"/>
    </row>
    <row r="194" spans="2:9">
      <c r="B194" s="1"/>
      <c r="I194"/>
    </row>
    <row r="195" spans="2:9">
      <c r="B195" s="1"/>
      <c r="I195"/>
    </row>
    <row r="196" spans="2:9">
      <c r="B196" s="1"/>
      <c r="I196"/>
    </row>
    <row r="197" spans="2:9">
      <c r="B197" s="1"/>
      <c r="I197"/>
    </row>
    <row r="198" spans="2:9">
      <c r="B198" s="1"/>
      <c r="I198"/>
    </row>
    <row r="199" spans="2:9">
      <c r="B199" s="1"/>
      <c r="I199"/>
    </row>
    <row r="200" spans="2:9">
      <c r="B200" s="1"/>
      <c r="I200"/>
    </row>
    <row r="201" spans="2:9">
      <c r="B201" s="1"/>
      <c r="I201"/>
    </row>
    <row r="202" spans="2:9">
      <c r="B202" s="1"/>
      <c r="I202"/>
    </row>
    <row r="203" spans="2:9">
      <c r="B203" s="1"/>
      <c r="I203"/>
    </row>
    <row r="204" spans="2:9">
      <c r="B204" s="1"/>
      <c r="I204"/>
    </row>
    <row r="205" spans="2:9">
      <c r="B205" s="1"/>
      <c r="I205"/>
    </row>
    <row r="206" spans="2:9">
      <c r="B206" s="1"/>
      <c r="I206"/>
    </row>
    <row r="207" spans="2:9">
      <c r="B207" s="1"/>
      <c r="I207"/>
    </row>
    <row r="208" spans="2:9">
      <c r="B208" s="1"/>
      <c r="I208"/>
    </row>
    <row r="209" spans="2:9">
      <c r="B209" s="1"/>
      <c r="I209"/>
    </row>
    <row r="210" spans="2:9">
      <c r="B210" s="1"/>
      <c r="I210"/>
    </row>
    <row r="211" spans="2:9">
      <c r="B211" s="1"/>
      <c r="I211"/>
    </row>
    <row r="212" spans="2:9">
      <c r="B212" s="1"/>
      <c r="I212"/>
    </row>
    <row r="213" spans="2:9">
      <c r="B213" s="1"/>
      <c r="I213"/>
    </row>
    <row r="214" spans="2:9">
      <c r="B214" s="1"/>
      <c r="I214"/>
    </row>
    <row r="215" spans="2:9">
      <c r="B215" s="1"/>
      <c r="I215"/>
    </row>
    <row r="216" spans="2:9">
      <c r="B216" s="1"/>
      <c r="I216"/>
    </row>
    <row r="217" spans="2:9">
      <c r="B217" s="1"/>
      <c r="I217"/>
    </row>
    <row r="218" spans="2:9">
      <c r="B218" s="1"/>
      <c r="I218"/>
    </row>
    <row r="219" spans="2:9">
      <c r="B219" s="1"/>
      <c r="I219"/>
    </row>
    <row r="220" spans="2:9">
      <c r="B220" s="1"/>
      <c r="I220"/>
    </row>
    <row r="221" spans="2:9">
      <c r="B221" s="1"/>
      <c r="I221"/>
    </row>
    <row r="222" spans="2:9">
      <c r="B222" s="1"/>
      <c r="I222"/>
    </row>
    <row r="223" spans="2:9">
      <c r="B223" s="1"/>
      <c r="I223"/>
    </row>
    <row r="224" spans="2:9">
      <c r="B224" s="1"/>
      <c r="I224"/>
    </row>
    <row r="225" spans="2:9">
      <c r="B225" s="1"/>
      <c r="I225"/>
    </row>
    <row r="226" spans="2:9">
      <c r="B226" s="1"/>
      <c r="I226"/>
    </row>
    <row r="227" spans="2:9">
      <c r="B227" s="1"/>
      <c r="I227"/>
    </row>
    <row r="228" spans="2:9">
      <c r="B228" s="1"/>
      <c r="I228"/>
    </row>
    <row r="229" spans="2:9">
      <c r="B229" s="1"/>
      <c r="I229"/>
    </row>
    <row r="230" spans="2:9">
      <c r="B230" s="1"/>
      <c r="I230"/>
    </row>
    <row r="231" spans="2:9">
      <c r="B231" s="1"/>
      <c r="I231"/>
    </row>
    <row r="232" spans="2:9">
      <c r="B232" s="1"/>
      <c r="I232"/>
    </row>
    <row r="233" spans="2:9">
      <c r="B233" s="1"/>
      <c r="I233"/>
    </row>
    <row r="234" spans="2:9">
      <c r="B234" s="1"/>
      <c r="I234"/>
    </row>
    <row r="235" spans="2:9">
      <c r="B235" s="1"/>
      <c r="I235"/>
    </row>
    <row r="236" spans="2:9">
      <c r="B236" s="1"/>
      <c r="I236"/>
    </row>
    <row r="237" spans="2:9">
      <c r="B237" s="1"/>
      <c r="I237"/>
    </row>
    <row r="238" spans="2:9">
      <c r="B238" s="1"/>
      <c r="I238"/>
    </row>
    <row r="239" spans="2:9">
      <c r="B239" s="1"/>
      <c r="I239"/>
    </row>
    <row r="240" spans="2:9">
      <c r="B240" s="1"/>
      <c r="I240"/>
    </row>
    <row r="241" spans="2:9">
      <c r="B241" s="1"/>
      <c r="I241"/>
    </row>
    <row r="242" spans="2:9">
      <c r="B242" s="1"/>
      <c r="I242"/>
    </row>
    <row r="243" spans="2:9">
      <c r="B243" s="1"/>
      <c r="I243"/>
    </row>
    <row r="244" spans="2:9">
      <c r="B244" s="1"/>
      <c r="I244"/>
    </row>
    <row r="245" spans="2:9">
      <c r="B245" s="1"/>
      <c r="I245"/>
    </row>
    <row r="246" spans="2:9">
      <c r="B246" s="1"/>
      <c r="I246"/>
    </row>
    <row r="247" spans="2:9">
      <c r="B247" s="1"/>
      <c r="I247"/>
    </row>
    <row r="248" spans="2:9">
      <c r="B248" s="1"/>
      <c r="I248"/>
    </row>
    <row r="249" spans="2:9">
      <c r="B249" s="1"/>
      <c r="I249"/>
    </row>
    <row r="250" spans="2:9">
      <c r="B250" s="1"/>
      <c r="I250"/>
    </row>
    <row r="251" spans="2:9">
      <c r="B251" s="1"/>
      <c r="I251"/>
    </row>
    <row r="252" spans="2:9">
      <c r="B252" s="1"/>
      <c r="I252"/>
    </row>
    <row r="253" spans="2:9">
      <c r="B253" s="1"/>
      <c r="I253"/>
    </row>
    <row r="254" spans="2:9">
      <c r="B254" s="1"/>
      <c r="I254"/>
    </row>
    <row r="255" spans="2:9">
      <c r="B255" s="1"/>
      <c r="I255"/>
    </row>
    <row r="256" spans="2:9">
      <c r="B256" s="1"/>
      <c r="I256"/>
    </row>
    <row r="257" spans="2:9">
      <c r="B257" s="1"/>
      <c r="I257"/>
    </row>
    <row r="258" spans="2:9">
      <c r="B258" s="1"/>
      <c r="I258"/>
    </row>
    <row r="259" spans="2:9">
      <c r="B259" s="1"/>
      <c r="I259"/>
    </row>
    <row r="260" spans="2:9">
      <c r="B260" s="1"/>
      <c r="I260"/>
    </row>
    <row r="261" spans="2:9">
      <c r="B261" s="1"/>
      <c r="I261"/>
    </row>
    <row r="262" spans="2:9">
      <c r="B262" s="1"/>
      <c r="I262"/>
    </row>
    <row r="263" spans="2:9">
      <c r="B263" s="1"/>
      <c r="I263"/>
    </row>
    <row r="264" spans="2:9">
      <c r="B264" s="1"/>
      <c r="I264"/>
    </row>
    <row r="265" spans="2:9">
      <c r="B265" s="1"/>
      <c r="I265"/>
    </row>
    <row r="266" spans="2:9">
      <c r="B266" s="1"/>
      <c r="I266"/>
    </row>
    <row r="267" spans="2:9">
      <c r="B267" s="1"/>
      <c r="I267"/>
    </row>
    <row r="268" spans="2:9">
      <c r="B268" s="1"/>
      <c r="I268"/>
    </row>
    <row r="269" spans="2:9">
      <c r="B269" s="1"/>
      <c r="I269"/>
    </row>
    <row r="270" spans="2:9">
      <c r="B270" s="1"/>
      <c r="I270"/>
    </row>
    <row r="271" spans="2:9">
      <c r="B271" s="1"/>
      <c r="I271"/>
    </row>
    <row r="272" spans="2:9">
      <c r="B272" s="1"/>
      <c r="I272"/>
    </row>
    <row r="273" spans="2:9">
      <c r="B273" s="1"/>
      <c r="I273"/>
    </row>
    <row r="274" spans="2:9">
      <c r="B274" s="1"/>
      <c r="I274"/>
    </row>
    <row r="275" spans="2:9">
      <c r="B275" s="1"/>
      <c r="I275"/>
    </row>
    <row r="276" spans="2:9">
      <c r="B276" s="1"/>
      <c r="I276"/>
    </row>
    <row r="277" spans="2:9">
      <c r="B277" s="1"/>
      <c r="I277"/>
    </row>
    <row r="278" spans="2:9">
      <c r="B278" s="1"/>
      <c r="I278"/>
    </row>
    <row r="279" spans="2:9">
      <c r="B279" s="1"/>
      <c r="I279"/>
    </row>
    <row r="280" spans="2:9">
      <c r="B280" s="1"/>
      <c r="I280"/>
    </row>
    <row r="281" spans="2:9">
      <c r="B281" s="1"/>
      <c r="I281"/>
    </row>
    <row r="282" spans="2:9">
      <c r="B282" s="1"/>
      <c r="I282"/>
    </row>
    <row r="283" spans="2:9">
      <c r="B283" s="1"/>
      <c r="I283"/>
    </row>
    <row r="284" spans="2:9">
      <c r="B284" s="1"/>
      <c r="I284"/>
    </row>
    <row r="285" spans="2:9">
      <c r="B285" s="1"/>
      <c r="I285"/>
    </row>
    <row r="286" spans="2:9">
      <c r="B286" s="1"/>
      <c r="I286"/>
    </row>
    <row r="287" spans="2:9">
      <c r="B287" s="1"/>
      <c r="I287"/>
    </row>
    <row r="288" spans="2:9">
      <c r="B288" s="1"/>
      <c r="I288"/>
    </row>
    <row r="289" spans="2:9">
      <c r="B289" s="1"/>
      <c r="I289"/>
    </row>
    <row r="290" spans="2:9">
      <c r="B290" s="1"/>
      <c r="I290"/>
    </row>
    <row r="291" spans="2:9">
      <c r="B291" s="1"/>
      <c r="I291"/>
    </row>
    <row r="292" spans="2:9">
      <c r="B292" s="1"/>
      <c r="I292"/>
    </row>
    <row r="293" spans="2:9">
      <c r="B293" s="1"/>
      <c r="I293"/>
    </row>
    <row r="294" spans="2:9">
      <c r="B294" s="1"/>
      <c r="I294"/>
    </row>
    <row r="295" spans="2:9">
      <c r="B295" s="1"/>
      <c r="I295"/>
    </row>
    <row r="296" spans="2:9">
      <c r="B296" s="1"/>
      <c r="I296"/>
    </row>
    <row r="297" spans="2:9">
      <c r="B297" s="1"/>
      <c r="I297"/>
    </row>
    <row r="298" spans="2:9">
      <c r="B298" s="1"/>
      <c r="I298"/>
    </row>
    <row r="299" spans="2:9">
      <c r="B299" s="1"/>
      <c r="I299"/>
    </row>
    <row r="300" spans="2:9">
      <c r="B300" s="1"/>
      <c r="I300"/>
    </row>
    <row r="301" spans="2:9">
      <c r="B301" s="1"/>
      <c r="I301"/>
    </row>
    <row r="302" spans="2:9">
      <c r="B302" s="1"/>
      <c r="I302"/>
    </row>
    <row r="303" spans="2:9">
      <c r="B303" s="1"/>
      <c r="I303"/>
    </row>
    <row r="304" spans="2:9">
      <c r="B304" s="1"/>
      <c r="I304"/>
    </row>
    <row r="305" spans="2:9">
      <c r="B305" s="1"/>
      <c r="I305"/>
    </row>
    <row r="306" spans="2:9">
      <c r="B306" s="1"/>
      <c r="I306"/>
    </row>
    <row r="307" spans="2:9">
      <c r="B307" s="1"/>
      <c r="I307"/>
    </row>
    <row r="308" spans="2:9">
      <c r="B308" s="1"/>
      <c r="I308"/>
    </row>
    <row r="309" spans="2:9">
      <c r="B309" s="1"/>
      <c r="I309"/>
    </row>
    <row r="310" spans="2:9">
      <c r="B310" s="1"/>
      <c r="I310"/>
    </row>
    <row r="311" spans="2:9">
      <c r="B311" s="1"/>
      <c r="I311"/>
    </row>
    <row r="312" spans="2:9">
      <c r="B312" s="1"/>
      <c r="I312"/>
    </row>
    <row r="313" spans="2:9">
      <c r="B313" s="1"/>
      <c r="I313"/>
    </row>
    <row r="314" spans="2:9">
      <c r="B314" s="1"/>
      <c r="I314"/>
    </row>
    <row r="315" spans="2:9">
      <c r="B315" s="1"/>
      <c r="I315"/>
    </row>
    <row r="316" spans="2:9">
      <c r="B316" s="1"/>
      <c r="I316"/>
    </row>
    <row r="317" spans="2:9">
      <c r="B317" s="1"/>
      <c r="I317"/>
    </row>
    <row r="318" spans="2:9">
      <c r="B318" s="1"/>
      <c r="I318"/>
    </row>
    <row r="319" spans="2:9">
      <c r="B319" s="1"/>
      <c r="I319"/>
    </row>
    <row r="320" spans="2:9">
      <c r="B320" s="1"/>
      <c r="I320"/>
    </row>
    <row r="321" spans="2:9">
      <c r="B321" s="1"/>
      <c r="I321"/>
    </row>
    <row r="322" spans="2:9">
      <c r="B322" s="1"/>
      <c r="I322"/>
    </row>
    <row r="323" spans="2:9">
      <c r="B323" s="1"/>
      <c r="I323"/>
    </row>
    <row r="324" spans="2:9">
      <c r="B324" s="1"/>
      <c r="I324"/>
    </row>
    <row r="325" spans="2:9">
      <c r="B325" s="1"/>
      <c r="I325"/>
    </row>
    <row r="326" spans="2:9">
      <c r="B326" s="1"/>
      <c r="I326"/>
    </row>
    <row r="327" spans="2:9">
      <c r="B327" s="1"/>
      <c r="I327"/>
    </row>
    <row r="328" spans="2:9">
      <c r="B328" s="1"/>
      <c r="I328"/>
    </row>
    <row r="329" spans="2:9">
      <c r="B329" s="1"/>
      <c r="I329"/>
    </row>
    <row r="330" spans="2:9">
      <c r="B330" s="1"/>
      <c r="I330"/>
    </row>
    <row r="331" spans="2:9">
      <c r="B331" s="1"/>
      <c r="I331"/>
    </row>
    <row r="332" spans="2:9">
      <c r="B332" s="1"/>
      <c r="I332"/>
    </row>
    <row r="333" spans="2:9">
      <c r="B333" s="1"/>
      <c r="I333"/>
    </row>
    <row r="334" spans="2:9">
      <c r="B334" s="1"/>
      <c r="I334"/>
    </row>
    <row r="335" spans="2:9">
      <c r="B335" s="1"/>
      <c r="I335"/>
    </row>
    <row r="336" spans="2:9">
      <c r="B336" s="1"/>
      <c r="I336"/>
    </row>
    <row r="337" spans="2:9">
      <c r="B337" s="1"/>
      <c r="I337"/>
    </row>
    <row r="338" spans="2:9">
      <c r="B338" s="1"/>
      <c r="I338"/>
    </row>
    <row r="339" spans="2:9">
      <c r="B339" s="1"/>
      <c r="I339"/>
    </row>
    <row r="340" spans="2:9">
      <c r="B340" s="1"/>
      <c r="I340"/>
    </row>
    <row r="341" spans="2:9">
      <c r="B341" s="1"/>
      <c r="I341"/>
    </row>
    <row r="342" spans="2:9">
      <c r="B342" s="1"/>
      <c r="I342"/>
    </row>
    <row r="343" spans="2:9">
      <c r="B343" s="1"/>
      <c r="I343"/>
    </row>
    <row r="344" spans="2:9">
      <c r="B344" s="1"/>
      <c r="I344"/>
    </row>
    <row r="345" spans="2:9">
      <c r="B345" s="1"/>
      <c r="I345"/>
    </row>
    <row r="346" spans="2:9">
      <c r="B346" s="1"/>
      <c r="I346"/>
    </row>
    <row r="347" spans="2:9">
      <c r="B347" s="1"/>
      <c r="I347"/>
    </row>
    <row r="348" spans="2:9">
      <c r="B348" s="1"/>
      <c r="I348"/>
    </row>
    <row r="349" spans="2:9">
      <c r="B349" s="1"/>
      <c r="I349"/>
    </row>
    <row r="350" spans="2:9">
      <c r="B350" s="1"/>
      <c r="I350"/>
    </row>
    <row r="351" spans="2:9">
      <c r="B351" s="1"/>
      <c r="I351"/>
    </row>
    <row r="352" spans="2:9">
      <c r="B352" s="1"/>
      <c r="I352"/>
    </row>
    <row r="353" spans="2:9">
      <c r="B353" s="1"/>
      <c r="I353"/>
    </row>
    <row r="354" spans="2:9">
      <c r="B354" s="1"/>
      <c r="I354"/>
    </row>
    <row r="355" spans="2:9">
      <c r="B355" s="1"/>
      <c r="I355"/>
    </row>
    <row r="356" spans="2:9">
      <c r="B356" s="1"/>
      <c r="I356"/>
    </row>
    <row r="357" spans="2:9">
      <c r="B357" s="1"/>
      <c r="I357"/>
    </row>
    <row r="358" spans="2:9">
      <c r="B358" s="1"/>
      <c r="I358"/>
    </row>
    <row r="359" spans="2:9">
      <c r="B359" s="1"/>
      <c r="I359"/>
    </row>
    <row r="360" spans="2:9">
      <c r="B360" s="1"/>
      <c r="I360"/>
    </row>
    <row r="361" spans="2:9">
      <c r="B361" s="1"/>
      <c r="I361"/>
    </row>
    <row r="362" spans="2:9">
      <c r="B362" s="1"/>
      <c r="I362"/>
    </row>
    <row r="363" spans="2:9">
      <c r="B363" s="1"/>
      <c r="I363"/>
    </row>
    <row r="364" spans="2:9">
      <c r="B364" s="1"/>
      <c r="I364"/>
    </row>
    <row r="365" spans="2:9">
      <c r="B365" s="1"/>
      <c r="I365"/>
    </row>
    <row r="366" spans="2:9">
      <c r="B366" s="1"/>
      <c r="I366"/>
    </row>
    <row r="367" spans="2:9">
      <c r="B367" s="1"/>
      <c r="I367"/>
    </row>
    <row r="368" spans="2:9">
      <c r="B368" s="1"/>
      <c r="I368"/>
    </row>
    <row r="369" spans="2:9">
      <c r="B369" s="1"/>
      <c r="I369"/>
    </row>
    <row r="370" spans="2:9">
      <c r="B370" s="1"/>
      <c r="I370"/>
    </row>
    <row r="371" spans="2:9">
      <c r="B371" s="1"/>
      <c r="I371"/>
    </row>
    <row r="372" spans="2:9">
      <c r="B372" s="1"/>
      <c r="I372"/>
    </row>
    <row r="373" spans="2:9">
      <c r="B373" s="1"/>
      <c r="I373"/>
    </row>
    <row r="374" spans="2:9">
      <c r="B374" s="1"/>
      <c r="I374"/>
    </row>
    <row r="375" spans="2:9">
      <c r="B375" s="1"/>
      <c r="I375"/>
    </row>
    <row r="376" spans="2:9">
      <c r="B376" s="1"/>
      <c r="I376"/>
    </row>
    <row r="377" spans="2:9">
      <c r="B377" s="1"/>
      <c r="I377"/>
    </row>
    <row r="378" spans="2:9">
      <c r="B378" s="1"/>
      <c r="I378"/>
    </row>
    <row r="379" spans="2:9">
      <c r="B379" s="1"/>
      <c r="I379"/>
    </row>
    <row r="380" spans="2:9">
      <c r="B380" s="1"/>
      <c r="I380"/>
    </row>
    <row r="381" spans="2:9">
      <c r="B381" s="1"/>
      <c r="I381"/>
    </row>
    <row r="382" spans="2:9">
      <c r="B382" s="1"/>
      <c r="I382"/>
    </row>
    <row r="383" spans="2:9">
      <c r="B383" s="1"/>
      <c r="I383"/>
    </row>
    <row r="384" spans="2:9">
      <c r="B384" s="1"/>
      <c r="I384"/>
    </row>
    <row r="385" spans="2:9">
      <c r="B385" s="1"/>
      <c r="I385"/>
    </row>
    <row r="386" spans="2:9">
      <c r="B386" s="1"/>
      <c r="I386"/>
    </row>
    <row r="387" spans="2:9">
      <c r="B387" s="1"/>
      <c r="I387"/>
    </row>
    <row r="388" spans="2:9">
      <c r="B388" s="1"/>
      <c r="I388"/>
    </row>
    <row r="389" spans="2:9">
      <c r="B389" s="1"/>
      <c r="I389"/>
    </row>
    <row r="390" spans="2:9">
      <c r="B390" s="1"/>
      <c r="I390"/>
    </row>
    <row r="391" spans="2:9">
      <c r="B391" s="1"/>
      <c r="I391"/>
    </row>
    <row r="392" spans="2:9">
      <c r="B392" s="1"/>
      <c r="I392"/>
    </row>
    <row r="393" spans="2:9">
      <c r="I393"/>
    </row>
    <row r="394" spans="2:9">
      <c r="B394" s="1"/>
      <c r="I394"/>
    </row>
    <row r="395" spans="2:9">
      <c r="B395" s="1"/>
      <c r="I395"/>
    </row>
    <row r="396" spans="2:9">
      <c r="B396" s="1"/>
      <c r="I396"/>
    </row>
    <row r="397" spans="2:9">
      <c r="B397" s="1"/>
      <c r="I397"/>
    </row>
    <row r="398" spans="2:9">
      <c r="B398" s="1"/>
      <c r="I398"/>
    </row>
    <row r="399" spans="2:9">
      <c r="B399" s="1"/>
      <c r="I399"/>
    </row>
    <row r="400" spans="2:9">
      <c r="B400" s="1"/>
      <c r="I400"/>
    </row>
    <row r="401" spans="2:28">
      <c r="B401" s="1"/>
      <c r="I401"/>
      <c r="AB401" s="5"/>
    </row>
    <row r="402" spans="2:28">
      <c r="B402" s="1"/>
      <c r="I402"/>
    </row>
    <row r="403" spans="2:28">
      <c r="B403" s="1"/>
      <c r="I403"/>
    </row>
    <row r="404" spans="2:28">
      <c r="B404" s="1"/>
      <c r="I404"/>
    </row>
    <row r="405" spans="2:28">
      <c r="B405" s="1"/>
      <c r="I405"/>
    </row>
    <row r="406" spans="2:28">
      <c r="B406" s="1"/>
      <c r="I406"/>
    </row>
    <row r="407" spans="2:28">
      <c r="B407" s="1"/>
      <c r="I407"/>
    </row>
    <row r="408" spans="2:28">
      <c r="B408" s="1"/>
      <c r="I408"/>
    </row>
    <row r="409" spans="2:28">
      <c r="B409" s="1"/>
      <c r="I409"/>
    </row>
    <row r="410" spans="2:28">
      <c r="B410" s="1"/>
      <c r="I410"/>
    </row>
    <row r="411" spans="2:28">
      <c r="B411" s="1"/>
      <c r="I411"/>
    </row>
    <row r="412" spans="2:28">
      <c r="B412" s="1"/>
      <c r="I412"/>
    </row>
    <row r="413" spans="2:28">
      <c r="B413" s="1"/>
      <c r="I413"/>
    </row>
    <row r="414" spans="2:28">
      <c r="B414" s="1"/>
      <c r="I414"/>
    </row>
    <row r="415" spans="2:28">
      <c r="B415" s="1"/>
      <c r="I415"/>
    </row>
    <row r="416" spans="2:28">
      <c r="B416" s="1"/>
      <c r="I416"/>
    </row>
    <row r="417" spans="2:9">
      <c r="B417" s="1"/>
      <c r="I417"/>
    </row>
    <row r="418" spans="2:9">
      <c r="B418" s="1"/>
      <c r="I418"/>
    </row>
    <row r="419" spans="2:9">
      <c r="B419" s="1"/>
      <c r="I419"/>
    </row>
    <row r="420" spans="2:9">
      <c r="B420" s="1"/>
      <c r="I420"/>
    </row>
    <row r="421" spans="2:9">
      <c r="B421" s="1"/>
      <c r="I421"/>
    </row>
    <row r="422" spans="2:9">
      <c r="B422" s="1"/>
      <c r="I422"/>
    </row>
    <row r="423" spans="2:9">
      <c r="B423" s="1"/>
      <c r="I423"/>
    </row>
    <row r="424" spans="2:9">
      <c r="B424" s="1"/>
      <c r="I424"/>
    </row>
    <row r="425" spans="2:9">
      <c r="B425" s="1"/>
      <c r="I425"/>
    </row>
    <row r="426" spans="2:9">
      <c r="B426" s="1"/>
      <c r="I426"/>
    </row>
    <row r="427" spans="2:9">
      <c r="B427" s="1"/>
      <c r="I427"/>
    </row>
    <row r="428" spans="2:9">
      <c r="B428" s="1"/>
      <c r="I428"/>
    </row>
    <row r="429" spans="2:9">
      <c r="B429" s="1"/>
      <c r="I429"/>
    </row>
    <row r="430" spans="2:9">
      <c r="B430" s="1"/>
      <c r="I430"/>
    </row>
    <row r="431" spans="2:9">
      <c r="B431" s="1"/>
      <c r="I431"/>
    </row>
    <row r="432" spans="2:9">
      <c r="B432" s="1"/>
      <c r="I432"/>
    </row>
    <row r="433" spans="2:28">
      <c r="B433" s="1"/>
      <c r="I433"/>
    </row>
    <row r="434" spans="2:28">
      <c r="B434" s="1"/>
      <c r="I434"/>
    </row>
    <row r="435" spans="2:28">
      <c r="B435" s="1"/>
      <c r="I435"/>
    </row>
    <row r="436" spans="2:28">
      <c r="B436" s="1"/>
      <c r="I436"/>
    </row>
    <row r="437" spans="2:28">
      <c r="B437" s="1"/>
      <c r="I437"/>
    </row>
    <row r="438" spans="2:28">
      <c r="B438" s="1"/>
      <c r="I438"/>
    </row>
    <row r="439" spans="2:28">
      <c r="B439" s="1"/>
      <c r="I439"/>
    </row>
    <row r="440" spans="2:28">
      <c r="B440" s="1"/>
      <c r="I440"/>
    </row>
    <row r="441" spans="2:28">
      <c r="B441" s="1"/>
      <c r="I441"/>
    </row>
    <row r="442" spans="2:28">
      <c r="B442" s="1"/>
      <c r="I442"/>
    </row>
    <row r="443" spans="2:28">
      <c r="B443" s="1"/>
      <c r="I443"/>
    </row>
    <row r="444" spans="2:28">
      <c r="B444" s="1"/>
      <c r="I444"/>
    </row>
    <row r="445" spans="2:28">
      <c r="B445" s="1"/>
      <c r="I445"/>
    </row>
    <row r="446" spans="2:28">
      <c r="B446" s="1"/>
      <c r="I446"/>
    </row>
    <row r="447" spans="2:28">
      <c r="B447" s="1"/>
      <c r="I447"/>
    </row>
    <row r="448" spans="2:28">
      <c r="B448" s="1"/>
      <c r="I448"/>
      <c r="AB448" s="5"/>
    </row>
    <row r="449" spans="2:9">
      <c r="B449" s="1"/>
      <c r="I449"/>
    </row>
    <row r="450" spans="2:9">
      <c r="B450" s="1"/>
      <c r="I450"/>
    </row>
    <row r="451" spans="2:9">
      <c r="B451" s="1"/>
      <c r="I451"/>
    </row>
    <row r="452" spans="2:9">
      <c r="B452" s="1"/>
      <c r="I452"/>
    </row>
    <row r="453" spans="2:9">
      <c r="I453"/>
    </row>
  </sheetData>
  <autoFilter ref="A1:AK1"/>
  <sortState ref="A2:AG453">
    <sortCondition descending="1" ref="AD2"/>
  </sortState>
  <conditionalFormatting sqref="L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2:W1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5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2:AG1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C6:D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1.42578125" defaultRowHeight="15"/>
  <sheetData>
    <row r="6" spans="3:4">
      <c r="C6" t="s">
        <v>52</v>
      </c>
      <c r="D6" t="s">
        <v>53</v>
      </c>
    </row>
    <row r="7" spans="3:4">
      <c r="C7" t="s">
        <v>54</v>
      </c>
      <c r="D7" t="s">
        <v>54</v>
      </c>
    </row>
    <row r="8" spans="3:4">
      <c r="C8" t="s">
        <v>772</v>
      </c>
      <c r="D8" t="s">
        <v>772</v>
      </c>
    </row>
    <row r="9" spans="3:4">
      <c r="C9" t="s">
        <v>32</v>
      </c>
      <c r="D9" t="s">
        <v>32</v>
      </c>
    </row>
    <row r="10" spans="3:4">
      <c r="C10" t="s">
        <v>773</v>
      </c>
      <c r="D10" t="s">
        <v>773</v>
      </c>
    </row>
    <row r="11" spans="3:4">
      <c r="C11" t="s">
        <v>774</v>
      </c>
      <c r="D11" t="s">
        <v>774</v>
      </c>
    </row>
    <row r="12" spans="3:4">
      <c r="C12" t="s">
        <v>775</v>
      </c>
      <c r="D12" t="s">
        <v>775</v>
      </c>
    </row>
    <row r="13" spans="3:4">
      <c r="C13" t="s">
        <v>66</v>
      </c>
      <c r="D13" t="s">
        <v>66</v>
      </c>
    </row>
    <row r="14" spans="3:4">
      <c r="D14" t="s">
        <v>776</v>
      </c>
    </row>
    <row r="15" spans="3:4">
      <c r="D15" t="s">
        <v>777</v>
      </c>
    </row>
    <row r="16" spans="3:4">
      <c r="D16" t="s">
        <v>778</v>
      </c>
    </row>
    <row r="17" spans="4:4">
      <c r="D17" t="s">
        <v>779</v>
      </c>
    </row>
    <row r="18" spans="4:4">
      <c r="D18" t="s">
        <v>780</v>
      </c>
    </row>
    <row r="19" spans="4:4">
      <c r="D19" t="s">
        <v>781</v>
      </c>
    </row>
    <row r="20" spans="4:4">
      <c r="D20" t="s">
        <v>782</v>
      </c>
    </row>
    <row r="21" spans="4:4">
      <c r="D21" t="s">
        <v>783</v>
      </c>
    </row>
    <row r="22" spans="4:4">
      <c r="D22" t="s">
        <v>784</v>
      </c>
    </row>
    <row r="23" spans="4:4">
      <c r="D23" t="s">
        <v>785</v>
      </c>
    </row>
    <row r="24" spans="4:4">
      <c r="D24" t="s">
        <v>786</v>
      </c>
    </row>
    <row r="25" spans="4:4">
      <c r="D25" t="s">
        <v>787</v>
      </c>
    </row>
    <row r="26" spans="4:4">
      <c r="D26" t="s">
        <v>788</v>
      </c>
    </row>
    <row r="27" spans="4:4">
      <c r="D27" t="s">
        <v>789</v>
      </c>
    </row>
    <row r="28" spans="4:4">
      <c r="D28" t="s">
        <v>790</v>
      </c>
    </row>
    <row r="29" spans="4:4">
      <c r="D29" t="s">
        <v>791</v>
      </c>
    </row>
    <row r="30" spans="4:4">
      <c r="D30" t="s">
        <v>792</v>
      </c>
    </row>
    <row r="31" spans="4:4">
      <c r="D31" t="s">
        <v>793</v>
      </c>
    </row>
    <row r="32" spans="4:4">
      <c r="D32" t="s">
        <v>794</v>
      </c>
    </row>
    <row r="33" spans="4:4">
      <c r="D33" t="s">
        <v>795</v>
      </c>
    </row>
    <row r="34" spans="4:4">
      <c r="D34" t="s">
        <v>796</v>
      </c>
    </row>
    <row r="35" spans="4:4">
      <c r="D35" t="s">
        <v>797</v>
      </c>
    </row>
    <row r="36" spans="4:4">
      <c r="D36" t="s">
        <v>798</v>
      </c>
    </row>
    <row r="37" spans="4:4">
      <c r="D37" t="s">
        <v>798</v>
      </c>
    </row>
    <row r="38" spans="4:4">
      <c r="D38" t="s">
        <v>798</v>
      </c>
    </row>
    <row r="39" spans="4:4">
      <c r="D39" t="s">
        <v>798</v>
      </c>
    </row>
    <row r="40" spans="4:4">
      <c r="D40" t="s">
        <v>798</v>
      </c>
    </row>
    <row r="41" spans="4:4">
      <c r="D41" t="s">
        <v>798</v>
      </c>
    </row>
    <row r="42" spans="4:4">
      <c r="D42" t="s">
        <v>798</v>
      </c>
    </row>
    <row r="43" spans="4:4">
      <c r="D43" t="s">
        <v>798</v>
      </c>
    </row>
    <row r="44" spans="4:4">
      <c r="D44" t="s">
        <v>798</v>
      </c>
    </row>
    <row r="45" spans="4:4">
      <c r="D45" t="s">
        <v>798</v>
      </c>
    </row>
    <row r="46" spans="4:4">
      <c r="D46" t="s">
        <v>798</v>
      </c>
    </row>
    <row r="47" spans="4:4">
      <c r="D47" t="s">
        <v>798</v>
      </c>
    </row>
    <row r="48" spans="4:4">
      <c r="D48" t="s">
        <v>798</v>
      </c>
    </row>
    <row r="49" spans="4:4">
      <c r="D49" t="s">
        <v>798</v>
      </c>
    </row>
    <row r="50" spans="4:4">
      <c r="D50" t="s">
        <v>798</v>
      </c>
    </row>
    <row r="51" spans="4:4">
      <c r="D51" t="s">
        <v>798</v>
      </c>
    </row>
    <row r="52" spans="4:4">
      <c r="D52" t="s">
        <v>798</v>
      </c>
    </row>
    <row r="53" spans="4:4">
      <c r="D53" t="s">
        <v>798</v>
      </c>
    </row>
    <row r="54" spans="4:4">
      <c r="D54" t="s">
        <v>798</v>
      </c>
    </row>
    <row r="55" spans="4:4">
      <c r="D55" t="s">
        <v>798</v>
      </c>
    </row>
    <row r="56" spans="4:4">
      <c r="D56" t="s">
        <v>798</v>
      </c>
    </row>
    <row r="57" spans="4:4">
      <c r="D57" t="s">
        <v>798</v>
      </c>
    </row>
    <row r="58" spans="4:4">
      <c r="D58" t="s">
        <v>798</v>
      </c>
    </row>
    <row r="59" spans="4:4">
      <c r="D59" t="s">
        <v>798</v>
      </c>
    </row>
    <row r="60" spans="4:4">
      <c r="D60" t="s">
        <v>798</v>
      </c>
    </row>
    <row r="61" spans="4:4">
      <c r="D61" t="s">
        <v>798</v>
      </c>
    </row>
    <row r="62" spans="4:4">
      <c r="D62" t="s">
        <v>798</v>
      </c>
    </row>
    <row r="63" spans="4:4">
      <c r="D63" t="s">
        <v>798</v>
      </c>
    </row>
    <row r="64" spans="4:4">
      <c r="D64" t="s">
        <v>798</v>
      </c>
    </row>
    <row r="65" spans="4:4">
      <c r="D65" t="s">
        <v>798</v>
      </c>
    </row>
    <row r="66" spans="4:4">
      <c r="D66" t="s">
        <v>798</v>
      </c>
    </row>
    <row r="67" spans="4:4">
      <c r="D67" t="s">
        <v>798</v>
      </c>
    </row>
    <row r="68" spans="4:4">
      <c r="D68" t="s">
        <v>798</v>
      </c>
    </row>
    <row r="69" spans="4:4">
      <c r="D69" t="s">
        <v>798</v>
      </c>
    </row>
    <row r="70" spans="4:4">
      <c r="D70" t="s">
        <v>798</v>
      </c>
    </row>
    <row r="71" spans="4:4">
      <c r="D71" t="s">
        <v>798</v>
      </c>
    </row>
    <row r="72" spans="4:4">
      <c r="D72" t="s">
        <v>798</v>
      </c>
    </row>
    <row r="73" spans="4:4">
      <c r="D73" t="s">
        <v>798</v>
      </c>
    </row>
    <row r="74" spans="4:4">
      <c r="D74" t="s">
        <v>798</v>
      </c>
    </row>
    <row r="75" spans="4:4">
      <c r="D75" t="s">
        <v>798</v>
      </c>
    </row>
    <row r="76" spans="4:4">
      <c r="D76" t="s">
        <v>798</v>
      </c>
    </row>
    <row r="77" spans="4:4">
      <c r="D77" t="s">
        <v>798</v>
      </c>
    </row>
    <row r="78" spans="4:4">
      <c r="D78" t="s">
        <v>798</v>
      </c>
    </row>
    <row r="79" spans="4:4">
      <c r="D79" t="s">
        <v>798</v>
      </c>
    </row>
    <row r="80" spans="4:4">
      <c r="D80" t="s">
        <v>798</v>
      </c>
    </row>
    <row r="81" spans="4:4">
      <c r="D81" t="s">
        <v>798</v>
      </c>
    </row>
    <row r="82" spans="4:4">
      <c r="D82" t="s">
        <v>798</v>
      </c>
    </row>
    <row r="83" spans="4:4">
      <c r="D83" t="s">
        <v>798</v>
      </c>
    </row>
    <row r="84" spans="4:4">
      <c r="D84" t="s">
        <v>798</v>
      </c>
    </row>
    <row r="85" spans="4:4">
      <c r="D85" t="s">
        <v>798</v>
      </c>
    </row>
    <row r="86" spans="4:4">
      <c r="D86" t="s">
        <v>798</v>
      </c>
    </row>
    <row r="87" spans="4:4">
      <c r="D87" t="s">
        <v>798</v>
      </c>
    </row>
    <row r="88" spans="4:4">
      <c r="D88" t="s">
        <v>798</v>
      </c>
    </row>
    <row r="89" spans="4:4">
      <c r="D89" t="s">
        <v>798</v>
      </c>
    </row>
    <row r="90" spans="4:4">
      <c r="D90" t="s">
        <v>798</v>
      </c>
    </row>
    <row r="91" spans="4:4">
      <c r="D91" t="s">
        <v>798</v>
      </c>
    </row>
    <row r="92" spans="4:4">
      <c r="D92" t="s">
        <v>798</v>
      </c>
    </row>
    <row r="93" spans="4:4">
      <c r="D93" t="s">
        <v>798</v>
      </c>
    </row>
    <row r="94" spans="4:4">
      <c r="D94" t="s">
        <v>798</v>
      </c>
    </row>
    <row r="95" spans="4:4">
      <c r="D95" t="s">
        <v>798</v>
      </c>
    </row>
    <row r="96" spans="4:4">
      <c r="D96" t="s">
        <v>798</v>
      </c>
    </row>
    <row r="97" spans="4:4">
      <c r="D97" t="s">
        <v>798</v>
      </c>
    </row>
    <row r="98" spans="4:4">
      <c r="D98" t="s">
        <v>798</v>
      </c>
    </row>
    <row r="99" spans="4:4">
      <c r="D99" t="s">
        <v>798</v>
      </c>
    </row>
    <row r="100" spans="4:4">
      <c r="D100" t="s">
        <v>798</v>
      </c>
    </row>
    <row r="101" spans="4:4">
      <c r="D101" t="s">
        <v>798</v>
      </c>
    </row>
    <row r="102" spans="4:4">
      <c r="D102" t="s">
        <v>798</v>
      </c>
    </row>
    <row r="103" spans="4:4">
      <c r="D103" t="s">
        <v>798</v>
      </c>
    </row>
  </sheetData>
  <autoFilter ref="C6:D103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21.5703125" bestFit="1" customWidth="1"/>
    <col min="2" max="2" width="8.140625" bestFit="1" customWidth="1"/>
    <col min="4" max="4" width="9.28515625" bestFit="1" customWidth="1"/>
    <col min="5" max="5" width="6.85546875" bestFit="1" customWidth="1"/>
    <col min="6" max="6" width="6.42578125" bestFit="1" customWidth="1"/>
    <col min="7" max="7" width="16.28515625" bestFit="1" customWidth="1"/>
    <col min="8" max="8" width="11.5703125" bestFit="1" customWidth="1"/>
    <col min="9" max="9" width="13.42578125" bestFit="1" customWidth="1"/>
    <col min="10" max="10" width="16.28515625" bestFit="1" customWidth="1"/>
    <col min="11" max="11" width="51.5703125" bestFit="1" customWidth="1"/>
    <col min="12" max="12" width="4.7109375" bestFit="1" customWidth="1"/>
    <col min="13" max="13" width="9.5703125" bestFit="1" customWidth="1"/>
    <col min="14" max="14" width="8.7109375" bestFit="1" customWidth="1"/>
    <col min="15" max="21" width="8.28515625" bestFit="1" customWidth="1"/>
    <col min="22" max="22" width="9.42578125" bestFit="1" customWidth="1"/>
    <col min="23" max="23" width="8" bestFit="1" customWidth="1"/>
    <col min="24" max="24" width="16.7109375" bestFit="1" customWidth="1"/>
    <col min="25" max="25" width="14.42578125" bestFit="1" customWidth="1"/>
    <col min="26" max="26" width="16.7109375" bestFit="1" customWidth="1"/>
    <col min="27" max="27" width="15" bestFit="1" customWidth="1"/>
    <col min="28" max="28" width="20.7109375" bestFit="1" customWidth="1"/>
    <col min="29" max="29" width="15.42578125" bestFit="1" customWidth="1"/>
    <col min="30" max="30" width="7" bestFit="1" customWidth="1"/>
    <col min="31" max="31" width="9" bestFit="1" customWidth="1"/>
    <col min="32" max="32" width="6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577</v>
      </c>
      <c r="B2" s="1">
        <v>0.6875</v>
      </c>
      <c r="C2" t="s">
        <v>168</v>
      </c>
      <c r="D2" t="s">
        <v>546</v>
      </c>
      <c r="E2" t="s">
        <v>230</v>
      </c>
      <c r="F2">
        <v>7116</v>
      </c>
      <c r="G2" t="s">
        <v>547</v>
      </c>
      <c r="H2" t="s">
        <v>548</v>
      </c>
      <c r="I2" t="s">
        <v>233</v>
      </c>
      <c r="J2" t="s">
        <v>549</v>
      </c>
      <c r="K2" t="s">
        <v>550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578</v>
      </c>
      <c r="Y2">
        <v>1.4666999999999999</v>
      </c>
      <c r="Z2" t="s">
        <v>579</v>
      </c>
      <c r="AA2">
        <v>1.7437</v>
      </c>
      <c r="AB2" t="s">
        <v>580</v>
      </c>
      <c r="AC2">
        <v>3.7149000000000001</v>
      </c>
      <c r="AD2">
        <v>1.5</v>
      </c>
      <c r="AE2">
        <v>8.4253</v>
      </c>
      <c r="AF2">
        <v>16</v>
      </c>
      <c r="AG2">
        <v>0</v>
      </c>
    </row>
    <row r="3" spans="1:33">
      <c r="A3" t="s">
        <v>563</v>
      </c>
      <c r="B3" s="1">
        <v>0.6875</v>
      </c>
      <c r="C3" t="s">
        <v>168</v>
      </c>
      <c r="D3" t="s">
        <v>546</v>
      </c>
      <c r="E3" t="s">
        <v>230</v>
      </c>
      <c r="F3">
        <v>7116</v>
      </c>
      <c r="G3" t="s">
        <v>547</v>
      </c>
      <c r="H3" t="s">
        <v>548</v>
      </c>
      <c r="I3" t="s">
        <v>233</v>
      </c>
      <c r="J3" t="s">
        <v>549</v>
      </c>
      <c r="K3" t="s">
        <v>550</v>
      </c>
      <c r="L3">
        <v>2</v>
      </c>
      <c r="M3">
        <v>54.451999999999998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15.62</v>
      </c>
      <c r="X3" t="s">
        <v>564</v>
      </c>
      <c r="Y3">
        <v>1.2487999999999999</v>
      </c>
      <c r="Z3" t="s">
        <v>565</v>
      </c>
      <c r="AA3">
        <v>0.7782</v>
      </c>
      <c r="AB3" t="s">
        <v>566</v>
      </c>
      <c r="AC3">
        <v>2.8226</v>
      </c>
      <c r="AD3">
        <v>1.5</v>
      </c>
      <c r="AE3">
        <v>159.2431</v>
      </c>
      <c r="AF3">
        <v>25</v>
      </c>
      <c r="AG3">
        <v>0</v>
      </c>
    </row>
    <row r="4" spans="1:33">
      <c r="A4" t="s">
        <v>551</v>
      </c>
      <c r="B4" s="1">
        <v>0.6875</v>
      </c>
      <c r="C4" t="s">
        <v>168</v>
      </c>
      <c r="D4" t="s">
        <v>546</v>
      </c>
      <c r="E4" t="s">
        <v>230</v>
      </c>
      <c r="F4">
        <v>7116</v>
      </c>
      <c r="G4" t="s">
        <v>547</v>
      </c>
      <c r="H4" t="s">
        <v>548</v>
      </c>
      <c r="I4" t="s">
        <v>233</v>
      </c>
      <c r="J4" t="s">
        <v>549</v>
      </c>
      <c r="K4" t="s">
        <v>550</v>
      </c>
      <c r="L4">
        <v>2</v>
      </c>
      <c r="M4">
        <v>95.206999999999994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19.5943</v>
      </c>
      <c r="X4" t="s">
        <v>552</v>
      </c>
      <c r="Y4">
        <v>4.1101000000000001</v>
      </c>
      <c r="Z4" t="s">
        <v>553</v>
      </c>
      <c r="AA4">
        <v>1.9552</v>
      </c>
      <c r="AB4" t="s">
        <v>554</v>
      </c>
      <c r="AC4">
        <v>2.7193000000000001</v>
      </c>
      <c r="AD4">
        <v>20.5</v>
      </c>
      <c r="AE4" s="23">
        <v>288.89569999999998</v>
      </c>
      <c r="AF4">
        <v>2</v>
      </c>
      <c r="AG4">
        <v>0</v>
      </c>
    </row>
    <row r="5" spans="1:33">
      <c r="A5" t="s">
        <v>560</v>
      </c>
      <c r="B5" s="1">
        <v>0.6875</v>
      </c>
      <c r="C5" t="s">
        <v>168</v>
      </c>
      <c r="D5" t="s">
        <v>546</v>
      </c>
      <c r="E5" t="s">
        <v>230</v>
      </c>
      <c r="F5">
        <v>7116</v>
      </c>
      <c r="G5" t="s">
        <v>547</v>
      </c>
      <c r="H5" t="s">
        <v>548</v>
      </c>
      <c r="I5" t="s">
        <v>233</v>
      </c>
      <c r="J5" t="s">
        <v>549</v>
      </c>
      <c r="K5" t="s">
        <v>550</v>
      </c>
      <c r="L5">
        <v>2</v>
      </c>
      <c r="M5">
        <v>86.94</v>
      </c>
      <c r="N5">
        <v>43.286999999999999</v>
      </c>
      <c r="O5">
        <v>27.465699999999998</v>
      </c>
      <c r="P5">
        <v>12.7194</v>
      </c>
      <c r="Q5">
        <v>8.8146000000000004</v>
      </c>
      <c r="R5">
        <v>0</v>
      </c>
      <c r="S5">
        <v>0</v>
      </c>
      <c r="T5">
        <v>0</v>
      </c>
      <c r="U5">
        <v>0</v>
      </c>
      <c r="V5">
        <v>0</v>
      </c>
      <c r="W5">
        <v>21.484300000000001</v>
      </c>
      <c r="X5" t="s">
        <v>561</v>
      </c>
      <c r="Y5">
        <v>2.3224</v>
      </c>
      <c r="Z5" t="s">
        <v>562</v>
      </c>
      <c r="AA5">
        <v>2.6743999999999999</v>
      </c>
      <c r="AB5" t="s">
        <v>554</v>
      </c>
      <c r="AC5">
        <v>2.7193000000000001</v>
      </c>
      <c r="AD5">
        <v>10.199999999999999</v>
      </c>
      <c r="AE5">
        <v>235.15780000000001</v>
      </c>
      <c r="AF5">
        <v>3</v>
      </c>
      <c r="AG5">
        <v>84</v>
      </c>
    </row>
    <row r="6" spans="1:33">
      <c r="A6" t="s">
        <v>571</v>
      </c>
      <c r="B6" s="1">
        <v>0.6875</v>
      </c>
      <c r="C6" t="s">
        <v>168</v>
      </c>
      <c r="D6" t="s">
        <v>546</v>
      </c>
      <c r="E6" t="s">
        <v>230</v>
      </c>
      <c r="F6">
        <v>7116</v>
      </c>
      <c r="G6" t="s">
        <v>547</v>
      </c>
      <c r="H6" t="s">
        <v>548</v>
      </c>
      <c r="I6" t="s">
        <v>233</v>
      </c>
      <c r="J6" t="s">
        <v>549</v>
      </c>
      <c r="K6" t="s">
        <v>550</v>
      </c>
      <c r="L6">
        <v>2</v>
      </c>
      <c r="M6">
        <v>47.760100000000001</v>
      </c>
      <c r="N6">
        <v>45.048299999999998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15.8514</v>
      </c>
      <c r="X6" t="s">
        <v>572</v>
      </c>
      <c r="Y6">
        <v>1.1507000000000001</v>
      </c>
      <c r="Z6" t="s">
        <v>573</v>
      </c>
      <c r="AA6">
        <v>9.5699999999999993E-2</v>
      </c>
      <c r="AB6" t="s">
        <v>344</v>
      </c>
      <c r="AC6">
        <v>1.3660000000000001</v>
      </c>
      <c r="AD6">
        <v>1.5</v>
      </c>
      <c r="AE6">
        <v>154.45249999999999</v>
      </c>
      <c r="AF6">
        <v>50</v>
      </c>
      <c r="AG6">
        <v>0</v>
      </c>
    </row>
    <row r="7" spans="1:33">
      <c r="A7" t="s">
        <v>556</v>
      </c>
      <c r="B7" s="1">
        <v>0.6875</v>
      </c>
      <c r="C7" t="s">
        <v>168</v>
      </c>
      <c r="D7" t="s">
        <v>546</v>
      </c>
      <c r="E7" t="s">
        <v>230</v>
      </c>
      <c r="F7">
        <v>7116</v>
      </c>
      <c r="G7" t="s">
        <v>547</v>
      </c>
      <c r="H7" t="s">
        <v>548</v>
      </c>
      <c r="I7" t="s">
        <v>233</v>
      </c>
      <c r="J7" t="s">
        <v>549</v>
      </c>
      <c r="K7" t="s">
        <v>550</v>
      </c>
      <c r="L7">
        <v>2</v>
      </c>
      <c r="M7">
        <v>93.137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21.5914</v>
      </c>
      <c r="X7" t="s">
        <v>557</v>
      </c>
      <c r="Y7">
        <v>1.2589999999999999</v>
      </c>
      <c r="Z7" t="s">
        <v>558</v>
      </c>
      <c r="AA7">
        <v>2.9689000000000001</v>
      </c>
      <c r="AB7" t="s">
        <v>559</v>
      </c>
      <c r="AC7">
        <v>1.0531999999999999</v>
      </c>
      <c r="AD7">
        <v>21.5</v>
      </c>
      <c r="AE7">
        <v>283.17090000000002</v>
      </c>
      <c r="AF7">
        <v>1.5</v>
      </c>
      <c r="AG7">
        <v>0</v>
      </c>
    </row>
    <row r="8" spans="1:33">
      <c r="A8" t="s">
        <v>567</v>
      </c>
      <c r="B8" s="1">
        <v>0.6875</v>
      </c>
      <c r="C8" t="s">
        <v>168</v>
      </c>
      <c r="D8" t="s">
        <v>546</v>
      </c>
      <c r="E8" t="s">
        <v>230</v>
      </c>
      <c r="F8">
        <v>7116</v>
      </c>
      <c r="G8" t="s">
        <v>547</v>
      </c>
      <c r="H8" t="s">
        <v>548</v>
      </c>
      <c r="I8" t="s">
        <v>233</v>
      </c>
      <c r="J8" t="s">
        <v>549</v>
      </c>
      <c r="K8" t="s">
        <v>550</v>
      </c>
      <c r="L8">
        <v>2</v>
      </c>
      <c r="M8">
        <v>61.350999999999999</v>
      </c>
      <c r="N8">
        <v>35.223599999999998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16.643599999999999</v>
      </c>
      <c r="X8" t="s">
        <v>568</v>
      </c>
      <c r="Y8">
        <v>1.5996999999999999</v>
      </c>
      <c r="Z8" t="s">
        <v>569</v>
      </c>
      <c r="AA8">
        <v>0.40439999999999998</v>
      </c>
      <c r="AB8" t="s">
        <v>570</v>
      </c>
      <c r="AC8">
        <v>0.93159999999999998</v>
      </c>
      <c r="AD8">
        <v>0</v>
      </c>
      <c r="AE8">
        <v>158.3587</v>
      </c>
      <c r="AF8">
        <v>25</v>
      </c>
      <c r="AG8">
        <v>0</v>
      </c>
    </row>
    <row r="9" spans="1:33">
      <c r="A9" t="s">
        <v>574</v>
      </c>
      <c r="B9" s="1">
        <v>0.6875</v>
      </c>
      <c r="C9" t="s">
        <v>168</v>
      </c>
      <c r="D9" t="s">
        <v>546</v>
      </c>
      <c r="E9" t="s">
        <v>230</v>
      </c>
      <c r="F9">
        <v>7116</v>
      </c>
      <c r="G9" t="s">
        <v>547</v>
      </c>
      <c r="H9" t="s">
        <v>548</v>
      </c>
      <c r="I9" t="s">
        <v>233</v>
      </c>
      <c r="J9" t="s">
        <v>549</v>
      </c>
      <c r="K9" t="s">
        <v>550</v>
      </c>
      <c r="L9">
        <v>2</v>
      </c>
      <c r="M9">
        <v>40.193300000000001</v>
      </c>
      <c r="N9">
        <v>35.865099999999998</v>
      </c>
      <c r="O9">
        <v>19.5608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14.1214</v>
      </c>
      <c r="X9" t="s">
        <v>575</v>
      </c>
      <c r="Y9">
        <v>1.7401</v>
      </c>
      <c r="Z9" t="s">
        <v>576</v>
      </c>
      <c r="AA9">
        <v>1.3980999999999999</v>
      </c>
      <c r="AB9" t="s">
        <v>570</v>
      </c>
      <c r="AC9">
        <v>0.93159999999999998</v>
      </c>
      <c r="AD9">
        <v>0</v>
      </c>
      <c r="AE9">
        <v>133.49760000000001</v>
      </c>
      <c r="AF9">
        <v>66</v>
      </c>
      <c r="AG9">
        <v>0</v>
      </c>
    </row>
    <row r="10" spans="1:33">
      <c r="A10" t="s">
        <v>581</v>
      </c>
      <c r="B10" s="1">
        <v>0.6875</v>
      </c>
      <c r="C10" t="s">
        <v>168</v>
      </c>
      <c r="D10" t="s">
        <v>546</v>
      </c>
      <c r="E10" t="s">
        <v>230</v>
      </c>
      <c r="F10">
        <v>7116</v>
      </c>
      <c r="G10" t="s">
        <v>547</v>
      </c>
      <c r="H10" t="s">
        <v>548</v>
      </c>
      <c r="I10" t="s">
        <v>233</v>
      </c>
      <c r="J10" t="s">
        <v>549</v>
      </c>
      <c r="K10" t="s">
        <v>550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582</v>
      </c>
      <c r="Y10">
        <v>0.73960000000000004</v>
      </c>
      <c r="Z10" t="s">
        <v>583</v>
      </c>
      <c r="AA10">
        <v>0.35949999999999999</v>
      </c>
      <c r="AB10" t="s">
        <v>584</v>
      </c>
      <c r="AC10">
        <v>0.91320000000000001</v>
      </c>
      <c r="AD10">
        <v>0</v>
      </c>
      <c r="AE10">
        <v>2.0123000000000002</v>
      </c>
      <c r="AF10">
        <v>33</v>
      </c>
      <c r="AG10">
        <v>0</v>
      </c>
    </row>
  </sheetData>
  <autoFilter ref="A1:AG10"/>
  <sortState ref="A2:AG10">
    <sortCondition descending="1" ref="AC2"/>
  </sortState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23" bestFit="1" customWidth="1"/>
    <col min="2" max="2" width="8.140625" bestFit="1" customWidth="1"/>
    <col min="4" max="4" width="9.28515625" bestFit="1" customWidth="1"/>
    <col min="5" max="5" width="6.85546875" bestFit="1" customWidth="1"/>
    <col min="6" max="6" width="6.42578125" bestFit="1" customWidth="1"/>
    <col min="7" max="7" width="16.28515625" bestFit="1" customWidth="1"/>
    <col min="8" max="8" width="11.5703125" bestFit="1" customWidth="1"/>
    <col min="9" max="9" width="13.42578125" bestFit="1" customWidth="1"/>
    <col min="10" max="10" width="16.28515625" bestFit="1" customWidth="1"/>
    <col min="11" max="11" width="51.5703125" bestFit="1" customWidth="1"/>
    <col min="12" max="12" width="4.7109375" bestFit="1" customWidth="1"/>
    <col min="13" max="13" width="9.5703125" bestFit="1" customWidth="1"/>
    <col min="14" max="14" width="8.7109375" bestFit="1" customWidth="1"/>
    <col min="15" max="21" width="8.28515625" bestFit="1" customWidth="1"/>
    <col min="22" max="22" width="9.42578125" bestFit="1" customWidth="1"/>
    <col min="23" max="23" width="8" bestFit="1" customWidth="1"/>
    <col min="24" max="24" width="17.42578125" bestFit="1" customWidth="1"/>
    <col min="25" max="25" width="14.42578125" bestFit="1" customWidth="1"/>
    <col min="26" max="26" width="22" bestFit="1" customWidth="1"/>
    <col min="27" max="27" width="15" bestFit="1" customWidth="1"/>
    <col min="28" max="28" width="23.5703125" bestFit="1" customWidth="1"/>
    <col min="29" max="29" width="15.42578125" bestFit="1" customWidth="1"/>
    <col min="30" max="30" width="8" bestFit="1" customWidth="1"/>
    <col min="31" max="31" width="9" bestFit="1" customWidth="1"/>
    <col min="32" max="32" width="6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696</v>
      </c>
      <c r="B2" s="1">
        <v>0.77083333333333337</v>
      </c>
      <c r="C2" t="s">
        <v>168</v>
      </c>
      <c r="D2" t="s">
        <v>585</v>
      </c>
      <c r="E2" t="s">
        <v>230</v>
      </c>
      <c r="F2">
        <v>6469</v>
      </c>
      <c r="G2" t="s">
        <v>547</v>
      </c>
      <c r="H2" t="s">
        <v>548</v>
      </c>
      <c r="I2" t="s">
        <v>5</v>
      </c>
      <c r="J2" t="s">
        <v>433</v>
      </c>
      <c r="K2" t="s">
        <v>690</v>
      </c>
      <c r="L2">
        <v>3</v>
      </c>
      <c r="M2">
        <v>104.32599999999999</v>
      </c>
      <c r="N2">
        <v>73.775999999999996</v>
      </c>
      <c r="O2">
        <v>23.610099999999999</v>
      </c>
      <c r="P2">
        <v>11.7674</v>
      </c>
      <c r="Q2">
        <v>3.8990999999999998</v>
      </c>
      <c r="R2">
        <v>3.7585000000000002</v>
      </c>
      <c r="S2">
        <v>3.9281000000000001</v>
      </c>
      <c r="T2">
        <v>1.9422999999999999</v>
      </c>
      <c r="U2">
        <v>1.8525</v>
      </c>
      <c r="V2">
        <v>0</v>
      </c>
      <c r="W2">
        <v>22.706399999999999</v>
      </c>
      <c r="X2" t="s">
        <v>697</v>
      </c>
      <c r="Y2">
        <v>2.1023000000000001</v>
      </c>
      <c r="Z2" t="s">
        <v>558</v>
      </c>
      <c r="AA2">
        <v>3.4133</v>
      </c>
      <c r="AB2" t="s">
        <v>344</v>
      </c>
      <c r="AC2">
        <v>1.6317999999999999</v>
      </c>
      <c r="AD2">
        <v>10.5716</v>
      </c>
      <c r="AE2">
        <v>271.0727</v>
      </c>
      <c r="AF2">
        <v>2.5</v>
      </c>
      <c r="AG2">
        <v>80</v>
      </c>
    </row>
    <row r="3" spans="1:33">
      <c r="A3" t="s">
        <v>653</v>
      </c>
      <c r="B3" s="1">
        <v>0.72916666666666663</v>
      </c>
      <c r="C3" t="s">
        <v>168</v>
      </c>
      <c r="D3" t="s">
        <v>585</v>
      </c>
      <c r="E3" t="s">
        <v>230</v>
      </c>
      <c r="F3">
        <v>6469</v>
      </c>
      <c r="G3" t="s">
        <v>547</v>
      </c>
      <c r="H3" t="s">
        <v>548</v>
      </c>
      <c r="I3" t="s">
        <v>5</v>
      </c>
      <c r="J3" t="s">
        <v>636</v>
      </c>
      <c r="K3" t="s">
        <v>637</v>
      </c>
      <c r="L3">
        <v>3</v>
      </c>
      <c r="M3">
        <v>84.115600000000001</v>
      </c>
      <c r="N3">
        <v>37.153799999999997</v>
      </c>
      <c r="O3">
        <v>18.848299999999998</v>
      </c>
      <c r="P3">
        <v>7.3868999999999998</v>
      </c>
      <c r="Q3">
        <v>5.2225999999999999</v>
      </c>
      <c r="R3">
        <v>3.3136000000000001</v>
      </c>
      <c r="S3">
        <v>5.0453999999999999</v>
      </c>
      <c r="T3">
        <v>1.9589000000000001</v>
      </c>
      <c r="U3">
        <v>1.542</v>
      </c>
      <c r="V3">
        <v>1.1217999999999999</v>
      </c>
      <c r="W3">
        <v>21.766400000000001</v>
      </c>
      <c r="X3" t="s">
        <v>654</v>
      </c>
      <c r="Y3">
        <v>1.7507999999999999</v>
      </c>
      <c r="Z3" t="s">
        <v>655</v>
      </c>
      <c r="AA3">
        <v>2.3083999999999998</v>
      </c>
      <c r="AB3" t="s">
        <v>656</v>
      </c>
      <c r="AC3">
        <v>2.0567000000000002</v>
      </c>
      <c r="AD3">
        <v>14.1175</v>
      </c>
      <c r="AE3">
        <v>207.7088</v>
      </c>
      <c r="AF3">
        <v>7</v>
      </c>
      <c r="AG3">
        <v>83</v>
      </c>
    </row>
    <row r="4" spans="1:33">
      <c r="A4" t="s">
        <v>556</v>
      </c>
      <c r="B4" s="1">
        <v>0.6875</v>
      </c>
      <c r="C4" t="s">
        <v>168</v>
      </c>
      <c r="D4" t="s">
        <v>546</v>
      </c>
      <c r="E4" t="s">
        <v>230</v>
      </c>
      <c r="F4">
        <v>7116</v>
      </c>
      <c r="G4" t="s">
        <v>547</v>
      </c>
      <c r="H4" t="s">
        <v>548</v>
      </c>
      <c r="I4" t="s">
        <v>233</v>
      </c>
      <c r="J4" t="s">
        <v>549</v>
      </c>
      <c r="K4" t="s">
        <v>550</v>
      </c>
      <c r="L4">
        <v>2</v>
      </c>
      <c r="M4">
        <v>93.137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21.5914</v>
      </c>
      <c r="X4" t="s">
        <v>557</v>
      </c>
      <c r="Y4">
        <v>1.2589999999999999</v>
      </c>
      <c r="Z4" t="s">
        <v>558</v>
      </c>
      <c r="AA4">
        <v>2.9689000000000001</v>
      </c>
      <c r="AB4" t="s">
        <v>559</v>
      </c>
      <c r="AC4">
        <v>1.0531999999999999</v>
      </c>
      <c r="AD4">
        <v>21.5</v>
      </c>
      <c r="AE4">
        <v>283.17090000000002</v>
      </c>
      <c r="AF4">
        <v>1.5</v>
      </c>
      <c r="AG4">
        <v>0</v>
      </c>
    </row>
    <row r="5" spans="1:33">
      <c r="A5" t="s">
        <v>560</v>
      </c>
      <c r="B5" s="1">
        <v>0.6875</v>
      </c>
      <c r="C5" t="s">
        <v>168</v>
      </c>
      <c r="D5" t="s">
        <v>546</v>
      </c>
      <c r="E5" t="s">
        <v>230</v>
      </c>
      <c r="F5">
        <v>7116</v>
      </c>
      <c r="G5" t="s">
        <v>547</v>
      </c>
      <c r="H5" t="s">
        <v>548</v>
      </c>
      <c r="I5" t="s">
        <v>233</v>
      </c>
      <c r="J5" t="s">
        <v>549</v>
      </c>
      <c r="K5" t="s">
        <v>550</v>
      </c>
      <c r="L5">
        <v>2</v>
      </c>
      <c r="M5">
        <v>86.94</v>
      </c>
      <c r="N5">
        <v>43.286999999999999</v>
      </c>
      <c r="O5">
        <v>27.465699999999998</v>
      </c>
      <c r="P5">
        <v>12.7194</v>
      </c>
      <c r="Q5">
        <v>8.8146000000000004</v>
      </c>
      <c r="R5">
        <v>0</v>
      </c>
      <c r="S5">
        <v>0</v>
      </c>
      <c r="T5">
        <v>0</v>
      </c>
      <c r="U5">
        <v>0</v>
      </c>
      <c r="V5">
        <v>0</v>
      </c>
      <c r="W5">
        <v>21.484300000000001</v>
      </c>
      <c r="X5" t="s">
        <v>561</v>
      </c>
      <c r="Y5">
        <v>2.3224</v>
      </c>
      <c r="Z5" t="s">
        <v>562</v>
      </c>
      <c r="AA5">
        <v>2.6743999999999999</v>
      </c>
      <c r="AB5" t="s">
        <v>554</v>
      </c>
      <c r="AC5">
        <v>2.7193000000000001</v>
      </c>
      <c r="AD5">
        <v>10.199999999999999</v>
      </c>
      <c r="AE5">
        <v>235.15780000000001</v>
      </c>
      <c r="AF5">
        <v>3</v>
      </c>
      <c r="AG5">
        <v>84</v>
      </c>
    </row>
    <row r="6" spans="1:33">
      <c r="A6" t="s">
        <v>715</v>
      </c>
      <c r="B6" s="1">
        <v>0.79166666666666663</v>
      </c>
      <c r="C6" t="s">
        <v>168</v>
      </c>
      <c r="D6" t="s">
        <v>585</v>
      </c>
      <c r="E6" t="s">
        <v>279</v>
      </c>
      <c r="F6">
        <v>3752</v>
      </c>
      <c r="G6" t="s">
        <v>547</v>
      </c>
      <c r="H6" t="s">
        <v>548</v>
      </c>
      <c r="I6" t="s">
        <v>5</v>
      </c>
      <c r="J6" t="s">
        <v>433</v>
      </c>
      <c r="K6" t="s">
        <v>707</v>
      </c>
      <c r="L6">
        <v>4</v>
      </c>
      <c r="M6">
        <v>66.16</v>
      </c>
      <c r="N6">
        <v>76.436000000000007</v>
      </c>
      <c r="O6">
        <v>17.246500000000001</v>
      </c>
      <c r="P6">
        <v>9.7782999999999998</v>
      </c>
      <c r="Q6">
        <v>4.6356999999999999</v>
      </c>
      <c r="R6">
        <v>3.7964000000000002</v>
      </c>
      <c r="S6">
        <v>3.8986999999999998</v>
      </c>
      <c r="T6">
        <v>1.9238999999999999</v>
      </c>
      <c r="U6">
        <v>1.8524</v>
      </c>
      <c r="V6">
        <v>1.9753000000000001</v>
      </c>
      <c r="W6">
        <v>21.13</v>
      </c>
      <c r="X6" t="s">
        <v>716</v>
      </c>
      <c r="Y6">
        <v>1.2450000000000001</v>
      </c>
      <c r="Z6" t="s">
        <v>639</v>
      </c>
      <c r="AA6">
        <v>1.3734999999999999</v>
      </c>
      <c r="AB6" t="s">
        <v>663</v>
      </c>
      <c r="AC6">
        <v>2.0714999999999999</v>
      </c>
      <c r="AD6">
        <v>26.526499999999999</v>
      </c>
      <c r="AE6">
        <v>240.0496</v>
      </c>
      <c r="AF6">
        <v>10</v>
      </c>
      <c r="AG6">
        <v>72</v>
      </c>
    </row>
    <row r="7" spans="1:33">
      <c r="A7" t="s">
        <v>638</v>
      </c>
      <c r="B7" s="1">
        <v>0.72916666666666663</v>
      </c>
      <c r="C7" t="s">
        <v>168</v>
      </c>
      <c r="D7" t="s">
        <v>585</v>
      </c>
      <c r="E7" t="s">
        <v>230</v>
      </c>
      <c r="F7">
        <v>6469</v>
      </c>
      <c r="G7" t="s">
        <v>547</v>
      </c>
      <c r="H7" t="s">
        <v>548</v>
      </c>
      <c r="I7" t="s">
        <v>5</v>
      </c>
      <c r="J7" t="s">
        <v>636</v>
      </c>
      <c r="K7" t="s">
        <v>637</v>
      </c>
      <c r="L7">
        <v>3</v>
      </c>
      <c r="M7">
        <v>83.224000000000004</v>
      </c>
      <c r="N7">
        <v>72.538899999999998</v>
      </c>
      <c r="O7">
        <v>40.488</v>
      </c>
      <c r="P7">
        <v>11.173</v>
      </c>
      <c r="Q7">
        <v>5.9081000000000001</v>
      </c>
      <c r="R7">
        <v>5.1721000000000004</v>
      </c>
      <c r="S7">
        <v>3.8748</v>
      </c>
      <c r="T7">
        <v>2.5021</v>
      </c>
      <c r="U7">
        <v>0</v>
      </c>
      <c r="V7">
        <v>0</v>
      </c>
      <c r="W7">
        <v>21.098600000000001</v>
      </c>
      <c r="X7" t="s">
        <v>628</v>
      </c>
      <c r="Y7">
        <v>3.7435</v>
      </c>
      <c r="Z7" t="s">
        <v>639</v>
      </c>
      <c r="AA7">
        <v>1.7735000000000001</v>
      </c>
      <c r="AB7" t="s">
        <v>598</v>
      </c>
      <c r="AC7">
        <v>0.66010000000000002</v>
      </c>
      <c r="AD7">
        <v>23.141500000000001</v>
      </c>
      <c r="AE7">
        <v>279.35140000000001</v>
      </c>
      <c r="AF7">
        <v>3.5</v>
      </c>
      <c r="AG7">
        <v>84</v>
      </c>
    </row>
    <row r="8" spans="1:33">
      <c r="A8" t="s">
        <v>700</v>
      </c>
      <c r="B8" s="1">
        <v>0.77083333333333337</v>
      </c>
      <c r="C8" t="s">
        <v>168</v>
      </c>
      <c r="D8" t="s">
        <v>585</v>
      </c>
      <c r="E8" t="s">
        <v>230</v>
      </c>
      <c r="F8">
        <v>6469</v>
      </c>
      <c r="G8" t="s">
        <v>547</v>
      </c>
      <c r="H8" t="s">
        <v>548</v>
      </c>
      <c r="I8" t="s">
        <v>5</v>
      </c>
      <c r="J8" t="s">
        <v>433</v>
      </c>
      <c r="K8" t="s">
        <v>690</v>
      </c>
      <c r="L8">
        <v>4</v>
      </c>
      <c r="M8">
        <v>75.27</v>
      </c>
      <c r="N8">
        <v>59.335999999999999</v>
      </c>
      <c r="O8">
        <v>26.36</v>
      </c>
      <c r="P8">
        <v>10.974600000000001</v>
      </c>
      <c r="Q8">
        <v>4.4283000000000001</v>
      </c>
      <c r="R8">
        <v>5.0411000000000001</v>
      </c>
      <c r="S8">
        <v>4.0267999999999997</v>
      </c>
      <c r="T8">
        <v>2.589</v>
      </c>
      <c r="U8">
        <v>1.6669</v>
      </c>
      <c r="V8">
        <v>1.5415000000000001</v>
      </c>
      <c r="W8">
        <v>20.732099999999999</v>
      </c>
      <c r="X8" t="s">
        <v>650</v>
      </c>
      <c r="Y8">
        <v>1.5727</v>
      </c>
      <c r="Z8" t="s">
        <v>651</v>
      </c>
      <c r="AA8">
        <v>2.0627</v>
      </c>
      <c r="AB8" t="s">
        <v>701</v>
      </c>
      <c r="AC8">
        <v>1.7478</v>
      </c>
      <c r="AD8">
        <v>26.38</v>
      </c>
      <c r="AE8">
        <v>243.7296</v>
      </c>
      <c r="AF8">
        <v>20</v>
      </c>
      <c r="AG8">
        <v>82</v>
      </c>
    </row>
    <row r="9" spans="1:33">
      <c r="A9" t="s">
        <v>694</v>
      </c>
      <c r="B9" s="1">
        <v>0.77083333333333337</v>
      </c>
      <c r="C9" t="s">
        <v>168</v>
      </c>
      <c r="D9" t="s">
        <v>585</v>
      </c>
      <c r="E9" t="s">
        <v>230</v>
      </c>
      <c r="F9">
        <v>6469</v>
      </c>
      <c r="G9" t="s">
        <v>547</v>
      </c>
      <c r="H9" t="s">
        <v>548</v>
      </c>
      <c r="I9" t="s">
        <v>5</v>
      </c>
      <c r="J9" t="s">
        <v>433</v>
      </c>
      <c r="K9" t="s">
        <v>690</v>
      </c>
      <c r="L9">
        <v>3</v>
      </c>
      <c r="M9">
        <v>88.4542</v>
      </c>
      <c r="N9">
        <v>84.223799999999997</v>
      </c>
      <c r="O9">
        <v>23.970199999999998</v>
      </c>
      <c r="P9">
        <v>12.591100000000001</v>
      </c>
      <c r="Q9">
        <v>7.9861000000000004</v>
      </c>
      <c r="R9">
        <v>6.95</v>
      </c>
      <c r="S9">
        <v>3.8212999999999999</v>
      </c>
      <c r="T9">
        <v>2.3549000000000002</v>
      </c>
      <c r="U9">
        <v>1.587</v>
      </c>
      <c r="V9">
        <v>1.2426999999999999</v>
      </c>
      <c r="W9">
        <v>20.520700000000001</v>
      </c>
      <c r="X9" t="s">
        <v>676</v>
      </c>
      <c r="Y9">
        <v>1.7923</v>
      </c>
      <c r="Z9" t="s">
        <v>695</v>
      </c>
      <c r="AA9">
        <v>1.6216999999999999</v>
      </c>
      <c r="AB9" t="s">
        <v>668</v>
      </c>
      <c r="AC9">
        <v>3.0501</v>
      </c>
      <c r="AD9">
        <v>20.203499999999998</v>
      </c>
      <c r="AE9">
        <v>280.3698</v>
      </c>
      <c r="AF9">
        <v>5</v>
      </c>
      <c r="AG9">
        <v>83</v>
      </c>
    </row>
    <row r="10" spans="1:33">
      <c r="A10" t="s">
        <v>592</v>
      </c>
      <c r="B10" s="1">
        <v>0.70833333333333337</v>
      </c>
      <c r="C10" t="s">
        <v>168</v>
      </c>
      <c r="D10" t="s">
        <v>585</v>
      </c>
      <c r="E10" t="s">
        <v>279</v>
      </c>
      <c r="F10">
        <v>5175</v>
      </c>
      <c r="G10" t="s">
        <v>547</v>
      </c>
      <c r="H10" t="s">
        <v>548</v>
      </c>
      <c r="I10" t="s">
        <v>233</v>
      </c>
      <c r="J10" t="s">
        <v>433</v>
      </c>
      <c r="K10" t="s">
        <v>586</v>
      </c>
      <c r="L10">
        <v>3</v>
      </c>
      <c r="M10">
        <v>55.344799999999999</v>
      </c>
      <c r="N10">
        <v>30.107099999999999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20.422899999999998</v>
      </c>
      <c r="X10" t="s">
        <v>593</v>
      </c>
      <c r="Y10">
        <v>2.0276999999999998</v>
      </c>
      <c r="Z10" t="s">
        <v>594</v>
      </c>
      <c r="AA10">
        <v>1.4821</v>
      </c>
      <c r="AB10" t="s">
        <v>595</v>
      </c>
      <c r="AC10">
        <v>0.82310000000000005</v>
      </c>
      <c r="AD10">
        <v>2.1</v>
      </c>
      <c r="AE10">
        <v>149.54560000000001</v>
      </c>
      <c r="AF10">
        <v>16</v>
      </c>
      <c r="AG10">
        <v>0</v>
      </c>
    </row>
    <row r="11" spans="1:33">
      <c r="A11" t="s">
        <v>726</v>
      </c>
      <c r="B11" s="1">
        <v>0.79166666666666663</v>
      </c>
      <c r="C11" t="s">
        <v>168</v>
      </c>
      <c r="D11" t="s">
        <v>585</v>
      </c>
      <c r="E11" t="s">
        <v>279</v>
      </c>
      <c r="F11">
        <v>3752</v>
      </c>
      <c r="G11" t="s">
        <v>547</v>
      </c>
      <c r="H11" t="s">
        <v>548</v>
      </c>
      <c r="I11" t="s">
        <v>5</v>
      </c>
      <c r="J11" t="s">
        <v>433</v>
      </c>
      <c r="K11" t="s">
        <v>707</v>
      </c>
      <c r="L11">
        <v>4</v>
      </c>
      <c r="M11">
        <v>52.730400000000003</v>
      </c>
      <c r="N11">
        <v>42.129800000000003</v>
      </c>
      <c r="O11">
        <v>30.0534</v>
      </c>
      <c r="P11">
        <v>11.0349</v>
      </c>
      <c r="Q11">
        <v>7.4005999999999998</v>
      </c>
      <c r="R11">
        <v>5.5613000000000001</v>
      </c>
      <c r="S11">
        <v>2.7149999999999999</v>
      </c>
      <c r="T11">
        <v>1.9701</v>
      </c>
      <c r="U11">
        <v>2.1038999999999999</v>
      </c>
      <c r="V11">
        <v>1.4258</v>
      </c>
      <c r="W11">
        <v>20.420000000000002</v>
      </c>
      <c r="X11" t="s">
        <v>593</v>
      </c>
      <c r="Y11">
        <v>1.8392999999999999</v>
      </c>
      <c r="Z11" t="s">
        <v>727</v>
      </c>
      <c r="AA11">
        <v>3.1932</v>
      </c>
      <c r="AB11" t="s">
        <v>728</v>
      </c>
      <c r="AC11">
        <v>1.2887999999999999</v>
      </c>
      <c r="AD11">
        <v>32.408799999999999</v>
      </c>
      <c r="AE11">
        <v>216.27529999999999</v>
      </c>
      <c r="AF11">
        <v>8</v>
      </c>
      <c r="AG11">
        <v>76</v>
      </c>
    </row>
    <row r="12" spans="1:33">
      <c r="A12" t="s">
        <v>649</v>
      </c>
      <c r="B12" s="1">
        <v>0.72916666666666663</v>
      </c>
      <c r="C12" t="s">
        <v>168</v>
      </c>
      <c r="D12" t="s">
        <v>585</v>
      </c>
      <c r="E12" t="s">
        <v>230</v>
      </c>
      <c r="F12">
        <v>6469</v>
      </c>
      <c r="G12" t="s">
        <v>547</v>
      </c>
      <c r="H12" t="s">
        <v>548</v>
      </c>
      <c r="I12" t="s">
        <v>5</v>
      </c>
      <c r="J12" t="s">
        <v>636</v>
      </c>
      <c r="K12" t="s">
        <v>637</v>
      </c>
      <c r="L12">
        <v>3</v>
      </c>
      <c r="M12">
        <v>74.150000000000006</v>
      </c>
      <c r="N12">
        <v>67.916200000000003</v>
      </c>
      <c r="O12">
        <v>22.2514</v>
      </c>
      <c r="P12">
        <v>8.5883000000000003</v>
      </c>
      <c r="Q12">
        <v>8.0547000000000004</v>
      </c>
      <c r="R12">
        <v>6.4379999999999997</v>
      </c>
      <c r="S12">
        <v>5.9945000000000004</v>
      </c>
      <c r="T12">
        <v>2.0013999999999998</v>
      </c>
      <c r="U12">
        <v>1.5342</v>
      </c>
      <c r="V12">
        <v>2.0127000000000002</v>
      </c>
      <c r="W12">
        <v>20.257899999999999</v>
      </c>
      <c r="X12" t="s">
        <v>650</v>
      </c>
      <c r="Y12">
        <v>1.7060999999999999</v>
      </c>
      <c r="Z12" t="s">
        <v>651</v>
      </c>
      <c r="AA12">
        <v>1.7035</v>
      </c>
      <c r="AB12" t="s">
        <v>652</v>
      </c>
      <c r="AC12">
        <v>1.4464999999999999</v>
      </c>
      <c r="AD12">
        <v>16.545400000000001</v>
      </c>
      <c r="AE12">
        <v>240.60069999999999</v>
      </c>
      <c r="AF12">
        <v>14</v>
      </c>
      <c r="AG12">
        <v>82</v>
      </c>
    </row>
    <row r="13" spans="1:33">
      <c r="A13" t="s">
        <v>711</v>
      </c>
      <c r="B13" s="1">
        <v>0.79166666666666663</v>
      </c>
      <c r="C13" t="s">
        <v>168</v>
      </c>
      <c r="D13" t="s">
        <v>585</v>
      </c>
      <c r="E13" t="s">
        <v>279</v>
      </c>
      <c r="F13">
        <v>3752</v>
      </c>
      <c r="G13" t="s">
        <v>547</v>
      </c>
      <c r="H13" t="s">
        <v>548</v>
      </c>
      <c r="I13" t="s">
        <v>5</v>
      </c>
      <c r="J13" t="s">
        <v>433</v>
      </c>
      <c r="K13" t="s">
        <v>707</v>
      </c>
      <c r="L13">
        <v>4</v>
      </c>
      <c r="M13">
        <v>71.834999999999994</v>
      </c>
      <c r="N13">
        <v>57.031599999999997</v>
      </c>
      <c r="O13">
        <v>35.591000000000001</v>
      </c>
      <c r="P13">
        <v>10.529400000000001</v>
      </c>
      <c r="Q13">
        <v>7.8101000000000003</v>
      </c>
      <c r="R13">
        <v>5.4911000000000003</v>
      </c>
      <c r="S13">
        <v>4.9440999999999997</v>
      </c>
      <c r="T13">
        <v>1.9395</v>
      </c>
      <c r="U13">
        <v>1.1829000000000001</v>
      </c>
      <c r="V13">
        <v>1.1760999999999999</v>
      </c>
      <c r="W13">
        <v>19.96</v>
      </c>
      <c r="X13" t="s">
        <v>712</v>
      </c>
      <c r="Y13">
        <v>0.21779999999999999</v>
      </c>
      <c r="Z13" t="s">
        <v>713</v>
      </c>
      <c r="AA13">
        <v>0.1231</v>
      </c>
      <c r="AB13" t="s">
        <v>714</v>
      </c>
      <c r="AC13">
        <v>2.0783999999999998</v>
      </c>
      <c r="AD13">
        <v>25.612500000000001</v>
      </c>
      <c r="AE13">
        <v>245.5224</v>
      </c>
      <c r="AF13">
        <v>10</v>
      </c>
      <c r="AG13">
        <v>75</v>
      </c>
    </row>
    <row r="14" spans="1:33">
      <c r="A14" t="s">
        <v>551</v>
      </c>
      <c r="B14" s="1">
        <v>0.6875</v>
      </c>
      <c r="C14" t="s">
        <v>168</v>
      </c>
      <c r="D14" t="s">
        <v>546</v>
      </c>
      <c r="E14" t="s">
        <v>230</v>
      </c>
      <c r="F14">
        <v>7116</v>
      </c>
      <c r="G14" t="s">
        <v>547</v>
      </c>
      <c r="H14" t="s">
        <v>548</v>
      </c>
      <c r="I14" t="s">
        <v>233</v>
      </c>
      <c r="J14" t="s">
        <v>549</v>
      </c>
      <c r="K14" t="s">
        <v>550</v>
      </c>
      <c r="L14">
        <v>2</v>
      </c>
      <c r="M14">
        <v>95.206999999999994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19.5943</v>
      </c>
      <c r="X14" t="s">
        <v>552</v>
      </c>
      <c r="Y14">
        <v>4.1101000000000001</v>
      </c>
      <c r="Z14" t="s">
        <v>553</v>
      </c>
      <c r="AA14">
        <v>1.9552</v>
      </c>
      <c r="AB14" t="s">
        <v>554</v>
      </c>
      <c r="AC14">
        <v>2.7193000000000001</v>
      </c>
      <c r="AD14">
        <v>20.5</v>
      </c>
      <c r="AE14" s="23">
        <v>288.89569999999998</v>
      </c>
      <c r="AF14">
        <v>2</v>
      </c>
      <c r="AG14">
        <v>0</v>
      </c>
    </row>
    <row r="15" spans="1:33">
      <c r="A15" t="s">
        <v>720</v>
      </c>
      <c r="B15" s="1">
        <v>0.79166666666666663</v>
      </c>
      <c r="C15" t="s">
        <v>168</v>
      </c>
      <c r="D15" t="s">
        <v>585</v>
      </c>
      <c r="E15" t="s">
        <v>279</v>
      </c>
      <c r="F15">
        <v>3752</v>
      </c>
      <c r="G15" t="s">
        <v>547</v>
      </c>
      <c r="H15" t="s">
        <v>548</v>
      </c>
      <c r="I15" t="s">
        <v>5</v>
      </c>
      <c r="J15" t="s">
        <v>433</v>
      </c>
      <c r="K15" t="s">
        <v>707</v>
      </c>
      <c r="L15">
        <v>6</v>
      </c>
      <c r="M15">
        <v>67.885000000000005</v>
      </c>
      <c r="N15">
        <v>58.956800000000001</v>
      </c>
      <c r="O15">
        <v>31.24</v>
      </c>
      <c r="P15">
        <v>6.5982000000000003</v>
      </c>
      <c r="Q15">
        <v>5.4362000000000004</v>
      </c>
      <c r="R15">
        <v>4.3159999999999998</v>
      </c>
      <c r="S15">
        <v>3.5505</v>
      </c>
      <c r="T15">
        <v>2.5844999999999998</v>
      </c>
      <c r="U15">
        <v>1.4902</v>
      </c>
      <c r="V15">
        <v>2.1718000000000002</v>
      </c>
      <c r="W15">
        <v>19.583600000000001</v>
      </c>
      <c r="X15" t="s">
        <v>650</v>
      </c>
      <c r="Y15">
        <v>2.3734999999999999</v>
      </c>
      <c r="Z15" t="s">
        <v>721</v>
      </c>
      <c r="AA15">
        <v>0.85770000000000002</v>
      </c>
      <c r="AB15" t="s">
        <v>722</v>
      </c>
      <c r="AC15">
        <v>0.89500000000000002</v>
      </c>
      <c r="AD15">
        <v>13.7986</v>
      </c>
      <c r="AE15">
        <v>221.73759999999999</v>
      </c>
      <c r="AF15">
        <v>5</v>
      </c>
      <c r="AG15">
        <v>65</v>
      </c>
    </row>
    <row r="16" spans="1:33">
      <c r="A16" t="s">
        <v>729</v>
      </c>
      <c r="B16" s="1">
        <v>0.79166666666666663</v>
      </c>
      <c r="C16" t="s">
        <v>168</v>
      </c>
      <c r="D16" t="s">
        <v>585</v>
      </c>
      <c r="E16" t="s">
        <v>279</v>
      </c>
      <c r="F16">
        <v>3752</v>
      </c>
      <c r="G16" t="s">
        <v>547</v>
      </c>
      <c r="H16" t="s">
        <v>548</v>
      </c>
      <c r="I16" t="s">
        <v>5</v>
      </c>
      <c r="J16" t="s">
        <v>433</v>
      </c>
      <c r="K16" t="s">
        <v>707</v>
      </c>
      <c r="L16">
        <v>4</v>
      </c>
      <c r="M16">
        <v>72.527799999999999</v>
      </c>
      <c r="N16">
        <v>54.488</v>
      </c>
      <c r="O16">
        <v>20.145299999999999</v>
      </c>
      <c r="P16">
        <v>10.551299999999999</v>
      </c>
      <c r="Q16">
        <v>6.2348999999999997</v>
      </c>
      <c r="R16">
        <v>3.7833000000000001</v>
      </c>
      <c r="S16">
        <v>3.7326000000000001</v>
      </c>
      <c r="T16">
        <v>1.274</v>
      </c>
      <c r="U16">
        <v>0.93420000000000003</v>
      </c>
      <c r="V16">
        <v>1.4761</v>
      </c>
      <c r="W16">
        <v>19.485700000000001</v>
      </c>
      <c r="X16" t="s">
        <v>730</v>
      </c>
      <c r="Y16">
        <v>0</v>
      </c>
      <c r="Z16" t="s">
        <v>600</v>
      </c>
      <c r="AA16">
        <v>1.0306</v>
      </c>
      <c r="AB16" t="s">
        <v>474</v>
      </c>
      <c r="AC16">
        <v>1.417</v>
      </c>
      <c r="AD16">
        <v>18.109300000000001</v>
      </c>
      <c r="AE16">
        <v>215.19</v>
      </c>
      <c r="AF16">
        <v>3.5</v>
      </c>
      <c r="AG16">
        <v>74</v>
      </c>
    </row>
    <row r="17" spans="1:33">
      <c r="A17" t="s">
        <v>717</v>
      </c>
      <c r="B17" s="1">
        <v>0.79166666666666663</v>
      </c>
      <c r="C17" t="s">
        <v>168</v>
      </c>
      <c r="D17" t="s">
        <v>585</v>
      </c>
      <c r="E17" t="s">
        <v>279</v>
      </c>
      <c r="F17">
        <v>3752</v>
      </c>
      <c r="G17" t="s">
        <v>547</v>
      </c>
      <c r="H17" t="s">
        <v>548</v>
      </c>
      <c r="I17" t="s">
        <v>5</v>
      </c>
      <c r="J17" t="s">
        <v>433</v>
      </c>
      <c r="K17" t="s">
        <v>707</v>
      </c>
      <c r="L17">
        <v>5</v>
      </c>
      <c r="M17">
        <v>55.3</v>
      </c>
      <c r="N17">
        <v>50.150300000000001</v>
      </c>
      <c r="O17">
        <v>38.006</v>
      </c>
      <c r="P17">
        <v>10.908799999999999</v>
      </c>
      <c r="Q17">
        <v>7.0052000000000003</v>
      </c>
      <c r="R17">
        <v>5.1456</v>
      </c>
      <c r="S17">
        <v>3.9089</v>
      </c>
      <c r="T17">
        <v>2.0209999999999999</v>
      </c>
      <c r="U17">
        <v>1.9588000000000001</v>
      </c>
      <c r="V17">
        <v>1.6708000000000001</v>
      </c>
      <c r="W17">
        <v>19.28</v>
      </c>
      <c r="X17" t="s">
        <v>646</v>
      </c>
      <c r="Y17">
        <v>1.9598</v>
      </c>
      <c r="Z17" t="s">
        <v>718</v>
      </c>
      <c r="AA17">
        <v>2.0160999999999998</v>
      </c>
      <c r="AB17" t="s">
        <v>719</v>
      </c>
      <c r="AC17">
        <v>2.7633000000000001</v>
      </c>
      <c r="AD17">
        <v>36.192100000000003</v>
      </c>
      <c r="AE17">
        <v>238.2868</v>
      </c>
      <c r="AF17">
        <v>10</v>
      </c>
      <c r="AG17">
        <v>72</v>
      </c>
    </row>
    <row r="18" spans="1:33">
      <c r="A18" t="s">
        <v>691</v>
      </c>
      <c r="B18" s="1">
        <v>0.77083333333333337</v>
      </c>
      <c r="C18" t="s">
        <v>168</v>
      </c>
      <c r="D18" t="s">
        <v>585</v>
      </c>
      <c r="E18" t="s">
        <v>230</v>
      </c>
      <c r="F18">
        <v>6469</v>
      </c>
      <c r="G18" t="s">
        <v>547</v>
      </c>
      <c r="H18" t="s">
        <v>548</v>
      </c>
      <c r="I18" t="s">
        <v>5</v>
      </c>
      <c r="J18" t="s">
        <v>433</v>
      </c>
      <c r="K18" t="s">
        <v>690</v>
      </c>
      <c r="L18">
        <v>3</v>
      </c>
      <c r="M18">
        <v>107.9</v>
      </c>
      <c r="N18">
        <v>43.552799999999998</v>
      </c>
      <c r="O18">
        <v>35.379800000000003</v>
      </c>
      <c r="P18">
        <v>11.5838</v>
      </c>
      <c r="Q18">
        <v>4.5601000000000003</v>
      </c>
      <c r="R18">
        <v>3.2439</v>
      </c>
      <c r="S18">
        <v>3.3048999999999999</v>
      </c>
      <c r="T18">
        <v>1.8310999999999999</v>
      </c>
      <c r="U18">
        <v>2.3144999999999998</v>
      </c>
      <c r="V18">
        <v>0</v>
      </c>
      <c r="W18">
        <v>19.265000000000001</v>
      </c>
      <c r="X18" t="s">
        <v>692</v>
      </c>
      <c r="Y18">
        <v>3.5524</v>
      </c>
      <c r="Z18" t="s">
        <v>693</v>
      </c>
      <c r="AA18">
        <v>1.9972000000000001</v>
      </c>
      <c r="AB18" t="s">
        <v>617</v>
      </c>
      <c r="AC18">
        <v>2.0958000000000001</v>
      </c>
      <c r="AD18">
        <v>38.991</v>
      </c>
      <c r="AE18">
        <v>281.34879999999998</v>
      </c>
      <c r="AF18">
        <v>6</v>
      </c>
      <c r="AG18">
        <v>81</v>
      </c>
    </row>
    <row r="19" spans="1:33">
      <c r="A19" t="s">
        <v>705</v>
      </c>
      <c r="B19" s="1">
        <v>0.77083333333333337</v>
      </c>
      <c r="C19" t="s">
        <v>168</v>
      </c>
      <c r="D19" t="s">
        <v>585</v>
      </c>
      <c r="E19" t="s">
        <v>230</v>
      </c>
      <c r="F19">
        <v>6469</v>
      </c>
      <c r="G19" t="s">
        <v>547</v>
      </c>
      <c r="H19" t="s">
        <v>548</v>
      </c>
      <c r="I19" t="s">
        <v>5</v>
      </c>
      <c r="J19" t="s">
        <v>433</v>
      </c>
      <c r="K19" t="s">
        <v>690</v>
      </c>
      <c r="L19">
        <v>4</v>
      </c>
      <c r="M19">
        <v>62.593899999999998</v>
      </c>
      <c r="N19">
        <v>43.308999999999997</v>
      </c>
      <c r="O19">
        <v>32.9071</v>
      </c>
      <c r="P19">
        <v>12.8775</v>
      </c>
      <c r="Q19">
        <v>6.9275000000000002</v>
      </c>
      <c r="R19">
        <v>5.2624000000000004</v>
      </c>
      <c r="S19">
        <v>3.2987000000000002</v>
      </c>
      <c r="T19">
        <v>1.0348999999999999</v>
      </c>
      <c r="U19">
        <v>1.2112000000000001</v>
      </c>
      <c r="V19">
        <v>0.8508</v>
      </c>
      <c r="W19">
        <v>19.0686</v>
      </c>
      <c r="X19" t="s">
        <v>644</v>
      </c>
      <c r="Y19">
        <v>3.0510000000000002</v>
      </c>
      <c r="Z19" t="s">
        <v>706</v>
      </c>
      <c r="AA19">
        <v>2.3401000000000001</v>
      </c>
      <c r="AB19" t="s">
        <v>523</v>
      </c>
      <c r="AC19">
        <v>1.4995000000000001</v>
      </c>
      <c r="AD19">
        <v>13.664199999999999</v>
      </c>
      <c r="AE19">
        <v>209.89619999999999</v>
      </c>
      <c r="AF19">
        <v>16</v>
      </c>
      <c r="AG19">
        <v>83</v>
      </c>
    </row>
    <row r="20" spans="1:33">
      <c r="A20" t="s">
        <v>708</v>
      </c>
      <c r="B20" s="1">
        <v>0.79166666666666663</v>
      </c>
      <c r="C20" t="s">
        <v>168</v>
      </c>
      <c r="D20" t="s">
        <v>585</v>
      </c>
      <c r="E20" t="s">
        <v>279</v>
      </c>
      <c r="F20">
        <v>3752</v>
      </c>
      <c r="G20" t="s">
        <v>547</v>
      </c>
      <c r="H20" t="s">
        <v>548</v>
      </c>
      <c r="I20" t="s">
        <v>5</v>
      </c>
      <c r="J20" t="s">
        <v>433</v>
      </c>
      <c r="K20" t="s">
        <v>707</v>
      </c>
      <c r="L20">
        <v>4</v>
      </c>
      <c r="M20">
        <v>85.88</v>
      </c>
      <c r="N20">
        <v>77.632000000000005</v>
      </c>
      <c r="O20">
        <v>19.8675</v>
      </c>
      <c r="P20">
        <v>6.2534999999999998</v>
      </c>
      <c r="Q20">
        <v>5.8346</v>
      </c>
      <c r="R20">
        <v>5.1040000000000001</v>
      </c>
      <c r="S20">
        <v>2.702</v>
      </c>
      <c r="T20">
        <v>1.4597</v>
      </c>
      <c r="U20">
        <v>1.0526</v>
      </c>
      <c r="V20">
        <v>1.5808</v>
      </c>
      <c r="W20">
        <v>18.594999999999999</v>
      </c>
      <c r="X20" t="s">
        <v>666</v>
      </c>
      <c r="Y20">
        <v>2.5840000000000001</v>
      </c>
      <c r="Z20" t="s">
        <v>709</v>
      </c>
      <c r="AA20">
        <v>2.1423000000000001</v>
      </c>
      <c r="AB20" t="s">
        <v>710</v>
      </c>
      <c r="AC20">
        <v>1.4815</v>
      </c>
      <c r="AD20">
        <v>22.259499999999999</v>
      </c>
      <c r="AE20">
        <v>254.429</v>
      </c>
      <c r="AF20">
        <v>3.5</v>
      </c>
      <c r="AG20">
        <v>77</v>
      </c>
    </row>
    <row r="21" spans="1:33">
      <c r="A21" t="s">
        <v>645</v>
      </c>
      <c r="B21" s="1">
        <v>0.72916666666666663</v>
      </c>
      <c r="C21" t="s">
        <v>168</v>
      </c>
      <c r="D21" t="s">
        <v>585</v>
      </c>
      <c r="E21" t="s">
        <v>230</v>
      </c>
      <c r="F21">
        <v>6469</v>
      </c>
      <c r="G21" t="s">
        <v>547</v>
      </c>
      <c r="H21" t="s">
        <v>548</v>
      </c>
      <c r="I21" t="s">
        <v>5</v>
      </c>
      <c r="J21" t="s">
        <v>636</v>
      </c>
      <c r="K21" t="s">
        <v>637</v>
      </c>
      <c r="L21">
        <v>3</v>
      </c>
      <c r="M21">
        <v>86.76</v>
      </c>
      <c r="N21">
        <v>71.823999999999998</v>
      </c>
      <c r="O21">
        <v>16.202400000000001</v>
      </c>
      <c r="P21">
        <v>8.6677999999999997</v>
      </c>
      <c r="Q21">
        <v>7.4878999999999998</v>
      </c>
      <c r="R21">
        <v>5.3659999999999997</v>
      </c>
      <c r="S21">
        <v>2.3397999999999999</v>
      </c>
      <c r="T21">
        <v>0</v>
      </c>
      <c r="U21">
        <v>0</v>
      </c>
      <c r="V21">
        <v>0</v>
      </c>
      <c r="W21">
        <v>18.2393</v>
      </c>
      <c r="X21" t="s">
        <v>646</v>
      </c>
      <c r="Y21">
        <v>1.5998000000000001</v>
      </c>
      <c r="Z21" t="s">
        <v>647</v>
      </c>
      <c r="AA21">
        <v>0.63919999999999999</v>
      </c>
      <c r="AB21" t="s">
        <v>648</v>
      </c>
      <c r="AC21">
        <v>0.87649999999999995</v>
      </c>
      <c r="AD21">
        <v>22.538399999999999</v>
      </c>
      <c r="AE21">
        <v>248.40119999999999</v>
      </c>
      <c r="AF21">
        <v>4.5</v>
      </c>
      <c r="AG21">
        <v>74</v>
      </c>
    </row>
    <row r="22" spans="1:33">
      <c r="A22" t="s">
        <v>643</v>
      </c>
      <c r="B22" s="1">
        <v>0.72916666666666663</v>
      </c>
      <c r="C22" t="s">
        <v>168</v>
      </c>
      <c r="D22" t="s">
        <v>585</v>
      </c>
      <c r="E22" t="s">
        <v>230</v>
      </c>
      <c r="F22">
        <v>6469</v>
      </c>
      <c r="G22" t="s">
        <v>547</v>
      </c>
      <c r="H22" t="s">
        <v>548</v>
      </c>
      <c r="I22" t="s">
        <v>5</v>
      </c>
      <c r="J22" t="s">
        <v>636</v>
      </c>
      <c r="K22" t="s">
        <v>637</v>
      </c>
      <c r="L22">
        <v>3</v>
      </c>
      <c r="M22">
        <v>52.794699999999999</v>
      </c>
      <c r="N22">
        <v>62.806699999999999</v>
      </c>
      <c r="O22">
        <v>31.7806</v>
      </c>
      <c r="P22">
        <v>11.882999999999999</v>
      </c>
      <c r="Q22">
        <v>5.1757</v>
      </c>
      <c r="R22">
        <v>3.1356999999999999</v>
      </c>
      <c r="S22">
        <v>0</v>
      </c>
      <c r="T22">
        <v>0</v>
      </c>
      <c r="U22">
        <v>0</v>
      </c>
      <c r="V22">
        <v>0</v>
      </c>
      <c r="W22">
        <v>18.1279</v>
      </c>
      <c r="X22" t="s">
        <v>644</v>
      </c>
      <c r="Y22">
        <v>2.3010000000000002</v>
      </c>
      <c r="Z22" t="s">
        <v>612</v>
      </c>
      <c r="AA22">
        <v>1.4123000000000001</v>
      </c>
      <c r="AB22" t="s">
        <v>248</v>
      </c>
      <c r="AC22">
        <v>0.97570000000000001</v>
      </c>
      <c r="AD22">
        <v>51.600999999999999</v>
      </c>
      <c r="AE22">
        <v>251.13659999999999</v>
      </c>
      <c r="AF22">
        <v>7</v>
      </c>
      <c r="AG22">
        <v>82</v>
      </c>
    </row>
    <row r="23" spans="1:33">
      <c r="A23" t="s">
        <v>587</v>
      </c>
      <c r="B23" s="1">
        <v>0.70833333333333337</v>
      </c>
      <c r="C23" t="s">
        <v>168</v>
      </c>
      <c r="D23" t="s">
        <v>585</v>
      </c>
      <c r="E23" t="s">
        <v>279</v>
      </c>
      <c r="F23">
        <v>5175</v>
      </c>
      <c r="G23" t="s">
        <v>547</v>
      </c>
      <c r="H23" t="s">
        <v>548</v>
      </c>
      <c r="I23" t="s">
        <v>233</v>
      </c>
      <c r="J23" t="s">
        <v>433</v>
      </c>
      <c r="K23" t="s">
        <v>586</v>
      </c>
      <c r="L23">
        <v>3</v>
      </c>
      <c r="M23">
        <v>61.828400000000002</v>
      </c>
      <c r="N23">
        <v>56.219299999999997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18.082100000000001</v>
      </c>
      <c r="X23" t="s">
        <v>588</v>
      </c>
      <c r="Y23">
        <v>5.5547000000000004</v>
      </c>
      <c r="Z23" t="s">
        <v>589</v>
      </c>
      <c r="AA23">
        <v>3.2393000000000001</v>
      </c>
      <c r="AB23" t="s">
        <v>590</v>
      </c>
      <c r="AC23">
        <v>0.77959999999999996</v>
      </c>
      <c r="AD23">
        <v>11.6</v>
      </c>
      <c r="AE23">
        <v>210.21039999999999</v>
      </c>
      <c r="AF23">
        <v>0.62</v>
      </c>
      <c r="AG23">
        <v>0</v>
      </c>
    </row>
    <row r="24" spans="1:33">
      <c r="A24" t="s">
        <v>734</v>
      </c>
      <c r="B24" s="1">
        <v>0.79166666666666663</v>
      </c>
      <c r="C24" t="s">
        <v>168</v>
      </c>
      <c r="D24" t="s">
        <v>585</v>
      </c>
      <c r="E24" t="s">
        <v>279</v>
      </c>
      <c r="F24">
        <v>3752</v>
      </c>
      <c r="G24" t="s">
        <v>547</v>
      </c>
      <c r="H24" t="s">
        <v>548</v>
      </c>
      <c r="I24" t="s">
        <v>5</v>
      </c>
      <c r="J24" t="s">
        <v>433</v>
      </c>
      <c r="K24" t="s">
        <v>707</v>
      </c>
      <c r="L24">
        <v>3</v>
      </c>
      <c r="M24">
        <v>43.4422</v>
      </c>
      <c r="N24">
        <v>57.036799999999999</v>
      </c>
      <c r="O24">
        <v>25.9208</v>
      </c>
      <c r="P24">
        <v>8.0580999999999996</v>
      </c>
      <c r="Q24">
        <v>6.7747999999999999</v>
      </c>
      <c r="R24">
        <v>4.5750000000000002</v>
      </c>
      <c r="S24">
        <v>3.1438000000000001</v>
      </c>
      <c r="T24">
        <v>3.3136000000000001</v>
      </c>
      <c r="U24">
        <v>0</v>
      </c>
      <c r="V24">
        <v>0</v>
      </c>
      <c r="W24">
        <v>16.680700000000002</v>
      </c>
      <c r="X24" t="s">
        <v>552</v>
      </c>
      <c r="Y24">
        <v>2.3161</v>
      </c>
      <c r="Z24" t="s">
        <v>579</v>
      </c>
      <c r="AA24">
        <v>1.7437</v>
      </c>
      <c r="AB24" t="s">
        <v>470</v>
      </c>
      <c r="AC24">
        <v>1.3666</v>
      </c>
      <c r="AD24">
        <v>8.6915999999999993</v>
      </c>
      <c r="AE24">
        <v>186.39449999999999</v>
      </c>
      <c r="AF24">
        <v>14</v>
      </c>
      <c r="AG24">
        <v>71</v>
      </c>
    </row>
    <row r="25" spans="1:33">
      <c r="A25" t="s">
        <v>567</v>
      </c>
      <c r="B25" s="1">
        <v>0.6875</v>
      </c>
      <c r="C25" t="s">
        <v>168</v>
      </c>
      <c r="D25" t="s">
        <v>546</v>
      </c>
      <c r="E25" t="s">
        <v>230</v>
      </c>
      <c r="F25">
        <v>7116</v>
      </c>
      <c r="G25" t="s">
        <v>547</v>
      </c>
      <c r="H25" t="s">
        <v>548</v>
      </c>
      <c r="I25" t="s">
        <v>233</v>
      </c>
      <c r="J25" t="s">
        <v>549</v>
      </c>
      <c r="K25" t="s">
        <v>550</v>
      </c>
      <c r="L25">
        <v>2</v>
      </c>
      <c r="M25">
        <v>61.350999999999999</v>
      </c>
      <c r="N25">
        <v>35.223599999999998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16.643599999999999</v>
      </c>
      <c r="X25" t="s">
        <v>568</v>
      </c>
      <c r="Y25">
        <v>1.5996999999999999</v>
      </c>
      <c r="Z25" t="s">
        <v>569</v>
      </c>
      <c r="AA25">
        <v>0.40439999999999998</v>
      </c>
      <c r="AB25" t="s">
        <v>570</v>
      </c>
      <c r="AC25">
        <v>0.93159999999999998</v>
      </c>
      <c r="AD25">
        <v>0</v>
      </c>
      <c r="AE25">
        <v>158.3587</v>
      </c>
      <c r="AF25">
        <v>25</v>
      </c>
      <c r="AG25">
        <v>0</v>
      </c>
    </row>
    <row r="26" spans="1:33">
      <c r="A26" t="s">
        <v>606</v>
      </c>
      <c r="B26" s="1">
        <v>0.70833333333333337</v>
      </c>
      <c r="C26" t="s">
        <v>168</v>
      </c>
      <c r="D26" t="s">
        <v>585</v>
      </c>
      <c r="E26" t="s">
        <v>279</v>
      </c>
      <c r="F26">
        <v>5175</v>
      </c>
      <c r="G26" t="s">
        <v>547</v>
      </c>
      <c r="H26" t="s">
        <v>548</v>
      </c>
      <c r="I26" t="s">
        <v>233</v>
      </c>
      <c r="J26" t="s">
        <v>433</v>
      </c>
      <c r="K26" t="s">
        <v>586</v>
      </c>
      <c r="L26">
        <v>4</v>
      </c>
      <c r="M26">
        <v>44.453099999999999</v>
      </c>
      <c r="N26">
        <v>35.263599999999997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16.1629</v>
      </c>
      <c r="X26" t="s">
        <v>607</v>
      </c>
      <c r="Y26">
        <v>1.1613</v>
      </c>
      <c r="Z26" t="s">
        <v>608</v>
      </c>
      <c r="AA26">
        <v>0.27129999999999999</v>
      </c>
      <c r="AB26" t="s">
        <v>609</v>
      </c>
      <c r="AC26">
        <v>1.2466999999999999</v>
      </c>
      <c r="AD26">
        <v>0</v>
      </c>
      <c r="AE26">
        <v>134.0162</v>
      </c>
      <c r="AF26">
        <v>20</v>
      </c>
      <c r="AG26">
        <v>0</v>
      </c>
    </row>
    <row r="27" spans="1:33">
      <c r="A27" t="s">
        <v>571</v>
      </c>
      <c r="B27" s="1">
        <v>0.6875</v>
      </c>
      <c r="C27" t="s">
        <v>168</v>
      </c>
      <c r="D27" t="s">
        <v>546</v>
      </c>
      <c r="E27" t="s">
        <v>230</v>
      </c>
      <c r="F27">
        <v>7116</v>
      </c>
      <c r="G27" t="s">
        <v>547</v>
      </c>
      <c r="H27" t="s">
        <v>548</v>
      </c>
      <c r="I27" t="s">
        <v>233</v>
      </c>
      <c r="J27" t="s">
        <v>549</v>
      </c>
      <c r="K27" t="s">
        <v>550</v>
      </c>
      <c r="L27">
        <v>2</v>
      </c>
      <c r="M27">
        <v>47.760100000000001</v>
      </c>
      <c r="N27">
        <v>45.048299999999998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15.8514</v>
      </c>
      <c r="X27" t="s">
        <v>572</v>
      </c>
      <c r="Y27">
        <v>1.1507000000000001</v>
      </c>
      <c r="Z27" t="s">
        <v>573</v>
      </c>
      <c r="AA27">
        <v>9.5699999999999993E-2</v>
      </c>
      <c r="AB27" t="s">
        <v>344</v>
      </c>
      <c r="AC27">
        <v>1.3660000000000001</v>
      </c>
      <c r="AD27">
        <v>1.5</v>
      </c>
      <c r="AE27">
        <v>154.45249999999999</v>
      </c>
      <c r="AF27">
        <v>50</v>
      </c>
      <c r="AG27">
        <v>0</v>
      </c>
    </row>
    <row r="28" spans="1:33">
      <c r="A28" t="s">
        <v>563</v>
      </c>
      <c r="B28" s="1">
        <v>0.6875</v>
      </c>
      <c r="C28" t="s">
        <v>168</v>
      </c>
      <c r="D28" t="s">
        <v>546</v>
      </c>
      <c r="E28" t="s">
        <v>230</v>
      </c>
      <c r="F28">
        <v>7116</v>
      </c>
      <c r="G28" t="s">
        <v>547</v>
      </c>
      <c r="H28" t="s">
        <v>548</v>
      </c>
      <c r="I28" t="s">
        <v>233</v>
      </c>
      <c r="J28" t="s">
        <v>549</v>
      </c>
      <c r="K28" t="s">
        <v>550</v>
      </c>
      <c r="L28">
        <v>2</v>
      </c>
      <c r="M28">
        <v>54.451999999999998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15.62</v>
      </c>
      <c r="X28" t="s">
        <v>564</v>
      </c>
      <c r="Y28">
        <v>1.2487999999999999</v>
      </c>
      <c r="Z28" t="s">
        <v>565</v>
      </c>
      <c r="AA28">
        <v>0.7782</v>
      </c>
      <c r="AB28" t="s">
        <v>566</v>
      </c>
      <c r="AC28">
        <v>2.8226</v>
      </c>
      <c r="AD28">
        <v>1.5</v>
      </c>
      <c r="AE28">
        <v>159.2431</v>
      </c>
      <c r="AF28">
        <v>25</v>
      </c>
      <c r="AG28">
        <v>0</v>
      </c>
    </row>
    <row r="29" spans="1:33">
      <c r="A29" t="s">
        <v>723</v>
      </c>
      <c r="B29" s="1">
        <v>0.79166666666666663</v>
      </c>
      <c r="C29" t="s">
        <v>168</v>
      </c>
      <c r="D29" t="s">
        <v>585</v>
      </c>
      <c r="E29" t="s">
        <v>279</v>
      </c>
      <c r="F29">
        <v>3752</v>
      </c>
      <c r="G29" t="s">
        <v>547</v>
      </c>
      <c r="H29" t="s">
        <v>548</v>
      </c>
      <c r="I29" t="s">
        <v>5</v>
      </c>
      <c r="J29" t="s">
        <v>433</v>
      </c>
      <c r="K29" t="s">
        <v>707</v>
      </c>
      <c r="L29">
        <v>5</v>
      </c>
      <c r="M29">
        <v>61.256</v>
      </c>
      <c r="N29">
        <v>61.089599999999997</v>
      </c>
      <c r="O29">
        <v>22.8749</v>
      </c>
      <c r="P29">
        <v>9.4506999999999994</v>
      </c>
      <c r="Q29">
        <v>7.9249999999999998</v>
      </c>
      <c r="R29">
        <v>4.6952999999999996</v>
      </c>
      <c r="S29">
        <v>4.7431000000000001</v>
      </c>
      <c r="T29">
        <v>3.3422000000000001</v>
      </c>
      <c r="U29">
        <v>2.0632000000000001</v>
      </c>
      <c r="V29">
        <v>2.1739000000000002</v>
      </c>
      <c r="W29">
        <v>15.0379</v>
      </c>
      <c r="X29" t="s">
        <v>561</v>
      </c>
      <c r="Y29">
        <v>2.1547999999999998</v>
      </c>
      <c r="Z29" t="s">
        <v>724</v>
      </c>
      <c r="AA29">
        <v>1.6645000000000001</v>
      </c>
      <c r="AB29" t="s">
        <v>725</v>
      </c>
      <c r="AC29">
        <v>1.778</v>
      </c>
      <c r="AD29">
        <v>18.34</v>
      </c>
      <c r="AE29">
        <v>218.5889</v>
      </c>
      <c r="AF29">
        <v>12</v>
      </c>
      <c r="AG29">
        <v>74</v>
      </c>
    </row>
    <row r="30" spans="1:33">
      <c r="A30" t="s">
        <v>599</v>
      </c>
      <c r="B30" s="1">
        <v>0.70833333333333337</v>
      </c>
      <c r="C30" t="s">
        <v>168</v>
      </c>
      <c r="D30" t="s">
        <v>585</v>
      </c>
      <c r="E30" t="s">
        <v>279</v>
      </c>
      <c r="F30">
        <v>5175</v>
      </c>
      <c r="G30" t="s">
        <v>547</v>
      </c>
      <c r="H30" t="s">
        <v>548</v>
      </c>
      <c r="I30" t="s">
        <v>233</v>
      </c>
      <c r="J30" t="s">
        <v>433</v>
      </c>
      <c r="K30" t="s">
        <v>586</v>
      </c>
      <c r="L30">
        <v>3</v>
      </c>
      <c r="M30">
        <v>48.355600000000003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14.9543</v>
      </c>
      <c r="X30" t="s">
        <v>557</v>
      </c>
      <c r="Y30">
        <v>1.2589999999999999</v>
      </c>
      <c r="Z30" t="s">
        <v>600</v>
      </c>
      <c r="AA30">
        <v>0.745</v>
      </c>
      <c r="AB30" t="s">
        <v>601</v>
      </c>
      <c r="AC30">
        <v>1.6956</v>
      </c>
      <c r="AD30">
        <v>0.6</v>
      </c>
      <c r="AE30">
        <v>141.1585</v>
      </c>
      <c r="AF30">
        <v>14</v>
      </c>
      <c r="AG30">
        <v>0</v>
      </c>
    </row>
    <row r="31" spans="1:33">
      <c r="A31" t="s">
        <v>574</v>
      </c>
      <c r="B31" s="1">
        <v>0.6875</v>
      </c>
      <c r="C31" t="s">
        <v>168</v>
      </c>
      <c r="D31" t="s">
        <v>546</v>
      </c>
      <c r="E31" t="s">
        <v>230</v>
      </c>
      <c r="F31">
        <v>7116</v>
      </c>
      <c r="G31" t="s">
        <v>547</v>
      </c>
      <c r="H31" t="s">
        <v>548</v>
      </c>
      <c r="I31" t="s">
        <v>233</v>
      </c>
      <c r="J31" t="s">
        <v>549</v>
      </c>
      <c r="K31" t="s">
        <v>550</v>
      </c>
      <c r="L31">
        <v>2</v>
      </c>
      <c r="M31">
        <v>40.193300000000001</v>
      </c>
      <c r="N31">
        <v>35.865099999999998</v>
      </c>
      <c r="O31">
        <v>19.5608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14.1214</v>
      </c>
      <c r="X31" t="s">
        <v>575</v>
      </c>
      <c r="Y31">
        <v>1.7401</v>
      </c>
      <c r="Z31" t="s">
        <v>576</v>
      </c>
      <c r="AA31">
        <v>1.3980999999999999</v>
      </c>
      <c r="AB31" t="s">
        <v>570</v>
      </c>
      <c r="AC31">
        <v>0.93159999999999998</v>
      </c>
      <c r="AD31">
        <v>0</v>
      </c>
      <c r="AE31">
        <v>133.49760000000001</v>
      </c>
      <c r="AF31">
        <v>66</v>
      </c>
      <c r="AG31">
        <v>0</v>
      </c>
    </row>
    <row r="32" spans="1:33">
      <c r="A32" t="s">
        <v>699</v>
      </c>
      <c r="B32" s="1">
        <v>0.77083333333333337</v>
      </c>
      <c r="C32" t="s">
        <v>168</v>
      </c>
      <c r="D32" t="s">
        <v>585</v>
      </c>
      <c r="E32" t="s">
        <v>230</v>
      </c>
      <c r="F32">
        <v>6469</v>
      </c>
      <c r="G32" t="s">
        <v>547</v>
      </c>
      <c r="H32" t="s">
        <v>548</v>
      </c>
      <c r="I32" t="s">
        <v>5</v>
      </c>
      <c r="J32" t="s">
        <v>433</v>
      </c>
      <c r="K32" t="s">
        <v>690</v>
      </c>
      <c r="L32">
        <v>4</v>
      </c>
      <c r="M32">
        <v>84.56</v>
      </c>
      <c r="N32">
        <v>75.918400000000005</v>
      </c>
      <c r="O32">
        <v>31.723400000000002</v>
      </c>
      <c r="P32">
        <v>7.1418999999999997</v>
      </c>
      <c r="Q32">
        <v>7.3760000000000003</v>
      </c>
      <c r="R32">
        <v>5.6055000000000001</v>
      </c>
      <c r="S32">
        <v>3.6095999999999999</v>
      </c>
      <c r="T32">
        <v>1.746</v>
      </c>
      <c r="U32">
        <v>2.0175000000000001</v>
      </c>
      <c r="V32">
        <v>1.0558000000000001</v>
      </c>
      <c r="W32">
        <v>13.9207</v>
      </c>
      <c r="X32" t="s">
        <v>561</v>
      </c>
      <c r="Y32">
        <v>1.972</v>
      </c>
      <c r="Z32" t="s">
        <v>641</v>
      </c>
      <c r="AA32">
        <v>2.3656999999999999</v>
      </c>
      <c r="AB32" t="s">
        <v>344</v>
      </c>
      <c r="AC32">
        <v>1.5058</v>
      </c>
      <c r="AD32">
        <v>17.400300000000001</v>
      </c>
      <c r="AE32">
        <v>257.9187</v>
      </c>
      <c r="AF32">
        <v>12</v>
      </c>
      <c r="AG32">
        <v>77</v>
      </c>
    </row>
    <row r="33" spans="1:33">
      <c r="A33" t="s">
        <v>610</v>
      </c>
      <c r="B33" s="1">
        <v>0.70833333333333337</v>
      </c>
      <c r="C33" t="s">
        <v>168</v>
      </c>
      <c r="D33" t="s">
        <v>585</v>
      </c>
      <c r="E33" t="s">
        <v>279</v>
      </c>
      <c r="F33">
        <v>5175</v>
      </c>
      <c r="G33" t="s">
        <v>547</v>
      </c>
      <c r="H33" t="s">
        <v>548</v>
      </c>
      <c r="I33" t="s">
        <v>233</v>
      </c>
      <c r="J33" t="s">
        <v>433</v>
      </c>
      <c r="K33" t="s">
        <v>586</v>
      </c>
      <c r="L33">
        <v>3</v>
      </c>
      <c r="M33">
        <v>40.975499999999997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12.925700000000001</v>
      </c>
      <c r="X33" t="s">
        <v>611</v>
      </c>
      <c r="Y33">
        <v>1.6937</v>
      </c>
      <c r="Z33" t="s">
        <v>612</v>
      </c>
      <c r="AA33">
        <v>1.4123000000000001</v>
      </c>
      <c r="AB33" t="s">
        <v>613</v>
      </c>
      <c r="AC33">
        <v>1.2544</v>
      </c>
      <c r="AD33">
        <v>0.6</v>
      </c>
      <c r="AE33">
        <v>121.1854</v>
      </c>
      <c r="AF33">
        <v>16</v>
      </c>
      <c r="AG33">
        <v>0</v>
      </c>
    </row>
    <row r="34" spans="1:33">
      <c r="A34" t="s">
        <v>614</v>
      </c>
      <c r="B34" s="1">
        <v>0.70833333333333337</v>
      </c>
      <c r="C34" t="s">
        <v>168</v>
      </c>
      <c r="D34" t="s">
        <v>585</v>
      </c>
      <c r="E34" t="s">
        <v>279</v>
      </c>
      <c r="F34">
        <v>5175</v>
      </c>
      <c r="G34" t="s">
        <v>547</v>
      </c>
      <c r="H34" t="s">
        <v>548</v>
      </c>
      <c r="I34" t="s">
        <v>233</v>
      </c>
      <c r="J34" t="s">
        <v>433</v>
      </c>
      <c r="K34" t="s">
        <v>586</v>
      </c>
      <c r="L34">
        <v>3</v>
      </c>
      <c r="M34">
        <v>39.261600000000001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12.76</v>
      </c>
      <c r="X34" t="s">
        <v>615</v>
      </c>
      <c r="Y34">
        <v>0.25269999999999998</v>
      </c>
      <c r="Z34" t="s">
        <v>616</v>
      </c>
      <c r="AA34">
        <v>1.9922</v>
      </c>
      <c r="AB34" t="s">
        <v>617</v>
      </c>
      <c r="AC34">
        <v>2.0958000000000001</v>
      </c>
      <c r="AD34">
        <v>0.6</v>
      </c>
      <c r="AE34">
        <v>116.67919999999999</v>
      </c>
      <c r="AF34">
        <v>33</v>
      </c>
      <c r="AG34">
        <v>0</v>
      </c>
    </row>
    <row r="35" spans="1:33">
      <c r="A35" t="s">
        <v>698</v>
      </c>
      <c r="B35" s="1">
        <v>0.77083333333333337</v>
      </c>
      <c r="C35" t="s">
        <v>168</v>
      </c>
      <c r="D35" t="s">
        <v>585</v>
      </c>
      <c r="E35" t="s">
        <v>230</v>
      </c>
      <c r="F35">
        <v>6469</v>
      </c>
      <c r="G35" t="s">
        <v>547</v>
      </c>
      <c r="H35" t="s">
        <v>548</v>
      </c>
      <c r="I35" t="s">
        <v>5</v>
      </c>
      <c r="J35" t="s">
        <v>433</v>
      </c>
      <c r="K35" t="s">
        <v>690</v>
      </c>
      <c r="L35">
        <v>3</v>
      </c>
      <c r="M35">
        <v>80.200199999999995</v>
      </c>
      <c r="N35">
        <v>69.084000000000003</v>
      </c>
      <c r="O35">
        <v>28.2088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12.042899999999999</v>
      </c>
      <c r="X35" t="s">
        <v>588</v>
      </c>
      <c r="Y35">
        <v>5.5547000000000004</v>
      </c>
      <c r="Z35" t="s">
        <v>589</v>
      </c>
      <c r="AA35">
        <v>3.2393000000000001</v>
      </c>
      <c r="AB35" t="s">
        <v>554</v>
      </c>
      <c r="AC35">
        <v>2.4739</v>
      </c>
      <c r="AD35">
        <v>31.1661</v>
      </c>
      <c r="AE35">
        <v>266.82029999999997</v>
      </c>
      <c r="AF35">
        <v>4</v>
      </c>
      <c r="AG35">
        <v>75</v>
      </c>
    </row>
    <row r="36" spans="1:33">
      <c r="A36" t="s">
        <v>657</v>
      </c>
      <c r="B36" s="1">
        <v>0.72916666666666663</v>
      </c>
      <c r="C36" t="s">
        <v>168</v>
      </c>
      <c r="D36" t="s">
        <v>585</v>
      </c>
      <c r="E36" t="s">
        <v>230</v>
      </c>
      <c r="F36">
        <v>6469</v>
      </c>
      <c r="G36" t="s">
        <v>547</v>
      </c>
      <c r="H36" t="s">
        <v>548</v>
      </c>
      <c r="I36" t="s">
        <v>5</v>
      </c>
      <c r="J36" t="s">
        <v>636</v>
      </c>
      <c r="K36" t="s">
        <v>637</v>
      </c>
      <c r="L36">
        <v>3</v>
      </c>
      <c r="M36">
        <v>43.428800000000003</v>
      </c>
      <c r="N36">
        <v>42.442100000000003</v>
      </c>
      <c r="O36">
        <v>15.3972</v>
      </c>
      <c r="P36">
        <v>5.6982999999999997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12.007099999999999</v>
      </c>
      <c r="X36" t="s">
        <v>588</v>
      </c>
      <c r="Y36">
        <v>4.2858999999999998</v>
      </c>
      <c r="Z36" t="s">
        <v>658</v>
      </c>
      <c r="AA36">
        <v>1.9200999999999999</v>
      </c>
      <c r="AB36" t="s">
        <v>502</v>
      </c>
      <c r="AC36">
        <v>1.6185</v>
      </c>
      <c r="AD36">
        <v>6.65</v>
      </c>
      <c r="AE36">
        <v>146.6797</v>
      </c>
      <c r="AF36">
        <v>10</v>
      </c>
      <c r="AG36">
        <v>77</v>
      </c>
    </row>
    <row r="37" spans="1:33">
      <c r="A37" t="s">
        <v>731</v>
      </c>
      <c r="B37" s="1">
        <v>0.79166666666666663</v>
      </c>
      <c r="C37" t="s">
        <v>168</v>
      </c>
      <c r="D37" t="s">
        <v>585</v>
      </c>
      <c r="E37" t="s">
        <v>279</v>
      </c>
      <c r="F37">
        <v>3752</v>
      </c>
      <c r="G37" t="s">
        <v>547</v>
      </c>
      <c r="H37" t="s">
        <v>548</v>
      </c>
      <c r="I37" t="s">
        <v>5</v>
      </c>
      <c r="J37" t="s">
        <v>433</v>
      </c>
      <c r="K37" t="s">
        <v>707</v>
      </c>
      <c r="L37">
        <v>3</v>
      </c>
      <c r="M37">
        <v>62.36</v>
      </c>
      <c r="N37">
        <v>46.307400000000001</v>
      </c>
      <c r="O37">
        <v>26.3796</v>
      </c>
      <c r="P37">
        <v>7.1612</v>
      </c>
      <c r="Q37">
        <v>4.5388000000000002</v>
      </c>
      <c r="R37">
        <v>4.4805000000000001</v>
      </c>
      <c r="S37">
        <v>2.6743000000000001</v>
      </c>
      <c r="T37">
        <v>0</v>
      </c>
      <c r="U37">
        <v>0</v>
      </c>
      <c r="V37">
        <v>0</v>
      </c>
      <c r="W37">
        <v>11.13</v>
      </c>
      <c r="X37" t="s">
        <v>644</v>
      </c>
      <c r="Y37">
        <v>1.4678</v>
      </c>
      <c r="Z37" t="s">
        <v>732</v>
      </c>
      <c r="AA37">
        <v>1.3124</v>
      </c>
      <c r="AB37" t="s">
        <v>733</v>
      </c>
      <c r="AC37">
        <v>4.3711000000000002</v>
      </c>
      <c r="AD37">
        <v>16.3201</v>
      </c>
      <c r="AE37">
        <v>193.3877</v>
      </c>
      <c r="AF37">
        <v>14</v>
      </c>
      <c r="AG37">
        <v>70</v>
      </c>
    </row>
    <row r="38" spans="1:33">
      <c r="A38" t="s">
        <v>702</v>
      </c>
      <c r="B38" s="1">
        <v>0.77083333333333337</v>
      </c>
      <c r="C38" t="s">
        <v>168</v>
      </c>
      <c r="D38" t="s">
        <v>585</v>
      </c>
      <c r="E38" t="s">
        <v>230</v>
      </c>
      <c r="F38">
        <v>6469</v>
      </c>
      <c r="G38" t="s">
        <v>547</v>
      </c>
      <c r="H38" t="s">
        <v>548</v>
      </c>
      <c r="I38" t="s">
        <v>5</v>
      </c>
      <c r="J38" t="s">
        <v>433</v>
      </c>
      <c r="K38" t="s">
        <v>690</v>
      </c>
      <c r="L38">
        <v>3</v>
      </c>
      <c r="M38">
        <v>78.61</v>
      </c>
      <c r="N38">
        <v>71.488</v>
      </c>
      <c r="O38">
        <v>21.915700000000001</v>
      </c>
      <c r="P38">
        <v>5.242</v>
      </c>
      <c r="Q38">
        <v>6.5857999999999999</v>
      </c>
      <c r="R38">
        <v>3.1457000000000002</v>
      </c>
      <c r="S38">
        <v>0</v>
      </c>
      <c r="T38">
        <v>0</v>
      </c>
      <c r="U38">
        <v>0</v>
      </c>
      <c r="V38">
        <v>0</v>
      </c>
      <c r="W38">
        <v>10.8157</v>
      </c>
      <c r="X38" t="s">
        <v>552</v>
      </c>
      <c r="Y38">
        <v>2.0434000000000001</v>
      </c>
      <c r="Z38" t="s">
        <v>703</v>
      </c>
      <c r="AA38">
        <v>1.7455000000000001</v>
      </c>
      <c r="AB38" t="s">
        <v>704</v>
      </c>
      <c r="AC38">
        <v>2.2385999999999999</v>
      </c>
      <c r="AD38">
        <v>20.633099999999999</v>
      </c>
      <c r="AE38">
        <v>233.1729</v>
      </c>
      <c r="AF38">
        <v>4.5</v>
      </c>
      <c r="AG38">
        <v>69</v>
      </c>
    </row>
    <row r="39" spans="1:33">
      <c r="A39" t="s">
        <v>640</v>
      </c>
      <c r="B39" s="1">
        <v>0.72916666666666663</v>
      </c>
      <c r="C39" t="s">
        <v>168</v>
      </c>
      <c r="D39" t="s">
        <v>585</v>
      </c>
      <c r="E39" t="s">
        <v>230</v>
      </c>
      <c r="F39">
        <v>6469</v>
      </c>
      <c r="G39" t="s">
        <v>547</v>
      </c>
      <c r="H39" t="s">
        <v>548</v>
      </c>
      <c r="I39" t="s">
        <v>5</v>
      </c>
      <c r="J39" t="s">
        <v>636</v>
      </c>
      <c r="K39" t="s">
        <v>637</v>
      </c>
      <c r="L39">
        <v>3</v>
      </c>
      <c r="M39">
        <v>107.6</v>
      </c>
      <c r="N39">
        <v>52.755099999999999</v>
      </c>
      <c r="O39">
        <v>22.279599999999999</v>
      </c>
      <c r="P39">
        <v>8.7777999999999992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9.8833000000000002</v>
      </c>
      <c r="X39" t="s">
        <v>561</v>
      </c>
      <c r="Y39">
        <v>1.972</v>
      </c>
      <c r="Z39" t="s">
        <v>641</v>
      </c>
      <c r="AA39">
        <v>1.7504999999999999</v>
      </c>
      <c r="AB39" t="s">
        <v>642</v>
      </c>
      <c r="AC39">
        <v>2.2361</v>
      </c>
      <c r="AD39">
        <v>39.1</v>
      </c>
      <c r="AE39">
        <v>268.36829999999998</v>
      </c>
      <c r="AF39">
        <v>2</v>
      </c>
      <c r="AG39">
        <v>85</v>
      </c>
    </row>
    <row r="40" spans="1:33">
      <c r="A40" t="s">
        <v>620</v>
      </c>
      <c r="B40" s="1">
        <v>0.70833333333333337</v>
      </c>
      <c r="C40" t="s">
        <v>168</v>
      </c>
      <c r="D40" t="s">
        <v>585</v>
      </c>
      <c r="E40" t="s">
        <v>279</v>
      </c>
      <c r="F40">
        <v>5175</v>
      </c>
      <c r="G40" t="s">
        <v>547</v>
      </c>
      <c r="H40" t="s">
        <v>548</v>
      </c>
      <c r="I40" t="s">
        <v>233</v>
      </c>
      <c r="J40" t="s">
        <v>433</v>
      </c>
      <c r="K40" t="s">
        <v>586</v>
      </c>
      <c r="L40">
        <v>4</v>
      </c>
      <c r="M40">
        <v>44.295200000000001</v>
      </c>
      <c r="N40">
        <v>22.9099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9.8236000000000008</v>
      </c>
      <c r="X40" t="s">
        <v>564</v>
      </c>
      <c r="Y40">
        <v>0.89039999999999997</v>
      </c>
      <c r="Z40" t="s">
        <v>621</v>
      </c>
      <c r="AA40">
        <v>0.19359999999999999</v>
      </c>
      <c r="AB40" t="s">
        <v>622</v>
      </c>
      <c r="AC40">
        <v>0.51190000000000002</v>
      </c>
      <c r="AD40">
        <v>0</v>
      </c>
      <c r="AE40">
        <v>107.834</v>
      </c>
      <c r="AF40">
        <v>50</v>
      </c>
      <c r="AG40">
        <v>0</v>
      </c>
    </row>
    <row r="41" spans="1:33">
      <c r="A41" t="s">
        <v>596</v>
      </c>
      <c r="B41" s="1">
        <v>0.70833333333333337</v>
      </c>
      <c r="C41" t="s">
        <v>168</v>
      </c>
      <c r="D41" t="s">
        <v>585</v>
      </c>
      <c r="E41" t="s">
        <v>279</v>
      </c>
      <c r="F41">
        <v>5175</v>
      </c>
      <c r="G41" t="s">
        <v>547</v>
      </c>
      <c r="H41" t="s">
        <v>548</v>
      </c>
      <c r="I41" t="s">
        <v>233</v>
      </c>
      <c r="J41" t="s">
        <v>433</v>
      </c>
      <c r="K41" t="s">
        <v>586</v>
      </c>
      <c r="L41">
        <v>3</v>
      </c>
      <c r="M41">
        <v>52.985999999999997</v>
      </c>
      <c r="N41">
        <v>40.980899999999998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6.3650000000000002</v>
      </c>
      <c r="X41" t="s">
        <v>597</v>
      </c>
      <c r="Y41">
        <v>0.8256</v>
      </c>
      <c r="Z41" t="s">
        <v>573</v>
      </c>
      <c r="AA41">
        <v>9.5699999999999993E-2</v>
      </c>
      <c r="AB41" t="s">
        <v>598</v>
      </c>
      <c r="AC41">
        <v>0.66010000000000002</v>
      </c>
      <c r="AD41">
        <v>0.6</v>
      </c>
      <c r="AE41">
        <v>144.25030000000001</v>
      </c>
      <c r="AF41">
        <v>33</v>
      </c>
      <c r="AG41">
        <v>0</v>
      </c>
    </row>
    <row r="42" spans="1:33">
      <c r="A42" t="s">
        <v>577</v>
      </c>
      <c r="B42" s="1">
        <v>0.6875</v>
      </c>
      <c r="C42" t="s">
        <v>168</v>
      </c>
      <c r="D42" t="s">
        <v>546</v>
      </c>
      <c r="E42" t="s">
        <v>230</v>
      </c>
      <c r="F42">
        <v>7116</v>
      </c>
      <c r="G42" t="s">
        <v>547</v>
      </c>
      <c r="H42" t="s">
        <v>548</v>
      </c>
      <c r="I42" t="s">
        <v>233</v>
      </c>
      <c r="J42" t="s">
        <v>549</v>
      </c>
      <c r="K42" t="s">
        <v>550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578</v>
      </c>
      <c r="Y42">
        <v>1.4666999999999999</v>
      </c>
      <c r="Z42" t="s">
        <v>579</v>
      </c>
      <c r="AA42">
        <v>1.7437</v>
      </c>
      <c r="AB42" t="s">
        <v>580</v>
      </c>
      <c r="AC42">
        <v>3.7149000000000001</v>
      </c>
      <c r="AD42">
        <v>1.5</v>
      </c>
      <c r="AE42">
        <v>8.4253</v>
      </c>
      <c r="AF42">
        <v>16</v>
      </c>
      <c r="AG42">
        <v>0</v>
      </c>
    </row>
    <row r="43" spans="1:33">
      <c r="A43" t="s">
        <v>581</v>
      </c>
      <c r="B43" s="1">
        <v>0.6875</v>
      </c>
      <c r="C43" t="s">
        <v>168</v>
      </c>
      <c r="D43" t="s">
        <v>546</v>
      </c>
      <c r="E43" t="s">
        <v>230</v>
      </c>
      <c r="F43">
        <v>7116</v>
      </c>
      <c r="G43" t="s">
        <v>547</v>
      </c>
      <c r="H43" t="s">
        <v>548</v>
      </c>
      <c r="I43" t="s">
        <v>233</v>
      </c>
      <c r="J43" t="s">
        <v>549</v>
      </c>
      <c r="K43" t="s">
        <v>550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582</v>
      </c>
      <c r="Y43">
        <v>0.73960000000000004</v>
      </c>
      <c r="Z43" t="s">
        <v>583</v>
      </c>
      <c r="AA43">
        <v>0.35949999999999999</v>
      </c>
      <c r="AB43" t="s">
        <v>584</v>
      </c>
      <c r="AC43">
        <v>0.91320000000000001</v>
      </c>
      <c r="AD43">
        <v>0</v>
      </c>
      <c r="AE43">
        <v>2.0123000000000002</v>
      </c>
      <c r="AF43">
        <v>33</v>
      </c>
      <c r="AG43">
        <v>0</v>
      </c>
    </row>
    <row r="44" spans="1:33">
      <c r="A44" t="s">
        <v>602</v>
      </c>
      <c r="B44" s="1">
        <v>0.70833333333333337</v>
      </c>
      <c r="C44" t="s">
        <v>168</v>
      </c>
      <c r="D44" t="s">
        <v>585</v>
      </c>
      <c r="E44" t="s">
        <v>279</v>
      </c>
      <c r="F44">
        <v>5175</v>
      </c>
      <c r="G44" t="s">
        <v>547</v>
      </c>
      <c r="H44" t="s">
        <v>548</v>
      </c>
      <c r="I44" t="s">
        <v>233</v>
      </c>
      <c r="J44" t="s">
        <v>433</v>
      </c>
      <c r="K44" t="s">
        <v>586</v>
      </c>
      <c r="L44">
        <v>5</v>
      </c>
      <c r="M44">
        <v>48.884099999999997</v>
      </c>
      <c r="N44">
        <v>36.659799999999997</v>
      </c>
      <c r="O44">
        <v>23.4968</v>
      </c>
      <c r="P44">
        <v>7.6490999999999998</v>
      </c>
      <c r="Q44">
        <v>3.7248999999999999</v>
      </c>
      <c r="R44">
        <v>3.7555999999999998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603</v>
      </c>
      <c r="Y44">
        <v>0.97399999999999998</v>
      </c>
      <c r="Z44" t="s">
        <v>604</v>
      </c>
      <c r="AA44">
        <v>1.4653</v>
      </c>
      <c r="AB44" t="s">
        <v>605</v>
      </c>
      <c r="AC44">
        <v>0.61360000000000003</v>
      </c>
      <c r="AD44">
        <v>1.8334999999999999</v>
      </c>
      <c r="AE44">
        <v>135.98419999999999</v>
      </c>
      <c r="AF44">
        <v>50</v>
      </c>
      <c r="AG44">
        <v>0</v>
      </c>
    </row>
    <row r="45" spans="1:33">
      <c r="A45" t="s">
        <v>618</v>
      </c>
      <c r="B45" s="1">
        <v>0.70833333333333337</v>
      </c>
      <c r="C45" t="s">
        <v>168</v>
      </c>
      <c r="D45" t="s">
        <v>585</v>
      </c>
      <c r="E45" t="s">
        <v>279</v>
      </c>
      <c r="F45">
        <v>5175</v>
      </c>
      <c r="G45" t="s">
        <v>547</v>
      </c>
      <c r="H45" t="s">
        <v>548</v>
      </c>
      <c r="I45" t="s">
        <v>233</v>
      </c>
      <c r="J45" t="s">
        <v>433</v>
      </c>
      <c r="K45" t="s">
        <v>586</v>
      </c>
      <c r="L45">
        <v>3</v>
      </c>
      <c r="M45">
        <v>40.360500000000002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552</v>
      </c>
      <c r="Y45">
        <v>2.4956999999999998</v>
      </c>
      <c r="Z45" t="s">
        <v>619</v>
      </c>
      <c r="AA45">
        <v>1.8317000000000001</v>
      </c>
      <c r="AB45" t="s">
        <v>502</v>
      </c>
      <c r="AC45">
        <v>1.6185</v>
      </c>
      <c r="AD45">
        <v>0.6</v>
      </c>
      <c r="AE45">
        <v>108.2946</v>
      </c>
      <c r="AF45">
        <v>10</v>
      </c>
      <c r="AG45">
        <v>0</v>
      </c>
    </row>
    <row r="46" spans="1:33">
      <c r="A46" t="s">
        <v>623</v>
      </c>
      <c r="B46" s="1">
        <v>0.70833333333333337</v>
      </c>
      <c r="C46" t="s">
        <v>168</v>
      </c>
      <c r="D46" t="s">
        <v>585</v>
      </c>
      <c r="E46" t="s">
        <v>279</v>
      </c>
      <c r="F46">
        <v>5175</v>
      </c>
      <c r="G46" t="s">
        <v>547</v>
      </c>
      <c r="H46" t="s">
        <v>548</v>
      </c>
      <c r="I46" t="s">
        <v>233</v>
      </c>
      <c r="J46" t="s">
        <v>433</v>
      </c>
      <c r="K46" t="s">
        <v>586</v>
      </c>
      <c r="L46">
        <v>3</v>
      </c>
      <c r="M46">
        <v>36.758299999999998</v>
      </c>
      <c r="N46">
        <v>33.378700000000002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624</v>
      </c>
      <c r="Y46">
        <v>0.58579999999999999</v>
      </c>
      <c r="Z46" t="s">
        <v>625</v>
      </c>
      <c r="AA46">
        <v>1.101</v>
      </c>
      <c r="AB46" t="s">
        <v>626</v>
      </c>
      <c r="AC46">
        <v>1.9574</v>
      </c>
      <c r="AD46">
        <v>0.6</v>
      </c>
      <c r="AE46">
        <v>105.81310000000001</v>
      </c>
      <c r="AF46">
        <v>20</v>
      </c>
      <c r="AG46">
        <v>0</v>
      </c>
    </row>
    <row r="47" spans="1:33">
      <c r="A47" t="s">
        <v>627</v>
      </c>
      <c r="B47" s="1">
        <v>0.70833333333333337</v>
      </c>
      <c r="C47" t="s">
        <v>168</v>
      </c>
      <c r="D47" t="s">
        <v>585</v>
      </c>
      <c r="E47" t="s">
        <v>279</v>
      </c>
      <c r="F47">
        <v>5175</v>
      </c>
      <c r="G47" t="s">
        <v>547</v>
      </c>
      <c r="H47" t="s">
        <v>548</v>
      </c>
      <c r="I47" t="s">
        <v>233</v>
      </c>
      <c r="J47" t="s">
        <v>433</v>
      </c>
      <c r="K47" t="s">
        <v>586</v>
      </c>
      <c r="L47">
        <v>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628</v>
      </c>
      <c r="Y47">
        <v>1.9435</v>
      </c>
      <c r="Z47" t="s">
        <v>629</v>
      </c>
      <c r="AA47">
        <v>0.28989999999999999</v>
      </c>
      <c r="AB47" t="s">
        <v>630</v>
      </c>
      <c r="AC47">
        <v>4.4783999999999997</v>
      </c>
      <c r="AD47">
        <v>0.6</v>
      </c>
      <c r="AE47">
        <v>7.3117999999999999</v>
      </c>
      <c r="AF47">
        <v>16</v>
      </c>
      <c r="AG47">
        <v>0</v>
      </c>
    </row>
    <row r="48" spans="1:33">
      <c r="A48" t="s">
        <v>631</v>
      </c>
      <c r="B48" s="1">
        <v>0.70833333333333337</v>
      </c>
      <c r="C48" t="s">
        <v>168</v>
      </c>
      <c r="D48" t="s">
        <v>585</v>
      </c>
      <c r="E48" t="s">
        <v>279</v>
      </c>
      <c r="F48">
        <v>5175</v>
      </c>
      <c r="G48" t="s">
        <v>547</v>
      </c>
      <c r="H48" t="s">
        <v>548</v>
      </c>
      <c r="I48" t="s">
        <v>233</v>
      </c>
      <c r="J48" t="s">
        <v>433</v>
      </c>
      <c r="K48" t="s">
        <v>586</v>
      </c>
      <c r="L48">
        <v>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572</v>
      </c>
      <c r="Y48">
        <v>1.7135</v>
      </c>
      <c r="Z48" t="s">
        <v>632</v>
      </c>
      <c r="AA48">
        <v>0.97529999999999994</v>
      </c>
      <c r="AB48" t="s">
        <v>633</v>
      </c>
      <c r="AC48">
        <v>3.7364999999999999</v>
      </c>
      <c r="AD48">
        <v>0.6</v>
      </c>
      <c r="AE48">
        <v>7.0252999999999997</v>
      </c>
      <c r="AF48">
        <v>12</v>
      </c>
      <c r="AG48">
        <v>0</v>
      </c>
    </row>
    <row r="49" spans="1:33">
      <c r="A49" t="s">
        <v>634</v>
      </c>
      <c r="B49" s="1">
        <v>0.70833333333333337</v>
      </c>
      <c r="C49" t="s">
        <v>168</v>
      </c>
      <c r="D49" t="s">
        <v>585</v>
      </c>
      <c r="E49" t="s">
        <v>279</v>
      </c>
      <c r="F49">
        <v>5175</v>
      </c>
      <c r="G49" t="s">
        <v>547</v>
      </c>
      <c r="H49" t="s">
        <v>548</v>
      </c>
      <c r="I49" t="s">
        <v>233</v>
      </c>
      <c r="J49" t="s">
        <v>433</v>
      </c>
      <c r="K49" t="s">
        <v>586</v>
      </c>
      <c r="L49">
        <v>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568</v>
      </c>
      <c r="Y49">
        <v>1.5996999999999999</v>
      </c>
      <c r="Z49" t="s">
        <v>569</v>
      </c>
      <c r="AA49">
        <v>0.40439999999999998</v>
      </c>
      <c r="AB49" t="s">
        <v>635</v>
      </c>
      <c r="AC49">
        <v>1.7153</v>
      </c>
      <c r="AD49">
        <v>0.6</v>
      </c>
      <c r="AE49">
        <v>4.3193999999999999</v>
      </c>
      <c r="AF49">
        <v>16</v>
      </c>
      <c r="AG49">
        <v>0</v>
      </c>
    </row>
  </sheetData>
  <autoFilter ref="A1:AG49"/>
  <sortState ref="A2:AG49">
    <sortCondition descending="1" ref="W2"/>
  </sortState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P453"/>
  <sheetViews>
    <sheetView workbookViewId="0">
      <pane xSplit="2" ySplit="1" topLeftCell="AB137" activePane="bottomRight" state="frozen"/>
      <selection pane="topRight" activeCell="C1" sqref="C1"/>
      <selection pane="bottomLeft" activeCell="A2" sqref="A2"/>
      <selection pane="bottomRight" sqref="A1:AN159"/>
    </sheetView>
  </sheetViews>
  <sheetFormatPr defaultColWidth="8.85546875" defaultRowHeight="15"/>
  <cols>
    <col min="1" max="1" width="24.42578125" bestFit="1" customWidth="1"/>
    <col min="2" max="2" width="9.7109375" hidden="1" customWidth="1"/>
    <col min="3" max="3" width="8.140625" bestFit="1" customWidth="1"/>
    <col min="4" max="4" width="9.7109375" bestFit="1" customWidth="1"/>
    <col min="5" max="5" width="8.42578125" bestFit="1" customWidth="1"/>
    <col min="6" max="6" width="10.85546875" bestFit="1" customWidth="1"/>
    <col min="7" max="7" width="14.140625" bestFit="1" customWidth="1"/>
    <col min="8" max="8" width="16.28515625" bestFit="1" customWidth="1"/>
    <col min="9" max="9" width="13.42578125" bestFit="1" customWidth="1"/>
    <col min="10" max="10" width="13.42578125" style="3" bestFit="1" customWidth="1"/>
    <col min="11" max="11" width="15" bestFit="1" customWidth="1"/>
    <col min="12" max="12" width="73.28515625" bestFit="1" customWidth="1"/>
    <col min="13" max="13" width="7" hidden="1" customWidth="1"/>
    <col min="14" max="14" width="10.140625" bestFit="1" customWidth="1"/>
    <col min="15" max="15" width="9" bestFit="1" customWidth="1"/>
    <col min="16" max="19" width="8" bestFit="1" customWidth="1"/>
    <col min="20" max="24" width="7" bestFit="1" customWidth="1"/>
    <col min="25" max="25" width="9" hidden="1" customWidth="1"/>
    <col min="26" max="26" width="8" bestFit="1" customWidth="1"/>
    <col min="27" max="27" width="20.140625" bestFit="1" customWidth="1"/>
    <col min="28" max="28" width="11.85546875" bestFit="1" customWidth="1"/>
    <col min="29" max="29" width="23.28515625" bestFit="1" customWidth="1"/>
    <col min="30" max="30" width="12.140625" bestFit="1" customWidth="1"/>
    <col min="31" max="31" width="23.5703125" bestFit="1" customWidth="1"/>
    <col min="32" max="32" width="12.7109375" bestFit="1" customWidth="1"/>
    <col min="33" max="33" width="8" bestFit="1" customWidth="1"/>
    <col min="34" max="34" width="9" bestFit="1" customWidth="1"/>
    <col min="35" max="35" width="15.28515625" bestFit="1" customWidth="1"/>
    <col min="36" max="36" width="4.85546875" hidden="1" customWidth="1"/>
    <col min="37" max="37" width="6.7109375" bestFit="1" customWidth="1"/>
  </cols>
  <sheetData>
    <row r="1" spans="1:42" ht="15.75">
      <c r="A1" s="2" t="s">
        <v>36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0</v>
      </c>
      <c r="J1" s="2" t="s">
        <v>5</v>
      </c>
      <c r="K1" s="2" t="s">
        <v>1</v>
      </c>
      <c r="L1" s="2" t="s">
        <v>13</v>
      </c>
      <c r="M1" s="2" t="s">
        <v>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3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4</v>
      </c>
      <c r="AK1" s="2" t="s">
        <v>35</v>
      </c>
      <c r="AL1" t="s">
        <v>68</v>
      </c>
      <c r="AM1" t="s">
        <v>227</v>
      </c>
      <c r="AN1" t="s">
        <v>228</v>
      </c>
    </row>
    <row r="2" spans="1:42">
      <c r="A2" t="s">
        <v>236</v>
      </c>
      <c r="B2" s="4">
        <v>43409</v>
      </c>
      <c r="C2" s="1">
        <v>0.5625</v>
      </c>
      <c r="D2" t="s">
        <v>194</v>
      </c>
      <c r="E2" t="s">
        <v>229</v>
      </c>
      <c r="F2" t="s">
        <v>230</v>
      </c>
      <c r="G2">
        <v>4094</v>
      </c>
      <c r="H2" t="s">
        <v>231</v>
      </c>
      <c r="I2" t="s">
        <v>232</v>
      </c>
      <c r="J2" t="s">
        <v>233</v>
      </c>
      <c r="K2" t="s">
        <v>234</v>
      </c>
      <c r="L2" t="s">
        <v>235</v>
      </c>
      <c r="M2">
        <v>7</v>
      </c>
      <c r="N2">
        <v>4</v>
      </c>
      <c r="O2">
        <v>90.272099999999995</v>
      </c>
      <c r="P2">
        <v>69.415999999999997</v>
      </c>
      <c r="Q2">
        <v>19.966999999999999</v>
      </c>
      <c r="R2">
        <v>10.343500000000001</v>
      </c>
      <c r="S2">
        <v>7.1616999999999997</v>
      </c>
      <c r="T2">
        <v>4.6071999999999997</v>
      </c>
      <c r="U2">
        <v>2.0325000000000002</v>
      </c>
      <c r="V2">
        <v>2.1486000000000001</v>
      </c>
      <c r="W2">
        <v>1.2063999999999999</v>
      </c>
      <c r="X2">
        <v>1.1645000000000001</v>
      </c>
      <c r="Y2">
        <v>0</v>
      </c>
      <c r="Z2">
        <v>11.992900000000001</v>
      </c>
      <c r="AA2" t="s">
        <v>237</v>
      </c>
      <c r="AB2">
        <v>0.70099999999999996</v>
      </c>
      <c r="AC2" t="s">
        <v>238</v>
      </c>
      <c r="AD2">
        <v>0.14729999999999999</v>
      </c>
      <c r="AE2" t="s">
        <v>239</v>
      </c>
      <c r="AF2">
        <v>1.6609</v>
      </c>
      <c r="AG2">
        <v>11.7239</v>
      </c>
      <c r="AH2" s="23">
        <v>234.5454</v>
      </c>
      <c r="AI2">
        <v>3.5</v>
      </c>
      <c r="AK2">
        <v>110</v>
      </c>
      <c r="AL2">
        <v>10</v>
      </c>
      <c r="AM2">
        <v>17</v>
      </c>
      <c r="AN2" t="s">
        <v>240</v>
      </c>
      <c r="AP2" t="str">
        <f t="shared" ref="AP2:AP33" si="0">IF(AND(D2&lt;&gt;D1,C2&lt;&gt;C1),"Bold","")</f>
        <v>Bold</v>
      </c>
    </row>
    <row r="3" spans="1:42">
      <c r="A3" t="s">
        <v>241</v>
      </c>
      <c r="B3" s="4">
        <v>43409</v>
      </c>
      <c r="C3" s="1">
        <v>0.5625</v>
      </c>
      <c r="D3" t="s">
        <v>194</v>
      </c>
      <c r="E3" t="s">
        <v>229</v>
      </c>
      <c r="F3" t="s">
        <v>230</v>
      </c>
      <c r="G3">
        <v>4094</v>
      </c>
      <c r="H3" t="s">
        <v>231</v>
      </c>
      <c r="I3" t="s">
        <v>232</v>
      </c>
      <c r="J3" t="s">
        <v>233</v>
      </c>
      <c r="K3" t="s">
        <v>234</v>
      </c>
      <c r="L3" t="s">
        <v>235</v>
      </c>
      <c r="M3">
        <v>8</v>
      </c>
      <c r="N3">
        <v>5</v>
      </c>
      <c r="O3">
        <v>46.002000000000002</v>
      </c>
      <c r="P3">
        <v>59.800800000000002</v>
      </c>
      <c r="Q3">
        <v>27.0488</v>
      </c>
      <c r="R3">
        <v>11.506</v>
      </c>
      <c r="S3">
        <v>6.9249000000000001</v>
      </c>
      <c r="T3">
        <v>6.5537000000000001</v>
      </c>
      <c r="U3">
        <v>3.8087</v>
      </c>
      <c r="V3">
        <v>2.3092000000000001</v>
      </c>
      <c r="W3">
        <v>1.319</v>
      </c>
      <c r="X3">
        <v>1.5998000000000001</v>
      </c>
      <c r="Y3">
        <v>0</v>
      </c>
      <c r="Z3">
        <v>17.8857</v>
      </c>
      <c r="AA3" t="s">
        <v>242</v>
      </c>
      <c r="AB3">
        <v>2.0969000000000002</v>
      </c>
      <c r="AC3" t="s">
        <v>243</v>
      </c>
      <c r="AD3">
        <v>1.3680000000000001</v>
      </c>
      <c r="AE3" t="s">
        <v>244</v>
      </c>
      <c r="AF3">
        <v>1.1286</v>
      </c>
      <c r="AG3">
        <v>7.4995000000000003</v>
      </c>
      <c r="AH3">
        <v>196.85149999999999</v>
      </c>
      <c r="AI3">
        <v>12</v>
      </c>
      <c r="AK3">
        <v>0</v>
      </c>
      <c r="AL3">
        <v>10</v>
      </c>
      <c r="AM3">
        <v>18</v>
      </c>
      <c r="AN3" t="s">
        <v>240</v>
      </c>
      <c r="AP3" t="str">
        <f t="shared" si="0"/>
        <v/>
      </c>
    </row>
    <row r="4" spans="1:42">
      <c r="A4" t="s">
        <v>245</v>
      </c>
      <c r="B4" s="4">
        <v>43409</v>
      </c>
      <c r="C4" s="1">
        <v>0.5625</v>
      </c>
      <c r="D4" t="s">
        <v>194</v>
      </c>
      <c r="E4" t="s">
        <v>229</v>
      </c>
      <c r="F4" t="s">
        <v>230</v>
      </c>
      <c r="G4">
        <v>4094</v>
      </c>
      <c r="H4" t="s">
        <v>231</v>
      </c>
      <c r="I4" t="s">
        <v>232</v>
      </c>
      <c r="J4" t="s">
        <v>233</v>
      </c>
      <c r="K4" t="s">
        <v>234</v>
      </c>
      <c r="L4" t="s">
        <v>235</v>
      </c>
      <c r="M4">
        <v>9</v>
      </c>
      <c r="N4">
        <v>4</v>
      </c>
      <c r="O4">
        <v>71.193399999999997</v>
      </c>
      <c r="P4">
        <v>39.640300000000003</v>
      </c>
      <c r="Q4">
        <v>26.872299999999999</v>
      </c>
      <c r="R4">
        <v>10.788</v>
      </c>
      <c r="S4">
        <v>6.4687999999999999</v>
      </c>
      <c r="T4">
        <v>4.8971</v>
      </c>
      <c r="U4">
        <v>2.4563999999999999</v>
      </c>
      <c r="V4">
        <v>1.7830999999999999</v>
      </c>
      <c r="W4">
        <v>1.7608999999999999</v>
      </c>
      <c r="X4">
        <v>0.95069999999999999</v>
      </c>
      <c r="Y4">
        <v>0</v>
      </c>
      <c r="Z4">
        <v>0</v>
      </c>
      <c r="AA4" t="s">
        <v>246</v>
      </c>
      <c r="AB4">
        <v>2.2641</v>
      </c>
      <c r="AC4" t="s">
        <v>247</v>
      </c>
      <c r="AD4">
        <v>1.1624000000000001</v>
      </c>
      <c r="AE4" t="s">
        <v>248</v>
      </c>
      <c r="AF4">
        <v>1.6873</v>
      </c>
      <c r="AG4">
        <v>18.9772</v>
      </c>
      <c r="AH4">
        <v>190.90190000000001</v>
      </c>
      <c r="AI4">
        <v>3</v>
      </c>
      <c r="AK4">
        <v>0</v>
      </c>
      <c r="AL4">
        <v>10</v>
      </c>
      <c r="AM4">
        <v>13</v>
      </c>
      <c r="AN4" t="s">
        <v>240</v>
      </c>
      <c r="AP4" t="str">
        <f t="shared" si="0"/>
        <v/>
      </c>
    </row>
    <row r="5" spans="1:42">
      <c r="A5" t="s">
        <v>249</v>
      </c>
      <c r="B5" s="4">
        <v>43409</v>
      </c>
      <c r="C5" s="1">
        <v>0.5625</v>
      </c>
      <c r="D5" t="s">
        <v>194</v>
      </c>
      <c r="E5" t="s">
        <v>229</v>
      </c>
      <c r="F5" t="s">
        <v>230</v>
      </c>
      <c r="G5">
        <v>4094</v>
      </c>
      <c r="H5" t="s">
        <v>231</v>
      </c>
      <c r="I5" t="s">
        <v>232</v>
      </c>
      <c r="J5" t="s">
        <v>233</v>
      </c>
      <c r="K5" t="s">
        <v>234</v>
      </c>
      <c r="L5" t="s">
        <v>235</v>
      </c>
      <c r="M5">
        <v>10</v>
      </c>
      <c r="N5">
        <v>4</v>
      </c>
      <c r="O5">
        <v>57.149299999999997</v>
      </c>
      <c r="P5">
        <v>41.825800000000001</v>
      </c>
      <c r="Q5">
        <v>19.904499999999999</v>
      </c>
      <c r="R5">
        <v>3.3706</v>
      </c>
      <c r="S5">
        <v>3.7225999999999999</v>
      </c>
      <c r="T5">
        <v>3.3071999999999999</v>
      </c>
      <c r="U5">
        <v>2.2829000000000002</v>
      </c>
      <c r="V5">
        <v>1.3873</v>
      </c>
      <c r="W5">
        <v>0.65890000000000004</v>
      </c>
      <c r="X5">
        <v>1.4084000000000001</v>
      </c>
      <c r="Y5">
        <v>0</v>
      </c>
      <c r="Z5">
        <v>20.609300000000001</v>
      </c>
      <c r="AA5" t="s">
        <v>250</v>
      </c>
      <c r="AB5">
        <v>3.7999999999999999E-2</v>
      </c>
      <c r="AC5" t="s">
        <v>251</v>
      </c>
      <c r="AD5">
        <v>0.93369999999999997</v>
      </c>
      <c r="AE5" t="s">
        <v>252</v>
      </c>
      <c r="AF5">
        <v>1.2644</v>
      </c>
      <c r="AG5">
        <v>5.3818000000000001</v>
      </c>
      <c r="AH5">
        <v>163.24459999999999</v>
      </c>
      <c r="AI5">
        <v>8</v>
      </c>
      <c r="AK5">
        <v>0</v>
      </c>
      <c r="AL5">
        <v>10</v>
      </c>
      <c r="AM5">
        <v>176</v>
      </c>
      <c r="AN5" t="s">
        <v>240</v>
      </c>
      <c r="AP5" t="str">
        <f t="shared" si="0"/>
        <v/>
      </c>
    </row>
    <row r="6" spans="1:42">
      <c r="A6" t="s">
        <v>253</v>
      </c>
      <c r="B6" s="4">
        <v>43409</v>
      </c>
      <c r="C6" s="1">
        <v>0.5625</v>
      </c>
      <c r="D6" t="s">
        <v>194</v>
      </c>
      <c r="E6" t="s">
        <v>229</v>
      </c>
      <c r="F6" t="s">
        <v>230</v>
      </c>
      <c r="G6">
        <v>4094</v>
      </c>
      <c r="H6" t="s">
        <v>231</v>
      </c>
      <c r="I6" t="s">
        <v>232</v>
      </c>
      <c r="J6" t="s">
        <v>233</v>
      </c>
      <c r="K6" t="s">
        <v>234</v>
      </c>
      <c r="L6" t="s">
        <v>235</v>
      </c>
      <c r="M6">
        <v>6</v>
      </c>
      <c r="N6">
        <v>4</v>
      </c>
      <c r="O6">
        <v>44.464799999999997</v>
      </c>
      <c r="P6">
        <v>42.716799999999999</v>
      </c>
      <c r="Q6">
        <v>22.9377</v>
      </c>
      <c r="R6">
        <v>7.6638000000000002</v>
      </c>
      <c r="S6">
        <v>4.9612999999999996</v>
      </c>
      <c r="T6">
        <v>4.6230000000000002</v>
      </c>
      <c r="U6">
        <v>4.2888000000000002</v>
      </c>
      <c r="V6">
        <v>2.1238000000000001</v>
      </c>
      <c r="W6">
        <v>1.5029999999999999</v>
      </c>
      <c r="X6">
        <v>1.3646</v>
      </c>
      <c r="Y6">
        <v>0</v>
      </c>
      <c r="Z6">
        <v>0</v>
      </c>
      <c r="AA6" t="s">
        <v>254</v>
      </c>
      <c r="AB6">
        <v>2.5369999999999999</v>
      </c>
      <c r="AC6" t="s">
        <v>255</v>
      </c>
      <c r="AD6">
        <v>2.0779999999999998</v>
      </c>
      <c r="AE6" t="s">
        <v>256</v>
      </c>
      <c r="AF6">
        <v>2.3294000000000001</v>
      </c>
      <c r="AG6">
        <v>1.3635999999999999</v>
      </c>
      <c r="AH6">
        <v>144.95570000000001</v>
      </c>
      <c r="AI6">
        <v>7</v>
      </c>
      <c r="AK6">
        <v>0</v>
      </c>
      <c r="AL6">
        <v>10</v>
      </c>
      <c r="AM6">
        <v>107</v>
      </c>
      <c r="AN6" t="s">
        <v>240</v>
      </c>
      <c r="AP6" t="str">
        <f t="shared" si="0"/>
        <v/>
      </c>
    </row>
    <row r="7" spans="1:42">
      <c r="A7" t="s">
        <v>257</v>
      </c>
      <c r="B7" s="4">
        <v>43409</v>
      </c>
      <c r="C7" s="1">
        <v>0.5625</v>
      </c>
      <c r="D7" t="s">
        <v>194</v>
      </c>
      <c r="E7" t="s">
        <v>229</v>
      </c>
      <c r="F7" t="s">
        <v>230</v>
      </c>
      <c r="G7">
        <v>4094</v>
      </c>
      <c r="H7" t="s">
        <v>231</v>
      </c>
      <c r="I7" t="s">
        <v>232</v>
      </c>
      <c r="J7" t="s">
        <v>233</v>
      </c>
      <c r="K7" t="s">
        <v>234</v>
      </c>
      <c r="L7" t="s">
        <v>235</v>
      </c>
      <c r="M7">
        <v>5</v>
      </c>
      <c r="N7">
        <v>4</v>
      </c>
      <c r="O7">
        <v>33.7575</v>
      </c>
      <c r="P7">
        <v>33.337899999999998</v>
      </c>
      <c r="Q7">
        <v>14.798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16.526499999999999</v>
      </c>
      <c r="Z7">
        <v>20.893599999999999</v>
      </c>
      <c r="AA7" t="s">
        <v>258</v>
      </c>
      <c r="AB7">
        <v>2.8531</v>
      </c>
      <c r="AC7" t="s">
        <v>259</v>
      </c>
      <c r="AD7">
        <v>1.77</v>
      </c>
      <c r="AE7" t="s">
        <v>260</v>
      </c>
      <c r="AF7">
        <v>0.73780000000000001</v>
      </c>
      <c r="AG7">
        <v>10.6669</v>
      </c>
      <c r="AH7">
        <v>135.34139999999999</v>
      </c>
      <c r="AI7">
        <v>5.5</v>
      </c>
      <c r="AK7">
        <v>0</v>
      </c>
      <c r="AL7">
        <v>10</v>
      </c>
      <c r="AM7">
        <v>228</v>
      </c>
      <c r="AN7" t="s">
        <v>240</v>
      </c>
      <c r="AP7" t="str">
        <f t="shared" si="0"/>
        <v/>
      </c>
    </row>
    <row r="8" spans="1:42">
      <c r="A8" t="s">
        <v>261</v>
      </c>
      <c r="B8" s="4">
        <v>43409</v>
      </c>
      <c r="C8" s="1">
        <v>0.5625</v>
      </c>
      <c r="D8" t="s">
        <v>194</v>
      </c>
      <c r="E8" t="s">
        <v>229</v>
      </c>
      <c r="F8" t="s">
        <v>230</v>
      </c>
      <c r="G8">
        <v>4094</v>
      </c>
      <c r="H8" t="s">
        <v>231</v>
      </c>
      <c r="I8" t="s">
        <v>232</v>
      </c>
      <c r="J8" t="s">
        <v>233</v>
      </c>
      <c r="K8" t="s">
        <v>234</v>
      </c>
      <c r="L8" t="s">
        <v>235</v>
      </c>
      <c r="M8">
        <v>2</v>
      </c>
      <c r="N8">
        <v>5</v>
      </c>
      <c r="O8">
        <v>39.284700000000001</v>
      </c>
      <c r="P8">
        <v>32.107900000000001</v>
      </c>
      <c r="Q8">
        <v>13.462899999999999</v>
      </c>
      <c r="R8">
        <v>5.3593999999999999</v>
      </c>
      <c r="S8">
        <v>3.8087</v>
      </c>
      <c r="T8">
        <v>2.8622999999999998</v>
      </c>
      <c r="U8">
        <v>1.7666999999999999</v>
      </c>
      <c r="V8">
        <v>0.98170000000000002</v>
      </c>
      <c r="W8">
        <v>1.4490000000000001</v>
      </c>
      <c r="X8">
        <v>1.351</v>
      </c>
      <c r="Y8">
        <v>0</v>
      </c>
      <c r="Z8">
        <v>18.6843</v>
      </c>
      <c r="AA8" t="s">
        <v>262</v>
      </c>
      <c r="AB8">
        <v>0</v>
      </c>
      <c r="AC8" t="s">
        <v>263</v>
      </c>
      <c r="AD8">
        <v>6.8199999999999997E-2</v>
      </c>
      <c r="AE8" t="s">
        <v>264</v>
      </c>
      <c r="AF8">
        <v>0.65859999999999996</v>
      </c>
      <c r="AG8">
        <v>5.4222000000000001</v>
      </c>
      <c r="AH8">
        <v>127.2677</v>
      </c>
      <c r="AI8">
        <v>33</v>
      </c>
      <c r="AK8">
        <v>84</v>
      </c>
      <c r="AL8">
        <v>10</v>
      </c>
      <c r="AM8">
        <v>12</v>
      </c>
      <c r="AN8" t="s">
        <v>240</v>
      </c>
      <c r="AP8" t="str">
        <f t="shared" si="0"/>
        <v/>
      </c>
    </row>
    <row r="9" spans="1:42">
      <c r="A9" t="s">
        <v>265</v>
      </c>
      <c r="B9" s="4">
        <v>43409</v>
      </c>
      <c r="C9" s="1">
        <v>0.5625</v>
      </c>
      <c r="D9" t="s">
        <v>194</v>
      </c>
      <c r="E9" t="s">
        <v>229</v>
      </c>
      <c r="F9" t="s">
        <v>230</v>
      </c>
      <c r="G9">
        <v>4094</v>
      </c>
      <c r="H9" t="s">
        <v>231</v>
      </c>
      <c r="I9" t="s">
        <v>232</v>
      </c>
      <c r="J9" t="s">
        <v>233</v>
      </c>
      <c r="K9" t="s">
        <v>234</v>
      </c>
      <c r="L9" t="s">
        <v>235</v>
      </c>
      <c r="M9">
        <v>3</v>
      </c>
      <c r="N9">
        <v>5</v>
      </c>
      <c r="O9">
        <v>36.919400000000003</v>
      </c>
      <c r="P9">
        <v>32.794699999999999</v>
      </c>
      <c r="Q9">
        <v>13.5076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16.417200000000001</v>
      </c>
      <c r="Z9">
        <v>11.019299999999999</v>
      </c>
      <c r="AA9" t="s">
        <v>266</v>
      </c>
      <c r="AB9">
        <v>2.1015999999999999</v>
      </c>
      <c r="AC9" t="s">
        <v>267</v>
      </c>
      <c r="AD9">
        <v>2.2585999999999999</v>
      </c>
      <c r="AE9" t="s">
        <v>268</v>
      </c>
      <c r="AF9">
        <v>0.72650000000000003</v>
      </c>
      <c r="AG9">
        <v>8.3331</v>
      </c>
      <c r="AH9">
        <v>124.0779</v>
      </c>
      <c r="AI9">
        <v>14</v>
      </c>
      <c r="AK9">
        <v>0</v>
      </c>
      <c r="AL9">
        <v>10</v>
      </c>
      <c r="AM9">
        <v>256</v>
      </c>
      <c r="AN9" t="s">
        <v>240</v>
      </c>
      <c r="AP9" t="str">
        <f t="shared" si="0"/>
        <v/>
      </c>
    </row>
    <row r="10" spans="1:42">
      <c r="A10" t="s">
        <v>269</v>
      </c>
      <c r="B10" s="4">
        <v>43409</v>
      </c>
      <c r="C10" s="1">
        <v>0.5625</v>
      </c>
      <c r="D10" t="s">
        <v>194</v>
      </c>
      <c r="E10" t="s">
        <v>229</v>
      </c>
      <c r="F10" t="s">
        <v>230</v>
      </c>
      <c r="G10">
        <v>4094</v>
      </c>
      <c r="H10" t="s">
        <v>231</v>
      </c>
      <c r="I10" t="s">
        <v>232</v>
      </c>
      <c r="J10" t="s">
        <v>233</v>
      </c>
      <c r="K10" t="s">
        <v>234</v>
      </c>
      <c r="L10" t="s">
        <v>235</v>
      </c>
      <c r="M10">
        <v>4</v>
      </c>
      <c r="N10">
        <v>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t="s">
        <v>270</v>
      </c>
      <c r="AB10">
        <v>1.6554</v>
      </c>
      <c r="AC10" t="s">
        <v>271</v>
      </c>
      <c r="AD10">
        <v>0.95820000000000005</v>
      </c>
      <c r="AE10" t="s">
        <v>272</v>
      </c>
      <c r="AF10">
        <v>0.83540000000000003</v>
      </c>
      <c r="AG10">
        <v>2.5</v>
      </c>
      <c r="AH10">
        <v>5.9489999999999998</v>
      </c>
      <c r="AI10">
        <v>8</v>
      </c>
      <c r="AK10">
        <v>0</v>
      </c>
      <c r="AL10">
        <v>10</v>
      </c>
      <c r="AN10" t="s">
        <v>240</v>
      </c>
      <c r="AP10" t="str">
        <f t="shared" si="0"/>
        <v/>
      </c>
    </row>
    <row r="11" spans="1:42">
      <c r="A11" t="s">
        <v>273</v>
      </c>
      <c r="B11" s="4">
        <v>43409</v>
      </c>
      <c r="C11" s="1">
        <v>0.5625</v>
      </c>
      <c r="D11" t="s">
        <v>194</v>
      </c>
      <c r="E11" t="s">
        <v>229</v>
      </c>
      <c r="F11" t="s">
        <v>230</v>
      </c>
      <c r="G11">
        <v>4094</v>
      </c>
      <c r="H11" t="s">
        <v>231</v>
      </c>
      <c r="I11" t="s">
        <v>232</v>
      </c>
      <c r="J11" t="s">
        <v>233</v>
      </c>
      <c r="K11" t="s">
        <v>234</v>
      </c>
      <c r="L11" t="s">
        <v>235</v>
      </c>
      <c r="M11">
        <v>1</v>
      </c>
      <c r="N11">
        <v>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274</v>
      </c>
      <c r="AB11">
        <v>2.0131000000000001</v>
      </c>
      <c r="AC11" t="s">
        <v>275</v>
      </c>
      <c r="AD11">
        <v>1.286</v>
      </c>
      <c r="AE11" t="s">
        <v>276</v>
      </c>
      <c r="AF11">
        <v>1.6778999999999999</v>
      </c>
      <c r="AG11">
        <v>0</v>
      </c>
      <c r="AH11">
        <v>4.9770000000000003</v>
      </c>
      <c r="AI11">
        <v>16</v>
      </c>
      <c r="AK11">
        <v>0</v>
      </c>
      <c r="AL11">
        <v>10</v>
      </c>
      <c r="AN11" t="s">
        <v>240</v>
      </c>
      <c r="AP11" t="str">
        <f t="shared" si="0"/>
        <v/>
      </c>
    </row>
    <row r="12" spans="1:42">
      <c r="A12" t="s">
        <v>282</v>
      </c>
      <c r="B12" s="4">
        <v>43409</v>
      </c>
      <c r="C12" s="1">
        <v>0.57291666666666663</v>
      </c>
      <c r="D12" t="s">
        <v>277</v>
      </c>
      <c r="E12" t="s">
        <v>278</v>
      </c>
      <c r="F12" t="s">
        <v>279</v>
      </c>
      <c r="G12">
        <v>4159</v>
      </c>
      <c r="H12" t="s">
        <v>280</v>
      </c>
      <c r="I12" t="s">
        <v>232</v>
      </c>
      <c r="J12" t="s">
        <v>5</v>
      </c>
      <c r="K12" t="s">
        <v>234</v>
      </c>
      <c r="L12" t="s">
        <v>281</v>
      </c>
      <c r="M12">
        <v>5</v>
      </c>
      <c r="N12">
        <v>9</v>
      </c>
      <c r="O12">
        <v>56.732300000000002</v>
      </c>
      <c r="P12">
        <v>61.940800000000003</v>
      </c>
      <c r="Q12">
        <v>20.126200000000001</v>
      </c>
      <c r="R12">
        <v>13.4618</v>
      </c>
      <c r="S12">
        <v>4.8964999999999996</v>
      </c>
      <c r="T12">
        <v>4.3715000000000002</v>
      </c>
      <c r="U12">
        <v>2.3306</v>
      </c>
      <c r="V12">
        <v>1.3172999999999999</v>
      </c>
      <c r="W12">
        <v>1.0567</v>
      </c>
      <c r="X12">
        <v>1.2373000000000001</v>
      </c>
      <c r="Y12">
        <v>0</v>
      </c>
      <c r="Z12">
        <v>18.558599999999998</v>
      </c>
      <c r="AA12" t="s">
        <v>283</v>
      </c>
      <c r="AB12">
        <v>1.2683</v>
      </c>
      <c r="AC12" t="s">
        <v>284</v>
      </c>
      <c r="AD12">
        <v>0.8589</v>
      </c>
      <c r="AE12" t="s">
        <v>285</v>
      </c>
      <c r="AF12">
        <v>0.65090000000000003</v>
      </c>
      <c r="AG12">
        <v>16.9178</v>
      </c>
      <c r="AH12" s="23">
        <v>205.72540000000001</v>
      </c>
      <c r="AI12">
        <v>7</v>
      </c>
      <c r="AK12">
        <v>91</v>
      </c>
      <c r="AL12">
        <v>11</v>
      </c>
      <c r="AM12">
        <v>49</v>
      </c>
      <c r="AN12" t="s">
        <v>286</v>
      </c>
      <c r="AP12" t="str">
        <f t="shared" si="0"/>
        <v>Bold</v>
      </c>
    </row>
    <row r="13" spans="1:42">
      <c r="A13" t="s">
        <v>287</v>
      </c>
      <c r="B13" s="4">
        <v>43409</v>
      </c>
      <c r="C13" s="1">
        <v>0.57291666666666663</v>
      </c>
      <c r="D13" t="s">
        <v>277</v>
      </c>
      <c r="E13" t="s">
        <v>278</v>
      </c>
      <c r="F13" t="s">
        <v>279</v>
      </c>
      <c r="G13">
        <v>4159</v>
      </c>
      <c r="H13" t="s">
        <v>280</v>
      </c>
      <c r="I13" t="s">
        <v>232</v>
      </c>
      <c r="J13" t="s">
        <v>5</v>
      </c>
      <c r="K13" t="s">
        <v>234</v>
      </c>
      <c r="L13" t="s">
        <v>281</v>
      </c>
      <c r="M13">
        <v>3</v>
      </c>
      <c r="N13">
        <v>8</v>
      </c>
      <c r="O13">
        <v>63.947000000000003</v>
      </c>
      <c r="P13">
        <v>39.976599999999998</v>
      </c>
      <c r="Q13">
        <v>29.0946</v>
      </c>
      <c r="R13">
        <v>12.039400000000001</v>
      </c>
      <c r="S13">
        <v>7.5376000000000003</v>
      </c>
      <c r="T13">
        <v>3.0531999999999999</v>
      </c>
      <c r="U13">
        <v>2.8267000000000002</v>
      </c>
      <c r="V13">
        <v>2.2273999999999998</v>
      </c>
      <c r="W13">
        <v>1.3225</v>
      </c>
      <c r="X13">
        <v>1.5623</v>
      </c>
      <c r="Y13">
        <v>0</v>
      </c>
      <c r="Z13">
        <v>17.944299999999998</v>
      </c>
      <c r="AA13" t="s">
        <v>288</v>
      </c>
      <c r="AB13">
        <v>0.17280000000000001</v>
      </c>
      <c r="AC13" t="s">
        <v>289</v>
      </c>
      <c r="AD13">
        <v>0.49020000000000002</v>
      </c>
      <c r="AE13" t="s">
        <v>290</v>
      </c>
      <c r="AF13">
        <v>2.9329999999999998</v>
      </c>
      <c r="AG13">
        <v>17.778099999999998</v>
      </c>
      <c r="AH13">
        <v>202.9057</v>
      </c>
      <c r="AI13">
        <v>6</v>
      </c>
      <c r="AK13">
        <v>94</v>
      </c>
      <c r="AL13">
        <v>11</v>
      </c>
      <c r="AM13">
        <v>16</v>
      </c>
      <c r="AN13" t="s">
        <v>286</v>
      </c>
      <c r="AP13" t="str">
        <f t="shared" si="0"/>
        <v/>
      </c>
    </row>
    <row r="14" spans="1:42">
      <c r="A14" t="s">
        <v>291</v>
      </c>
      <c r="B14" s="4">
        <v>43409</v>
      </c>
      <c r="C14" s="1">
        <v>0.57291666666666663</v>
      </c>
      <c r="D14" t="s">
        <v>277</v>
      </c>
      <c r="E14" t="s">
        <v>278</v>
      </c>
      <c r="F14" t="s">
        <v>279</v>
      </c>
      <c r="G14">
        <v>4159</v>
      </c>
      <c r="H14" t="s">
        <v>280</v>
      </c>
      <c r="I14" t="s">
        <v>232</v>
      </c>
      <c r="J14" t="s">
        <v>5</v>
      </c>
      <c r="K14" t="s">
        <v>234</v>
      </c>
      <c r="L14" t="s">
        <v>281</v>
      </c>
      <c r="M14">
        <v>8</v>
      </c>
      <c r="N14">
        <v>9</v>
      </c>
      <c r="O14">
        <v>41.466500000000003</v>
      </c>
      <c r="P14">
        <v>65.453299999999999</v>
      </c>
      <c r="Q14">
        <v>27.142499999999998</v>
      </c>
      <c r="R14">
        <v>7.8239000000000001</v>
      </c>
      <c r="S14">
        <v>4.9547999999999996</v>
      </c>
      <c r="T14">
        <v>3.6741999999999999</v>
      </c>
      <c r="U14">
        <v>3.0876000000000001</v>
      </c>
      <c r="V14">
        <v>2.2774000000000001</v>
      </c>
      <c r="W14">
        <v>0.86199999999999999</v>
      </c>
      <c r="X14">
        <v>1.4168000000000001</v>
      </c>
      <c r="Y14">
        <v>0</v>
      </c>
      <c r="Z14">
        <v>12.0593</v>
      </c>
      <c r="AA14" t="s">
        <v>292</v>
      </c>
      <c r="AB14">
        <v>5.9400000000000001E-2</v>
      </c>
      <c r="AC14" t="s">
        <v>293</v>
      </c>
      <c r="AD14">
        <v>2.4998</v>
      </c>
      <c r="AE14" t="s">
        <v>294</v>
      </c>
      <c r="AF14">
        <v>0.39589999999999997</v>
      </c>
      <c r="AG14">
        <v>17.498799999999999</v>
      </c>
      <c r="AH14">
        <v>190.6722</v>
      </c>
      <c r="AI14">
        <v>4</v>
      </c>
      <c r="AK14">
        <v>87</v>
      </c>
      <c r="AL14">
        <v>11</v>
      </c>
      <c r="AM14">
        <v>14</v>
      </c>
      <c r="AN14" t="s">
        <v>286</v>
      </c>
      <c r="AP14" t="str">
        <f t="shared" si="0"/>
        <v/>
      </c>
    </row>
    <row r="15" spans="1:42">
      <c r="A15" t="s">
        <v>295</v>
      </c>
      <c r="B15" s="4">
        <v>43409</v>
      </c>
      <c r="C15" s="1">
        <v>0.57291666666666663</v>
      </c>
      <c r="D15" t="s">
        <v>277</v>
      </c>
      <c r="E15" t="s">
        <v>278</v>
      </c>
      <c r="F15" t="s">
        <v>279</v>
      </c>
      <c r="G15">
        <v>4159</v>
      </c>
      <c r="H15" t="s">
        <v>280</v>
      </c>
      <c r="I15" t="s">
        <v>232</v>
      </c>
      <c r="J15" t="s">
        <v>5</v>
      </c>
      <c r="K15" t="s">
        <v>234</v>
      </c>
      <c r="L15" t="s">
        <v>281</v>
      </c>
      <c r="M15">
        <v>7</v>
      </c>
      <c r="N15">
        <v>7</v>
      </c>
      <c r="O15">
        <v>46.729399999999998</v>
      </c>
      <c r="P15">
        <v>53.213200000000001</v>
      </c>
      <c r="Q15">
        <v>13.2338</v>
      </c>
      <c r="R15">
        <v>8.9300999999999995</v>
      </c>
      <c r="S15">
        <v>5.7972000000000001</v>
      </c>
      <c r="T15">
        <v>5.0128000000000004</v>
      </c>
      <c r="U15">
        <v>2.7650999999999999</v>
      </c>
      <c r="V15">
        <v>2.3180999999999998</v>
      </c>
      <c r="W15">
        <v>1.0558000000000001</v>
      </c>
      <c r="X15">
        <v>0.67479999999999996</v>
      </c>
      <c r="Y15">
        <v>0</v>
      </c>
      <c r="Z15">
        <v>20.196400000000001</v>
      </c>
      <c r="AA15" t="s">
        <v>296</v>
      </c>
      <c r="AB15">
        <v>1.7492000000000001</v>
      </c>
      <c r="AC15" t="s">
        <v>297</v>
      </c>
      <c r="AD15">
        <v>2.8033000000000001</v>
      </c>
      <c r="AE15" t="s">
        <v>298</v>
      </c>
      <c r="AF15">
        <v>0.96209999999999996</v>
      </c>
      <c r="AG15">
        <v>20.585100000000001</v>
      </c>
      <c r="AH15">
        <v>186.0264</v>
      </c>
      <c r="AI15">
        <v>5.5</v>
      </c>
      <c r="AK15">
        <v>90</v>
      </c>
      <c r="AL15">
        <v>11</v>
      </c>
      <c r="AM15">
        <v>13</v>
      </c>
      <c r="AN15" t="s">
        <v>286</v>
      </c>
      <c r="AP15" t="str">
        <f t="shared" si="0"/>
        <v/>
      </c>
    </row>
    <row r="16" spans="1:42">
      <c r="A16" t="s">
        <v>299</v>
      </c>
      <c r="B16" s="4">
        <v>43409</v>
      </c>
      <c r="C16" s="1">
        <v>0.57291666666666663</v>
      </c>
      <c r="D16" t="s">
        <v>277</v>
      </c>
      <c r="E16" t="s">
        <v>278</v>
      </c>
      <c r="F16" t="s">
        <v>279</v>
      </c>
      <c r="G16">
        <v>4159</v>
      </c>
      <c r="H16" t="s">
        <v>280</v>
      </c>
      <c r="I16" t="s">
        <v>232</v>
      </c>
      <c r="J16" t="s">
        <v>5</v>
      </c>
      <c r="K16" t="s">
        <v>234</v>
      </c>
      <c r="L16" t="s">
        <v>281</v>
      </c>
      <c r="M16">
        <v>10</v>
      </c>
      <c r="N16">
        <v>5</v>
      </c>
      <c r="O16">
        <v>43.061100000000003</v>
      </c>
      <c r="P16">
        <v>43.5886</v>
      </c>
      <c r="Q16">
        <v>26.114100000000001</v>
      </c>
      <c r="R16">
        <v>7.9139999999999997</v>
      </c>
      <c r="S16">
        <v>5.5171000000000001</v>
      </c>
      <c r="T16">
        <v>3.9864000000000002</v>
      </c>
      <c r="U16">
        <v>2.4277000000000002</v>
      </c>
      <c r="V16">
        <v>2.0144000000000002</v>
      </c>
      <c r="W16">
        <v>0.82940000000000003</v>
      </c>
      <c r="X16">
        <v>0.78149999999999997</v>
      </c>
      <c r="Y16">
        <v>0</v>
      </c>
      <c r="Z16">
        <v>16.485700000000001</v>
      </c>
      <c r="AA16" t="s">
        <v>300</v>
      </c>
      <c r="AB16">
        <v>0.18</v>
      </c>
      <c r="AC16" t="s">
        <v>301</v>
      </c>
      <c r="AD16">
        <v>0.54039999999999999</v>
      </c>
      <c r="AE16" t="s">
        <v>302</v>
      </c>
      <c r="AF16">
        <v>1.1113999999999999</v>
      </c>
      <c r="AG16">
        <v>26.913499999999999</v>
      </c>
      <c r="AH16">
        <v>181.46549999999999</v>
      </c>
      <c r="AI16">
        <v>10</v>
      </c>
      <c r="AK16">
        <v>75</v>
      </c>
      <c r="AL16">
        <v>11</v>
      </c>
      <c r="AM16">
        <v>56</v>
      </c>
      <c r="AN16" t="s">
        <v>286</v>
      </c>
      <c r="AP16" t="str">
        <f t="shared" si="0"/>
        <v/>
      </c>
    </row>
    <row r="17" spans="1:42">
      <c r="A17" t="s">
        <v>303</v>
      </c>
      <c r="B17" s="4">
        <v>43409</v>
      </c>
      <c r="C17" s="1">
        <v>0.57291666666666663</v>
      </c>
      <c r="D17" t="s">
        <v>277</v>
      </c>
      <c r="E17" t="s">
        <v>278</v>
      </c>
      <c r="F17" t="s">
        <v>279</v>
      </c>
      <c r="G17">
        <v>4159</v>
      </c>
      <c r="H17" t="s">
        <v>280</v>
      </c>
      <c r="I17" t="s">
        <v>232</v>
      </c>
      <c r="J17" t="s">
        <v>5</v>
      </c>
      <c r="K17" t="s">
        <v>234</v>
      </c>
      <c r="L17" t="s">
        <v>281</v>
      </c>
      <c r="M17">
        <v>1</v>
      </c>
      <c r="N17">
        <v>9</v>
      </c>
      <c r="O17">
        <v>54.873800000000003</v>
      </c>
      <c r="P17">
        <v>55.439599999999999</v>
      </c>
      <c r="Q17">
        <v>22.485199999999999</v>
      </c>
      <c r="R17">
        <v>10.145899999999999</v>
      </c>
      <c r="S17">
        <v>3.9525999999999999</v>
      </c>
      <c r="T17">
        <v>4.6843000000000004</v>
      </c>
      <c r="U17">
        <v>1.5718000000000001</v>
      </c>
      <c r="V17">
        <v>1.4101999999999999</v>
      </c>
      <c r="W17">
        <v>1.2938000000000001</v>
      </c>
      <c r="X17">
        <v>1.5466</v>
      </c>
      <c r="Y17">
        <v>0</v>
      </c>
      <c r="Z17">
        <v>0</v>
      </c>
      <c r="AA17" t="s">
        <v>304</v>
      </c>
      <c r="AB17">
        <v>2.5356999999999998</v>
      </c>
      <c r="AC17" t="s">
        <v>305</v>
      </c>
      <c r="AD17">
        <v>0.95409999999999995</v>
      </c>
      <c r="AE17" t="s">
        <v>306</v>
      </c>
      <c r="AF17">
        <v>1.7655000000000001</v>
      </c>
      <c r="AG17">
        <v>7.2037000000000004</v>
      </c>
      <c r="AH17">
        <v>169.86279999999999</v>
      </c>
      <c r="AI17">
        <v>8</v>
      </c>
      <c r="AK17">
        <v>102</v>
      </c>
      <c r="AL17">
        <v>11</v>
      </c>
      <c r="AM17">
        <v>11</v>
      </c>
      <c r="AN17" t="s">
        <v>286</v>
      </c>
      <c r="AP17" t="str">
        <f t="shared" si="0"/>
        <v/>
      </c>
    </row>
    <row r="18" spans="1:42">
      <c r="A18" t="s">
        <v>307</v>
      </c>
      <c r="B18" s="4">
        <v>43409</v>
      </c>
      <c r="C18" s="1">
        <v>0.57291666666666663</v>
      </c>
      <c r="D18" t="s">
        <v>277</v>
      </c>
      <c r="E18" t="s">
        <v>278</v>
      </c>
      <c r="F18" t="s">
        <v>279</v>
      </c>
      <c r="G18">
        <v>4159</v>
      </c>
      <c r="H18" t="s">
        <v>280</v>
      </c>
      <c r="I18" t="s">
        <v>232</v>
      </c>
      <c r="J18" t="s">
        <v>5</v>
      </c>
      <c r="K18" t="s">
        <v>234</v>
      </c>
      <c r="L18" t="s">
        <v>281</v>
      </c>
      <c r="M18">
        <v>11</v>
      </c>
      <c r="N18">
        <v>6</v>
      </c>
      <c r="O18">
        <v>44.526000000000003</v>
      </c>
      <c r="P18">
        <v>41.037999999999997</v>
      </c>
      <c r="Q18">
        <v>25.184000000000001</v>
      </c>
      <c r="R18">
        <v>6.7961</v>
      </c>
      <c r="S18">
        <v>3.9066000000000001</v>
      </c>
      <c r="T18">
        <v>3.0488</v>
      </c>
      <c r="U18">
        <v>0.94589999999999996</v>
      </c>
      <c r="V18">
        <v>0.63619999999999999</v>
      </c>
      <c r="W18">
        <v>0.73839999999999995</v>
      </c>
      <c r="X18">
        <v>0</v>
      </c>
      <c r="Y18">
        <v>1.0126999999999999</v>
      </c>
      <c r="Z18">
        <v>11.65</v>
      </c>
      <c r="AA18" t="s">
        <v>308</v>
      </c>
      <c r="AB18">
        <v>0.2258</v>
      </c>
      <c r="AC18" t="s">
        <v>309</v>
      </c>
      <c r="AD18">
        <v>1.1323000000000001</v>
      </c>
      <c r="AE18" t="s">
        <v>310</v>
      </c>
      <c r="AF18">
        <v>0.58309999999999995</v>
      </c>
      <c r="AG18">
        <v>10.9</v>
      </c>
      <c r="AH18">
        <v>152.32400000000001</v>
      </c>
      <c r="AI18">
        <v>50</v>
      </c>
      <c r="AK18">
        <v>71</v>
      </c>
      <c r="AL18">
        <v>11</v>
      </c>
      <c r="AM18">
        <v>18</v>
      </c>
      <c r="AN18" t="s">
        <v>286</v>
      </c>
      <c r="AP18" t="str">
        <f t="shared" si="0"/>
        <v/>
      </c>
    </row>
    <row r="19" spans="1:42">
      <c r="A19" t="s">
        <v>311</v>
      </c>
      <c r="B19" s="4">
        <v>43409</v>
      </c>
      <c r="C19" s="1">
        <v>0.57291666666666663</v>
      </c>
      <c r="D19" t="s">
        <v>277</v>
      </c>
      <c r="E19" t="s">
        <v>278</v>
      </c>
      <c r="F19" t="s">
        <v>279</v>
      </c>
      <c r="G19">
        <v>4159</v>
      </c>
      <c r="H19" t="s">
        <v>280</v>
      </c>
      <c r="I19" t="s">
        <v>232</v>
      </c>
      <c r="J19" t="s">
        <v>5</v>
      </c>
      <c r="K19" t="s">
        <v>234</v>
      </c>
      <c r="L19" t="s">
        <v>281</v>
      </c>
      <c r="M19">
        <v>2</v>
      </c>
      <c r="N19">
        <v>8</v>
      </c>
      <c r="O19">
        <v>35.739699999999999</v>
      </c>
      <c r="P19">
        <v>47.909100000000002</v>
      </c>
      <c r="Q19">
        <v>27.133099999999999</v>
      </c>
      <c r="R19">
        <v>8.375</v>
      </c>
      <c r="S19">
        <v>4.6371000000000002</v>
      </c>
      <c r="T19">
        <v>3.9359000000000002</v>
      </c>
      <c r="U19">
        <v>2.3191999999999999</v>
      </c>
      <c r="V19">
        <v>1.7946</v>
      </c>
      <c r="W19">
        <v>1.1493</v>
      </c>
      <c r="X19">
        <v>0.98470000000000002</v>
      </c>
      <c r="Y19">
        <v>0</v>
      </c>
      <c r="Z19">
        <v>5.7142999999999997</v>
      </c>
      <c r="AA19" t="s">
        <v>312</v>
      </c>
      <c r="AB19">
        <v>2.0491999999999999</v>
      </c>
      <c r="AC19" t="s">
        <v>275</v>
      </c>
      <c r="AD19">
        <v>1.2606999999999999</v>
      </c>
      <c r="AE19" t="s">
        <v>313</v>
      </c>
      <c r="AF19">
        <v>2.4376000000000002</v>
      </c>
      <c r="AG19">
        <v>5.3118999999999996</v>
      </c>
      <c r="AH19">
        <v>150.75149999999999</v>
      </c>
      <c r="AI19">
        <v>5</v>
      </c>
      <c r="AK19">
        <v>97</v>
      </c>
      <c r="AL19">
        <v>11</v>
      </c>
      <c r="AM19">
        <v>136</v>
      </c>
      <c r="AN19" t="s">
        <v>286</v>
      </c>
      <c r="AP19" t="str">
        <f t="shared" si="0"/>
        <v/>
      </c>
    </row>
    <row r="20" spans="1:42">
      <c r="A20" t="s">
        <v>314</v>
      </c>
      <c r="B20" s="4">
        <v>43409</v>
      </c>
      <c r="C20" s="1">
        <v>0.57291666666666663</v>
      </c>
      <c r="D20" t="s">
        <v>277</v>
      </c>
      <c r="E20" t="s">
        <v>278</v>
      </c>
      <c r="F20" t="s">
        <v>279</v>
      </c>
      <c r="G20">
        <v>4159</v>
      </c>
      <c r="H20" t="s">
        <v>280</v>
      </c>
      <c r="I20" t="s">
        <v>232</v>
      </c>
      <c r="J20" t="s">
        <v>5</v>
      </c>
      <c r="K20" t="s">
        <v>234</v>
      </c>
      <c r="L20" t="s">
        <v>281</v>
      </c>
      <c r="M20">
        <v>9</v>
      </c>
      <c r="N20">
        <v>9</v>
      </c>
      <c r="O20">
        <v>50.144399999999997</v>
      </c>
      <c r="P20">
        <v>49.104999999999997</v>
      </c>
      <c r="Q20">
        <v>11.824999999999999</v>
      </c>
      <c r="R20">
        <v>5.3075000000000001</v>
      </c>
      <c r="S20">
        <v>3.5581999999999998</v>
      </c>
      <c r="T20">
        <v>3.5815999999999999</v>
      </c>
      <c r="U20">
        <v>2.2942999999999998</v>
      </c>
      <c r="V20">
        <v>1.4888999999999999</v>
      </c>
      <c r="W20">
        <v>1.1894</v>
      </c>
      <c r="X20">
        <v>1.1176999999999999</v>
      </c>
      <c r="Y20">
        <v>0</v>
      </c>
      <c r="Z20">
        <v>7.6092000000000004</v>
      </c>
      <c r="AA20" t="s">
        <v>315</v>
      </c>
      <c r="AB20">
        <v>2.0306999999999999</v>
      </c>
      <c r="AC20" t="s">
        <v>316</v>
      </c>
      <c r="AD20">
        <v>1.7085999999999999</v>
      </c>
      <c r="AE20" t="s">
        <v>317</v>
      </c>
      <c r="AF20">
        <v>2.1347</v>
      </c>
      <c r="AG20">
        <v>7.4649999999999999</v>
      </c>
      <c r="AH20">
        <v>150.56010000000001</v>
      </c>
      <c r="AI20">
        <v>12</v>
      </c>
      <c r="AK20">
        <v>77</v>
      </c>
      <c r="AL20">
        <v>11</v>
      </c>
      <c r="AM20">
        <v>30</v>
      </c>
      <c r="AN20" t="s">
        <v>286</v>
      </c>
      <c r="AP20" t="str">
        <f t="shared" si="0"/>
        <v/>
      </c>
    </row>
    <row r="21" spans="1:42">
      <c r="A21" t="s">
        <v>318</v>
      </c>
      <c r="B21" s="4">
        <v>43409</v>
      </c>
      <c r="C21" s="1">
        <v>0.57291666666666663</v>
      </c>
      <c r="D21" t="s">
        <v>277</v>
      </c>
      <c r="E21" t="s">
        <v>278</v>
      </c>
      <c r="F21" t="s">
        <v>279</v>
      </c>
      <c r="G21">
        <v>4159</v>
      </c>
      <c r="H21" t="s">
        <v>280</v>
      </c>
      <c r="I21" t="s">
        <v>232</v>
      </c>
      <c r="J21" t="s">
        <v>5</v>
      </c>
      <c r="K21" t="s">
        <v>234</v>
      </c>
      <c r="L21" t="s">
        <v>281</v>
      </c>
      <c r="M21">
        <v>6</v>
      </c>
      <c r="N21">
        <v>5</v>
      </c>
      <c r="O21">
        <v>49.728200000000001</v>
      </c>
      <c r="P21">
        <v>46.317900000000002</v>
      </c>
      <c r="Q21">
        <v>17.7971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22.3614</v>
      </c>
      <c r="Z21">
        <v>0</v>
      </c>
      <c r="AA21" t="s">
        <v>319</v>
      </c>
      <c r="AB21">
        <v>0.41260000000000002</v>
      </c>
      <c r="AC21" t="s">
        <v>320</v>
      </c>
      <c r="AD21">
        <v>1.3608</v>
      </c>
      <c r="AE21" t="s">
        <v>321</v>
      </c>
      <c r="AF21">
        <v>0.71089999999999998</v>
      </c>
      <c r="AG21">
        <v>4.2</v>
      </c>
      <c r="AH21">
        <v>142.88890000000001</v>
      </c>
      <c r="AI21">
        <v>12</v>
      </c>
      <c r="AK21">
        <v>90</v>
      </c>
      <c r="AL21">
        <v>11</v>
      </c>
      <c r="AM21">
        <v>32</v>
      </c>
      <c r="AN21" t="s">
        <v>286</v>
      </c>
      <c r="AP21" t="str">
        <f t="shared" si="0"/>
        <v/>
      </c>
    </row>
    <row r="22" spans="1:42">
      <c r="A22" t="s">
        <v>322</v>
      </c>
      <c r="B22" s="4">
        <v>43409</v>
      </c>
      <c r="C22" s="1">
        <v>0.57291666666666663</v>
      </c>
      <c r="D22" t="s">
        <v>277</v>
      </c>
      <c r="E22" t="s">
        <v>278</v>
      </c>
      <c r="F22" t="s">
        <v>279</v>
      </c>
      <c r="G22">
        <v>4159</v>
      </c>
      <c r="H22" t="s">
        <v>280</v>
      </c>
      <c r="I22" t="s">
        <v>232</v>
      </c>
      <c r="J22" t="s">
        <v>5</v>
      </c>
      <c r="K22" t="s">
        <v>234</v>
      </c>
      <c r="L22" t="s">
        <v>281</v>
      </c>
      <c r="M22">
        <v>4</v>
      </c>
      <c r="N22">
        <v>7</v>
      </c>
      <c r="O22">
        <v>41.675199999999997</v>
      </c>
      <c r="P22">
        <v>37.830100000000002</v>
      </c>
      <c r="Q22">
        <v>22.149100000000001</v>
      </c>
      <c r="R22">
        <v>5.3878000000000004</v>
      </c>
      <c r="S22">
        <v>4.5709999999999997</v>
      </c>
      <c r="T22">
        <v>3.3435000000000001</v>
      </c>
      <c r="U22">
        <v>2.5228999999999999</v>
      </c>
      <c r="V22">
        <v>2.0455000000000001</v>
      </c>
      <c r="W22">
        <v>1.2374000000000001</v>
      </c>
      <c r="X22">
        <v>1.8796999999999999</v>
      </c>
      <c r="Y22">
        <v>0</v>
      </c>
      <c r="Z22">
        <v>0</v>
      </c>
      <c r="AA22" t="s">
        <v>323</v>
      </c>
      <c r="AB22">
        <v>2.2496999999999998</v>
      </c>
      <c r="AC22" t="s">
        <v>324</v>
      </c>
      <c r="AD22">
        <v>0.45450000000000002</v>
      </c>
      <c r="AE22" t="s">
        <v>325</v>
      </c>
      <c r="AF22">
        <v>2.2717000000000001</v>
      </c>
      <c r="AG22">
        <v>5.3141999999999996</v>
      </c>
      <c r="AH22">
        <v>132.9323</v>
      </c>
      <c r="AI22">
        <v>16</v>
      </c>
      <c r="AK22">
        <v>91</v>
      </c>
      <c r="AL22">
        <v>11</v>
      </c>
      <c r="AM22">
        <v>180</v>
      </c>
      <c r="AN22" t="s">
        <v>286</v>
      </c>
      <c r="AP22" t="str">
        <f t="shared" si="0"/>
        <v/>
      </c>
    </row>
    <row r="23" spans="1:42">
      <c r="A23" t="s">
        <v>328</v>
      </c>
      <c r="B23" s="4">
        <v>43409</v>
      </c>
      <c r="C23" s="1">
        <v>0.58333333333333337</v>
      </c>
      <c r="D23" t="s">
        <v>194</v>
      </c>
      <c r="E23" t="s">
        <v>326</v>
      </c>
      <c r="F23" t="s">
        <v>230</v>
      </c>
      <c r="G23">
        <v>4094</v>
      </c>
      <c r="H23" t="s">
        <v>231</v>
      </c>
      <c r="I23" t="s">
        <v>232</v>
      </c>
      <c r="J23" t="s">
        <v>233</v>
      </c>
      <c r="K23" t="s">
        <v>234</v>
      </c>
      <c r="L23" t="s">
        <v>327</v>
      </c>
      <c r="M23">
        <v>5</v>
      </c>
      <c r="N23">
        <v>4</v>
      </c>
      <c r="O23">
        <v>74.096400000000003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112.7007</v>
      </c>
      <c r="Z23">
        <v>21.12</v>
      </c>
      <c r="AA23" t="s">
        <v>254</v>
      </c>
      <c r="AB23">
        <v>2.5369999999999999</v>
      </c>
      <c r="AC23" t="s">
        <v>255</v>
      </c>
      <c r="AD23">
        <v>2.0779999999999998</v>
      </c>
      <c r="AE23" t="s">
        <v>329</v>
      </c>
      <c r="AF23">
        <v>1.7233000000000001</v>
      </c>
      <c r="AG23">
        <v>26</v>
      </c>
      <c r="AH23" s="23">
        <v>240.25540000000001</v>
      </c>
      <c r="AI23">
        <v>4.5</v>
      </c>
      <c r="AK23">
        <v>0</v>
      </c>
      <c r="AL23">
        <v>9</v>
      </c>
      <c r="AM23">
        <v>32</v>
      </c>
      <c r="AN23" t="s">
        <v>330</v>
      </c>
      <c r="AP23" t="str">
        <f t="shared" si="0"/>
        <v>Bold</v>
      </c>
    </row>
    <row r="24" spans="1:42">
      <c r="A24" t="s">
        <v>331</v>
      </c>
      <c r="B24" s="4">
        <v>43409</v>
      </c>
      <c r="C24" s="1">
        <v>0.58333333333333337</v>
      </c>
      <c r="D24" t="s">
        <v>194</v>
      </c>
      <c r="E24" t="s">
        <v>326</v>
      </c>
      <c r="F24" t="s">
        <v>230</v>
      </c>
      <c r="G24">
        <v>4094</v>
      </c>
      <c r="H24" t="s">
        <v>231</v>
      </c>
      <c r="I24" t="s">
        <v>232</v>
      </c>
      <c r="J24" t="s">
        <v>233</v>
      </c>
      <c r="K24" t="s">
        <v>234</v>
      </c>
      <c r="L24" t="s">
        <v>327</v>
      </c>
      <c r="M24">
        <v>2</v>
      </c>
      <c r="N24">
        <v>4</v>
      </c>
      <c r="O24">
        <v>45.854700000000001</v>
      </c>
      <c r="P24">
        <v>55.759799999999998</v>
      </c>
      <c r="Q24">
        <v>26.5185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26.731999999999999</v>
      </c>
      <c r="Z24">
        <v>0</v>
      </c>
      <c r="AA24" t="s">
        <v>332</v>
      </c>
      <c r="AB24">
        <v>2.5990000000000002</v>
      </c>
      <c r="AC24" t="s">
        <v>333</v>
      </c>
      <c r="AD24">
        <v>0.27260000000000001</v>
      </c>
      <c r="AE24" t="s">
        <v>334</v>
      </c>
      <c r="AF24">
        <v>3.6436000000000002</v>
      </c>
      <c r="AG24">
        <v>26.6678</v>
      </c>
      <c r="AH24">
        <v>188.048</v>
      </c>
      <c r="AI24">
        <v>2.25</v>
      </c>
      <c r="AK24">
        <v>0</v>
      </c>
      <c r="AL24">
        <v>9</v>
      </c>
      <c r="AM24">
        <v>67</v>
      </c>
      <c r="AN24" t="s">
        <v>330</v>
      </c>
      <c r="AP24" t="str">
        <f t="shared" si="0"/>
        <v/>
      </c>
    </row>
    <row r="25" spans="1:42">
      <c r="A25" t="s">
        <v>335</v>
      </c>
      <c r="B25" s="4">
        <v>43409</v>
      </c>
      <c r="C25" s="1">
        <v>0.58333333333333337</v>
      </c>
      <c r="D25" t="s">
        <v>194</v>
      </c>
      <c r="E25" t="s">
        <v>326</v>
      </c>
      <c r="F25" t="s">
        <v>230</v>
      </c>
      <c r="G25">
        <v>4094</v>
      </c>
      <c r="H25" t="s">
        <v>231</v>
      </c>
      <c r="I25" t="s">
        <v>232</v>
      </c>
      <c r="J25" t="s">
        <v>233</v>
      </c>
      <c r="K25" t="s">
        <v>234</v>
      </c>
      <c r="L25" t="s">
        <v>327</v>
      </c>
      <c r="M25">
        <v>4</v>
      </c>
      <c r="N25">
        <v>5</v>
      </c>
      <c r="O25">
        <v>48.149900000000002</v>
      </c>
      <c r="P25">
        <v>41.840499999999999</v>
      </c>
      <c r="Q25">
        <v>19.597799999999999</v>
      </c>
      <c r="R25">
        <v>3.5587</v>
      </c>
      <c r="S25">
        <v>1.7997000000000001</v>
      </c>
      <c r="T25">
        <v>0</v>
      </c>
      <c r="U25">
        <v>0</v>
      </c>
      <c r="V25">
        <v>0</v>
      </c>
      <c r="W25">
        <v>0</v>
      </c>
      <c r="X25">
        <v>0</v>
      </c>
      <c r="Y25">
        <v>8.2584</v>
      </c>
      <c r="Z25">
        <v>18.5029</v>
      </c>
      <c r="AA25" t="s">
        <v>336</v>
      </c>
      <c r="AB25">
        <v>0.57240000000000002</v>
      </c>
      <c r="AC25" t="s">
        <v>271</v>
      </c>
      <c r="AD25">
        <v>0.95820000000000005</v>
      </c>
      <c r="AE25" t="s">
        <v>337</v>
      </c>
      <c r="AF25">
        <v>1.7897000000000001</v>
      </c>
      <c r="AG25">
        <v>2.5</v>
      </c>
      <c r="AH25">
        <v>147.5282</v>
      </c>
      <c r="AI25">
        <v>25</v>
      </c>
      <c r="AK25">
        <v>99</v>
      </c>
      <c r="AL25">
        <v>9</v>
      </c>
      <c r="AM25">
        <v>23</v>
      </c>
      <c r="AN25" t="s">
        <v>330</v>
      </c>
      <c r="AP25" t="str">
        <f t="shared" si="0"/>
        <v/>
      </c>
    </row>
    <row r="26" spans="1:42">
      <c r="A26" t="s">
        <v>338</v>
      </c>
      <c r="B26" s="4">
        <v>43409</v>
      </c>
      <c r="C26" s="1">
        <v>0.58333333333333337</v>
      </c>
      <c r="D26" t="s">
        <v>194</v>
      </c>
      <c r="E26" t="s">
        <v>326</v>
      </c>
      <c r="F26" t="s">
        <v>230</v>
      </c>
      <c r="G26">
        <v>4094</v>
      </c>
      <c r="H26" t="s">
        <v>231</v>
      </c>
      <c r="I26" t="s">
        <v>232</v>
      </c>
      <c r="J26" t="s">
        <v>233</v>
      </c>
      <c r="K26" t="s">
        <v>234</v>
      </c>
      <c r="L26" t="s">
        <v>327</v>
      </c>
      <c r="M26">
        <v>1</v>
      </c>
      <c r="N26">
        <v>4</v>
      </c>
      <c r="O26">
        <v>39.7273</v>
      </c>
      <c r="P26">
        <v>38.276899999999998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35.0732</v>
      </c>
      <c r="Z26">
        <v>0</v>
      </c>
      <c r="AA26" t="s">
        <v>339</v>
      </c>
      <c r="AB26">
        <v>2.8555999999999999</v>
      </c>
      <c r="AC26" t="s">
        <v>340</v>
      </c>
      <c r="AD26">
        <v>2.0665</v>
      </c>
      <c r="AE26" t="s">
        <v>341</v>
      </c>
      <c r="AF26">
        <v>1.7291000000000001</v>
      </c>
      <c r="AG26">
        <v>0</v>
      </c>
      <c r="AH26">
        <v>119.7286</v>
      </c>
      <c r="AI26">
        <v>10</v>
      </c>
      <c r="AK26">
        <v>0</v>
      </c>
      <c r="AL26">
        <v>9</v>
      </c>
      <c r="AM26">
        <v>153</v>
      </c>
      <c r="AN26" t="s">
        <v>330</v>
      </c>
      <c r="AP26" t="str">
        <f t="shared" si="0"/>
        <v/>
      </c>
    </row>
    <row r="27" spans="1:42">
      <c r="A27" t="s">
        <v>342</v>
      </c>
      <c r="B27" s="4">
        <v>43409</v>
      </c>
      <c r="C27" s="1">
        <v>0.58333333333333337</v>
      </c>
      <c r="D27" t="s">
        <v>194</v>
      </c>
      <c r="E27" t="s">
        <v>326</v>
      </c>
      <c r="F27" t="s">
        <v>230</v>
      </c>
      <c r="G27">
        <v>4094</v>
      </c>
      <c r="H27" t="s">
        <v>231</v>
      </c>
      <c r="I27" t="s">
        <v>232</v>
      </c>
      <c r="J27" t="s">
        <v>233</v>
      </c>
      <c r="K27" t="s">
        <v>234</v>
      </c>
      <c r="L27" t="s">
        <v>327</v>
      </c>
      <c r="M27">
        <v>3</v>
      </c>
      <c r="N27">
        <v>4</v>
      </c>
      <c r="O27">
        <v>42.741700000000002</v>
      </c>
      <c r="P27">
        <v>30.393599999999999</v>
      </c>
      <c r="Q27">
        <v>10.1305</v>
      </c>
      <c r="R27">
        <v>5.3139000000000003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10.823700000000001</v>
      </c>
      <c r="Z27">
        <v>10.2407</v>
      </c>
      <c r="AA27" t="s">
        <v>343</v>
      </c>
      <c r="AB27">
        <v>2.1835</v>
      </c>
      <c r="AC27" t="s">
        <v>243</v>
      </c>
      <c r="AD27">
        <v>1.3680000000000001</v>
      </c>
      <c r="AE27" t="s">
        <v>344</v>
      </c>
      <c r="AF27">
        <v>1.3541000000000001</v>
      </c>
      <c r="AG27">
        <v>0</v>
      </c>
      <c r="AH27">
        <v>114.5496</v>
      </c>
      <c r="AI27">
        <v>16</v>
      </c>
      <c r="AK27">
        <v>0</v>
      </c>
      <c r="AL27">
        <v>9</v>
      </c>
      <c r="AM27">
        <v>195</v>
      </c>
      <c r="AN27" t="s">
        <v>330</v>
      </c>
      <c r="AP27" t="str">
        <f t="shared" si="0"/>
        <v/>
      </c>
    </row>
    <row r="28" spans="1:42">
      <c r="A28" t="s">
        <v>345</v>
      </c>
      <c r="B28" s="4">
        <v>43409</v>
      </c>
      <c r="C28" s="1">
        <v>0.58333333333333337</v>
      </c>
      <c r="D28" t="s">
        <v>194</v>
      </c>
      <c r="E28" t="s">
        <v>326</v>
      </c>
      <c r="F28" t="s">
        <v>230</v>
      </c>
      <c r="G28">
        <v>4094</v>
      </c>
      <c r="H28" t="s">
        <v>231</v>
      </c>
      <c r="I28" t="s">
        <v>232</v>
      </c>
      <c r="J28" t="s">
        <v>233</v>
      </c>
      <c r="K28" t="s">
        <v>234</v>
      </c>
      <c r="L28" t="s">
        <v>327</v>
      </c>
      <c r="M28">
        <v>7</v>
      </c>
      <c r="N28">
        <v>6</v>
      </c>
      <c r="O28">
        <v>44.343800000000002</v>
      </c>
      <c r="P28">
        <v>28.674600000000002</v>
      </c>
      <c r="Q28">
        <v>14.395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17.0776</v>
      </c>
      <c r="Z28">
        <v>0</v>
      </c>
      <c r="AA28" t="s">
        <v>266</v>
      </c>
      <c r="AB28">
        <v>2.3892000000000002</v>
      </c>
      <c r="AC28" t="s">
        <v>346</v>
      </c>
      <c r="AD28">
        <v>0.98350000000000004</v>
      </c>
      <c r="AE28" t="s">
        <v>347</v>
      </c>
      <c r="AF28">
        <v>2.2286000000000001</v>
      </c>
      <c r="AG28">
        <v>0</v>
      </c>
      <c r="AH28">
        <v>110.09229999999999</v>
      </c>
      <c r="AI28">
        <v>33</v>
      </c>
      <c r="AK28">
        <v>0</v>
      </c>
      <c r="AL28">
        <v>9</v>
      </c>
      <c r="AM28">
        <v>25</v>
      </c>
      <c r="AN28" t="s">
        <v>330</v>
      </c>
      <c r="AP28" t="str">
        <f t="shared" si="0"/>
        <v/>
      </c>
    </row>
    <row r="29" spans="1:42">
      <c r="A29" t="s">
        <v>348</v>
      </c>
      <c r="B29" s="4">
        <v>43409</v>
      </c>
      <c r="C29" s="1">
        <v>0.58333333333333337</v>
      </c>
      <c r="D29" t="s">
        <v>194</v>
      </c>
      <c r="E29" t="s">
        <v>326</v>
      </c>
      <c r="F29" t="s">
        <v>230</v>
      </c>
      <c r="G29">
        <v>4094</v>
      </c>
      <c r="H29" t="s">
        <v>231</v>
      </c>
      <c r="I29" t="s">
        <v>232</v>
      </c>
      <c r="J29" t="s">
        <v>233</v>
      </c>
      <c r="K29" t="s">
        <v>234</v>
      </c>
      <c r="L29" t="s">
        <v>327</v>
      </c>
      <c r="M29">
        <v>6</v>
      </c>
      <c r="N29">
        <v>6</v>
      </c>
      <c r="O29">
        <v>34.7014</v>
      </c>
      <c r="P29">
        <v>34.793100000000003</v>
      </c>
      <c r="Q29">
        <v>8.7809000000000008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14.721299999999999</v>
      </c>
      <c r="Z29">
        <v>0</v>
      </c>
      <c r="AA29" t="s">
        <v>262</v>
      </c>
      <c r="AB29">
        <v>0</v>
      </c>
      <c r="AC29" t="s">
        <v>263</v>
      </c>
      <c r="AD29">
        <v>6.8199999999999997E-2</v>
      </c>
      <c r="AE29" t="s">
        <v>349</v>
      </c>
      <c r="AF29">
        <v>0.5</v>
      </c>
      <c r="AG29">
        <v>3.5</v>
      </c>
      <c r="AH29">
        <v>97.064899999999994</v>
      </c>
      <c r="AI29">
        <v>20</v>
      </c>
      <c r="AK29">
        <v>0</v>
      </c>
      <c r="AL29">
        <v>9</v>
      </c>
      <c r="AM29">
        <v>12</v>
      </c>
      <c r="AN29" t="s">
        <v>330</v>
      </c>
      <c r="AP29" t="str">
        <f t="shared" si="0"/>
        <v/>
      </c>
    </row>
    <row r="30" spans="1:42">
      <c r="A30" t="s">
        <v>350</v>
      </c>
      <c r="B30" s="4">
        <v>43409</v>
      </c>
      <c r="C30" s="1">
        <v>0.58333333333333337</v>
      </c>
      <c r="D30" t="s">
        <v>194</v>
      </c>
      <c r="E30" t="s">
        <v>326</v>
      </c>
      <c r="F30" t="s">
        <v>230</v>
      </c>
      <c r="G30">
        <v>4094</v>
      </c>
      <c r="H30" t="s">
        <v>231</v>
      </c>
      <c r="I30" t="s">
        <v>232</v>
      </c>
      <c r="J30" t="s">
        <v>233</v>
      </c>
      <c r="K30" t="s">
        <v>234</v>
      </c>
      <c r="L30" t="s">
        <v>327</v>
      </c>
      <c r="M30">
        <v>9</v>
      </c>
      <c r="N30">
        <v>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250</v>
      </c>
      <c r="AB30">
        <v>3.7999999999999999E-2</v>
      </c>
      <c r="AC30" t="s">
        <v>251</v>
      </c>
      <c r="AD30">
        <v>0.73370000000000002</v>
      </c>
      <c r="AE30" t="s">
        <v>351</v>
      </c>
      <c r="AF30">
        <v>1.8589</v>
      </c>
      <c r="AG30">
        <v>2.5</v>
      </c>
      <c r="AH30">
        <v>5.1306000000000003</v>
      </c>
      <c r="AI30">
        <v>5</v>
      </c>
      <c r="AK30">
        <v>0</v>
      </c>
      <c r="AL30">
        <v>9</v>
      </c>
      <c r="AN30" t="s">
        <v>330</v>
      </c>
      <c r="AP30" t="str">
        <f t="shared" si="0"/>
        <v/>
      </c>
    </row>
    <row r="31" spans="1:42">
      <c r="A31" t="s">
        <v>352</v>
      </c>
      <c r="B31" s="4">
        <v>43409</v>
      </c>
      <c r="C31" s="1">
        <v>0.58333333333333337</v>
      </c>
      <c r="D31" t="s">
        <v>194</v>
      </c>
      <c r="E31" t="s">
        <v>326</v>
      </c>
      <c r="F31" t="s">
        <v>230</v>
      </c>
      <c r="G31">
        <v>4094</v>
      </c>
      <c r="H31" t="s">
        <v>231</v>
      </c>
      <c r="I31" t="s">
        <v>232</v>
      </c>
      <c r="J31" t="s">
        <v>233</v>
      </c>
      <c r="K31" t="s">
        <v>234</v>
      </c>
      <c r="L31" t="s">
        <v>327</v>
      </c>
      <c r="M31">
        <v>8</v>
      </c>
      <c r="N31">
        <v>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353</v>
      </c>
      <c r="AB31">
        <v>0.50370000000000004</v>
      </c>
      <c r="AC31" t="s">
        <v>354</v>
      </c>
      <c r="AD31">
        <v>0.38169999999999998</v>
      </c>
      <c r="AE31" t="s">
        <v>355</v>
      </c>
      <c r="AF31">
        <v>2.3399000000000001</v>
      </c>
      <c r="AG31">
        <v>0</v>
      </c>
      <c r="AH31">
        <v>3.2252999999999998</v>
      </c>
      <c r="AI31">
        <v>2.75</v>
      </c>
      <c r="AK31">
        <v>0</v>
      </c>
      <c r="AL31">
        <v>9</v>
      </c>
      <c r="AN31" t="s">
        <v>330</v>
      </c>
      <c r="AP31" t="str">
        <f t="shared" si="0"/>
        <v/>
      </c>
    </row>
    <row r="32" spans="1:42">
      <c r="A32" t="s">
        <v>358</v>
      </c>
      <c r="B32" s="4">
        <v>43409</v>
      </c>
      <c r="C32" s="1">
        <v>0.59375</v>
      </c>
      <c r="D32" t="s">
        <v>277</v>
      </c>
      <c r="E32" t="s">
        <v>356</v>
      </c>
      <c r="F32" t="s">
        <v>230</v>
      </c>
      <c r="G32">
        <v>4809</v>
      </c>
      <c r="H32" t="s">
        <v>280</v>
      </c>
      <c r="I32" t="s">
        <v>232</v>
      </c>
      <c r="J32" t="s">
        <v>5</v>
      </c>
      <c r="K32" t="s">
        <v>234</v>
      </c>
      <c r="L32" t="s">
        <v>357</v>
      </c>
      <c r="M32">
        <v>1</v>
      </c>
      <c r="N32">
        <v>7</v>
      </c>
      <c r="O32">
        <v>63.331800000000001</v>
      </c>
      <c r="P32">
        <v>87.118399999999994</v>
      </c>
      <c r="Q32">
        <v>27.116700000000002</v>
      </c>
      <c r="R32">
        <v>12.101800000000001</v>
      </c>
      <c r="S32">
        <v>8.1778999999999993</v>
      </c>
      <c r="T32">
        <v>4.8422999999999998</v>
      </c>
      <c r="U32">
        <v>3.6293000000000002</v>
      </c>
      <c r="V32">
        <v>2.6341000000000001</v>
      </c>
      <c r="W32">
        <v>1.1456</v>
      </c>
      <c r="X32">
        <v>2.0695999999999999</v>
      </c>
      <c r="Y32">
        <v>0</v>
      </c>
      <c r="Z32">
        <v>9.36</v>
      </c>
      <c r="AA32" t="s">
        <v>359</v>
      </c>
      <c r="AB32">
        <v>1.5345</v>
      </c>
      <c r="AC32" t="s">
        <v>360</v>
      </c>
      <c r="AD32">
        <v>1.7430000000000001</v>
      </c>
      <c r="AE32" t="s">
        <v>302</v>
      </c>
      <c r="AF32">
        <v>1.2743</v>
      </c>
      <c r="AG32">
        <v>30.190300000000001</v>
      </c>
      <c r="AH32" s="23">
        <v>256.26960000000003</v>
      </c>
      <c r="AI32">
        <v>16</v>
      </c>
      <c r="AK32">
        <v>118</v>
      </c>
      <c r="AL32">
        <v>4</v>
      </c>
      <c r="AM32">
        <v>33</v>
      </c>
      <c r="AN32" t="s">
        <v>286</v>
      </c>
      <c r="AP32" t="str">
        <f t="shared" si="0"/>
        <v>Bold</v>
      </c>
    </row>
    <row r="33" spans="1:42">
      <c r="A33" t="s">
        <v>361</v>
      </c>
      <c r="B33" s="4">
        <v>43409</v>
      </c>
      <c r="C33" s="1">
        <v>0.59375</v>
      </c>
      <c r="D33" t="s">
        <v>277</v>
      </c>
      <c r="E33" t="s">
        <v>356</v>
      </c>
      <c r="F33" t="s">
        <v>230</v>
      </c>
      <c r="G33">
        <v>4809</v>
      </c>
      <c r="H33" t="s">
        <v>280</v>
      </c>
      <c r="I33" t="s">
        <v>232</v>
      </c>
      <c r="J33" t="s">
        <v>5</v>
      </c>
      <c r="K33" t="s">
        <v>234</v>
      </c>
      <c r="L33" t="s">
        <v>357</v>
      </c>
      <c r="M33">
        <v>3</v>
      </c>
      <c r="N33">
        <v>5</v>
      </c>
      <c r="O33">
        <v>62.937899999999999</v>
      </c>
      <c r="P33">
        <v>61.363</v>
      </c>
      <c r="Q33">
        <v>19.969200000000001</v>
      </c>
      <c r="R33">
        <v>7.0538999999999996</v>
      </c>
      <c r="S33">
        <v>4.5972</v>
      </c>
      <c r="T33">
        <v>3.1579000000000002</v>
      </c>
      <c r="U33">
        <v>3.5451999999999999</v>
      </c>
      <c r="V33">
        <v>1.3761000000000001</v>
      </c>
      <c r="W33">
        <v>1.8537999999999999</v>
      </c>
      <c r="X33">
        <v>0.96840000000000004</v>
      </c>
      <c r="Y33">
        <v>0</v>
      </c>
      <c r="Z33">
        <v>16.773599999999998</v>
      </c>
      <c r="AA33" t="s">
        <v>362</v>
      </c>
      <c r="AB33">
        <v>0.58799999999999997</v>
      </c>
      <c r="AC33" t="s">
        <v>363</v>
      </c>
      <c r="AD33">
        <v>0.30880000000000002</v>
      </c>
      <c r="AE33" t="s">
        <v>364</v>
      </c>
      <c r="AF33">
        <v>1.1439999999999999</v>
      </c>
      <c r="AG33">
        <v>16.983499999999999</v>
      </c>
      <c r="AH33">
        <v>202.6208</v>
      </c>
      <c r="AI33">
        <v>1</v>
      </c>
      <c r="AK33">
        <v>110</v>
      </c>
      <c r="AL33">
        <v>4</v>
      </c>
      <c r="AM33">
        <v>111</v>
      </c>
      <c r="AN33" t="s">
        <v>286</v>
      </c>
      <c r="AP33" t="str">
        <f t="shared" si="0"/>
        <v/>
      </c>
    </row>
    <row r="34" spans="1:42">
      <c r="A34" t="s">
        <v>365</v>
      </c>
      <c r="B34" s="4">
        <v>43409</v>
      </c>
      <c r="C34" s="1">
        <v>0.59375</v>
      </c>
      <c r="D34" t="s">
        <v>277</v>
      </c>
      <c r="E34" t="s">
        <v>356</v>
      </c>
      <c r="F34" t="s">
        <v>230</v>
      </c>
      <c r="G34">
        <v>4809</v>
      </c>
      <c r="H34" t="s">
        <v>280</v>
      </c>
      <c r="I34" t="s">
        <v>232</v>
      </c>
      <c r="J34" t="s">
        <v>5</v>
      </c>
      <c r="K34" t="s">
        <v>234</v>
      </c>
      <c r="L34" t="s">
        <v>357</v>
      </c>
      <c r="M34">
        <v>2</v>
      </c>
      <c r="N34">
        <v>5</v>
      </c>
      <c r="O34">
        <v>49.145600000000002</v>
      </c>
      <c r="P34">
        <v>58.074800000000003</v>
      </c>
      <c r="Q34">
        <v>17.434699999999999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24.302900000000001</v>
      </c>
      <c r="Z34">
        <v>14.2829</v>
      </c>
      <c r="AA34" t="s">
        <v>366</v>
      </c>
      <c r="AB34">
        <v>1.5198</v>
      </c>
      <c r="AC34" t="s">
        <v>367</v>
      </c>
      <c r="AD34">
        <v>0.61750000000000005</v>
      </c>
      <c r="AE34" t="s">
        <v>368</v>
      </c>
      <c r="AF34">
        <v>2.8007</v>
      </c>
      <c r="AG34">
        <v>27.165600000000001</v>
      </c>
      <c r="AH34">
        <v>195.34450000000001</v>
      </c>
      <c r="AI34">
        <v>1.75</v>
      </c>
      <c r="AK34">
        <v>112</v>
      </c>
      <c r="AL34">
        <v>4</v>
      </c>
      <c r="AM34">
        <v>197</v>
      </c>
      <c r="AN34" t="s">
        <v>286</v>
      </c>
      <c r="AP34" t="str">
        <f t="shared" ref="AP34:AP65" si="1">IF(AND(D34&lt;&gt;D33,C34&lt;&gt;C33),"Bold","")</f>
        <v/>
      </c>
    </row>
    <row r="35" spans="1:42">
      <c r="A35" t="s">
        <v>369</v>
      </c>
      <c r="B35" s="4">
        <v>43409</v>
      </c>
      <c r="C35" s="1">
        <v>0.59375</v>
      </c>
      <c r="D35" t="s">
        <v>277</v>
      </c>
      <c r="E35" t="s">
        <v>356</v>
      </c>
      <c r="F35" t="s">
        <v>230</v>
      </c>
      <c r="G35">
        <v>4809</v>
      </c>
      <c r="H35" t="s">
        <v>280</v>
      </c>
      <c r="I35" t="s">
        <v>232</v>
      </c>
      <c r="J35" t="s">
        <v>5</v>
      </c>
      <c r="K35" t="s">
        <v>234</v>
      </c>
      <c r="L35" t="s">
        <v>357</v>
      </c>
      <c r="M35">
        <v>4</v>
      </c>
      <c r="N35">
        <v>8</v>
      </c>
      <c r="O35">
        <v>53.5075</v>
      </c>
      <c r="P35">
        <v>53.522199999999998</v>
      </c>
      <c r="Q35">
        <v>18.166599999999999</v>
      </c>
      <c r="R35">
        <v>9.7341999999999995</v>
      </c>
      <c r="S35">
        <v>3.3565</v>
      </c>
      <c r="T35">
        <v>3.3399000000000001</v>
      </c>
      <c r="U35">
        <v>2.8689</v>
      </c>
      <c r="V35">
        <v>1.3802000000000001</v>
      </c>
      <c r="W35">
        <v>0.99099999999999999</v>
      </c>
      <c r="X35">
        <v>1.4293</v>
      </c>
      <c r="Y35">
        <v>0</v>
      </c>
      <c r="Z35">
        <v>16.120699999999999</v>
      </c>
      <c r="AA35" t="s">
        <v>370</v>
      </c>
      <c r="AB35">
        <v>2.4207999999999998</v>
      </c>
      <c r="AC35" t="s">
        <v>371</v>
      </c>
      <c r="AD35">
        <v>0.78600000000000003</v>
      </c>
      <c r="AE35" t="s">
        <v>372</v>
      </c>
      <c r="AF35">
        <v>2.5066999999999999</v>
      </c>
      <c r="AG35">
        <v>16.948799999999999</v>
      </c>
      <c r="AH35">
        <v>187.07929999999999</v>
      </c>
      <c r="AI35">
        <v>4</v>
      </c>
      <c r="AK35">
        <v>97</v>
      </c>
      <c r="AL35">
        <v>4</v>
      </c>
      <c r="AM35">
        <v>69</v>
      </c>
      <c r="AN35" t="s">
        <v>286</v>
      </c>
      <c r="AP35" t="str">
        <f t="shared" si="1"/>
        <v/>
      </c>
    </row>
    <row r="36" spans="1:42">
      <c r="A36" t="s">
        <v>375</v>
      </c>
      <c r="B36" s="4">
        <v>43409</v>
      </c>
      <c r="C36" s="1">
        <v>0.60416666666666663</v>
      </c>
      <c r="D36" t="s">
        <v>194</v>
      </c>
      <c r="E36" t="s">
        <v>373</v>
      </c>
      <c r="F36" t="s">
        <v>230</v>
      </c>
      <c r="G36">
        <v>4614</v>
      </c>
      <c r="H36" t="s">
        <v>231</v>
      </c>
      <c r="I36" t="s">
        <v>232</v>
      </c>
      <c r="J36" t="s">
        <v>5</v>
      </c>
      <c r="K36" t="s">
        <v>234</v>
      </c>
      <c r="L36" t="s">
        <v>374</v>
      </c>
      <c r="M36">
        <v>2</v>
      </c>
      <c r="N36">
        <v>7</v>
      </c>
      <c r="O36">
        <v>75.06</v>
      </c>
      <c r="P36">
        <v>78.239999999999995</v>
      </c>
      <c r="Q36">
        <v>28.231200000000001</v>
      </c>
      <c r="R36">
        <v>11.7646</v>
      </c>
      <c r="S36">
        <v>5.7226999999999997</v>
      </c>
      <c r="T36">
        <v>4.8742000000000001</v>
      </c>
      <c r="U36">
        <v>3.2747999999999999</v>
      </c>
      <c r="V36">
        <v>2.3187000000000002</v>
      </c>
      <c r="W36">
        <v>1.0281</v>
      </c>
      <c r="X36">
        <v>1.1598999999999999</v>
      </c>
      <c r="Y36">
        <v>0</v>
      </c>
      <c r="Z36">
        <v>7.1429</v>
      </c>
      <c r="AA36" t="s">
        <v>376</v>
      </c>
      <c r="AB36">
        <v>3.2254999999999998</v>
      </c>
      <c r="AC36" t="s">
        <v>377</v>
      </c>
      <c r="AD36">
        <v>2.0459000000000001</v>
      </c>
      <c r="AE36" t="s">
        <v>378</v>
      </c>
      <c r="AF36">
        <v>2.2564000000000002</v>
      </c>
      <c r="AG36">
        <v>14.1485</v>
      </c>
      <c r="AH36" s="23">
        <v>240.49340000000001</v>
      </c>
      <c r="AI36">
        <v>1.75</v>
      </c>
      <c r="AK36">
        <v>103</v>
      </c>
      <c r="AL36">
        <v>7</v>
      </c>
      <c r="AM36">
        <v>14</v>
      </c>
      <c r="AN36" t="s">
        <v>379</v>
      </c>
      <c r="AP36" t="str">
        <f t="shared" si="1"/>
        <v>Bold</v>
      </c>
    </row>
    <row r="37" spans="1:42">
      <c r="A37" t="s">
        <v>380</v>
      </c>
      <c r="B37" s="4">
        <v>43409</v>
      </c>
      <c r="C37" s="1">
        <v>0.60416666666666663</v>
      </c>
      <c r="D37" t="s">
        <v>194</v>
      </c>
      <c r="E37" t="s">
        <v>373</v>
      </c>
      <c r="F37" t="s">
        <v>230</v>
      </c>
      <c r="G37">
        <v>4614</v>
      </c>
      <c r="H37" t="s">
        <v>231</v>
      </c>
      <c r="I37" t="s">
        <v>232</v>
      </c>
      <c r="J37" t="s">
        <v>5</v>
      </c>
      <c r="K37" t="s">
        <v>234</v>
      </c>
      <c r="L37" t="s">
        <v>374</v>
      </c>
      <c r="M37">
        <v>4</v>
      </c>
      <c r="N37">
        <v>6</v>
      </c>
      <c r="O37">
        <v>59.567999999999998</v>
      </c>
      <c r="P37">
        <v>53.594799999999999</v>
      </c>
      <c r="Q37">
        <v>35.385899999999999</v>
      </c>
      <c r="R37">
        <v>8.1610999999999994</v>
      </c>
      <c r="S37">
        <v>5.8658999999999999</v>
      </c>
      <c r="T37">
        <v>3.3679999999999999</v>
      </c>
      <c r="U37">
        <v>3.6322999999999999</v>
      </c>
      <c r="V37">
        <v>2.0440999999999998</v>
      </c>
      <c r="W37">
        <v>0.90649999999999997</v>
      </c>
      <c r="X37">
        <v>1.0842000000000001</v>
      </c>
      <c r="Y37">
        <v>0</v>
      </c>
      <c r="Z37">
        <v>15.4343</v>
      </c>
      <c r="AA37" t="s">
        <v>381</v>
      </c>
      <c r="AB37">
        <v>1.0935999999999999</v>
      </c>
      <c r="AC37" t="s">
        <v>382</v>
      </c>
      <c r="AD37">
        <v>0.1017</v>
      </c>
      <c r="AE37" t="s">
        <v>383</v>
      </c>
      <c r="AF37">
        <v>1.0858000000000001</v>
      </c>
      <c r="AG37">
        <v>10.920999999999999</v>
      </c>
      <c r="AH37">
        <v>202.24709999999999</v>
      </c>
      <c r="AI37">
        <v>3</v>
      </c>
      <c r="AK37">
        <v>96</v>
      </c>
      <c r="AL37">
        <v>7</v>
      </c>
      <c r="AM37">
        <v>19</v>
      </c>
      <c r="AN37" t="s">
        <v>379</v>
      </c>
      <c r="AP37" t="str">
        <f t="shared" si="1"/>
        <v/>
      </c>
    </row>
    <row r="38" spans="1:42">
      <c r="A38" t="s">
        <v>384</v>
      </c>
      <c r="B38" s="4">
        <v>43409</v>
      </c>
      <c r="C38" s="1">
        <v>0.60416666666666663</v>
      </c>
      <c r="D38" t="s">
        <v>194</v>
      </c>
      <c r="E38" t="s">
        <v>373</v>
      </c>
      <c r="F38" t="s">
        <v>230</v>
      </c>
      <c r="G38">
        <v>4614</v>
      </c>
      <c r="H38" t="s">
        <v>231</v>
      </c>
      <c r="I38" t="s">
        <v>232</v>
      </c>
      <c r="J38" t="s">
        <v>5</v>
      </c>
      <c r="K38" t="s">
        <v>234</v>
      </c>
      <c r="L38" t="s">
        <v>374</v>
      </c>
      <c r="M38">
        <v>5</v>
      </c>
      <c r="N38">
        <v>8</v>
      </c>
      <c r="O38">
        <v>53.859499999999997</v>
      </c>
      <c r="P38">
        <v>58.487699999999997</v>
      </c>
      <c r="Q38">
        <v>15.3713</v>
      </c>
      <c r="R38">
        <v>12.213699999999999</v>
      </c>
      <c r="S38">
        <v>3.2339000000000002</v>
      </c>
      <c r="T38">
        <v>4.1866000000000003</v>
      </c>
      <c r="U38">
        <v>2.1526999999999998</v>
      </c>
      <c r="V38">
        <v>2.02</v>
      </c>
      <c r="W38">
        <v>1.2465999999999999</v>
      </c>
      <c r="X38">
        <v>1.3446</v>
      </c>
      <c r="Y38">
        <v>0</v>
      </c>
      <c r="Z38">
        <v>18.387899999999998</v>
      </c>
      <c r="AA38" t="s">
        <v>274</v>
      </c>
      <c r="AB38">
        <v>2.2989000000000002</v>
      </c>
      <c r="AC38" t="s">
        <v>275</v>
      </c>
      <c r="AD38">
        <v>1.5212000000000001</v>
      </c>
      <c r="AE38" t="s">
        <v>385</v>
      </c>
      <c r="AF38">
        <v>1.3976</v>
      </c>
      <c r="AG38">
        <v>17.1586</v>
      </c>
      <c r="AH38">
        <v>194.88059999999999</v>
      </c>
      <c r="AI38">
        <v>6</v>
      </c>
      <c r="AK38">
        <v>85</v>
      </c>
      <c r="AL38">
        <v>7</v>
      </c>
      <c r="AM38">
        <v>26</v>
      </c>
      <c r="AN38" t="s">
        <v>379</v>
      </c>
      <c r="AP38" t="str">
        <f t="shared" si="1"/>
        <v/>
      </c>
    </row>
    <row r="39" spans="1:42">
      <c r="A39" t="s">
        <v>386</v>
      </c>
      <c r="B39" s="4">
        <v>43409</v>
      </c>
      <c r="C39" s="1">
        <v>0.60416666666666663</v>
      </c>
      <c r="D39" t="s">
        <v>194</v>
      </c>
      <c r="E39" t="s">
        <v>373</v>
      </c>
      <c r="F39" t="s">
        <v>230</v>
      </c>
      <c r="G39">
        <v>4614</v>
      </c>
      <c r="H39" t="s">
        <v>231</v>
      </c>
      <c r="I39" t="s">
        <v>232</v>
      </c>
      <c r="J39" t="s">
        <v>5</v>
      </c>
      <c r="K39" t="s">
        <v>234</v>
      </c>
      <c r="L39" t="s">
        <v>374</v>
      </c>
      <c r="M39">
        <v>7</v>
      </c>
      <c r="N39">
        <v>5</v>
      </c>
      <c r="O39">
        <v>43.28</v>
      </c>
      <c r="P39">
        <v>43.256999999999998</v>
      </c>
      <c r="Q39">
        <v>22.734400000000001</v>
      </c>
      <c r="R39">
        <v>5.7691999999999997</v>
      </c>
      <c r="S39">
        <v>6.0669000000000004</v>
      </c>
      <c r="T39">
        <v>4.4200999999999997</v>
      </c>
      <c r="U39">
        <v>3.3431000000000002</v>
      </c>
      <c r="V39">
        <v>1.5622</v>
      </c>
      <c r="W39">
        <v>1.0224</v>
      </c>
      <c r="X39">
        <v>1.107</v>
      </c>
      <c r="Y39">
        <v>0</v>
      </c>
      <c r="Z39">
        <v>7.1429</v>
      </c>
      <c r="AA39" t="s">
        <v>387</v>
      </c>
      <c r="AB39">
        <v>3.2035</v>
      </c>
      <c r="AC39" t="s">
        <v>388</v>
      </c>
      <c r="AD39">
        <v>1.6389</v>
      </c>
      <c r="AE39" t="s">
        <v>389</v>
      </c>
      <c r="AF39">
        <v>0</v>
      </c>
      <c r="AG39">
        <v>13.9864</v>
      </c>
      <c r="AH39">
        <v>158.53389999999999</v>
      </c>
      <c r="AI39">
        <v>5</v>
      </c>
      <c r="AK39">
        <v>77</v>
      </c>
      <c r="AL39">
        <v>7</v>
      </c>
      <c r="AM39">
        <v>14</v>
      </c>
      <c r="AN39" t="s">
        <v>379</v>
      </c>
      <c r="AP39" t="str">
        <f t="shared" si="1"/>
        <v/>
      </c>
    </row>
    <row r="40" spans="1:42">
      <c r="A40" t="s">
        <v>390</v>
      </c>
      <c r="B40" s="4">
        <v>43409</v>
      </c>
      <c r="C40" s="1">
        <v>0.60416666666666663</v>
      </c>
      <c r="D40" t="s">
        <v>194</v>
      </c>
      <c r="E40" t="s">
        <v>373</v>
      </c>
      <c r="F40" t="s">
        <v>230</v>
      </c>
      <c r="G40">
        <v>4614</v>
      </c>
      <c r="H40" t="s">
        <v>231</v>
      </c>
      <c r="I40" t="s">
        <v>232</v>
      </c>
      <c r="J40" t="s">
        <v>5</v>
      </c>
      <c r="K40" t="s">
        <v>234</v>
      </c>
      <c r="L40" t="s">
        <v>374</v>
      </c>
      <c r="M40">
        <v>1</v>
      </c>
      <c r="N40">
        <v>6</v>
      </c>
      <c r="O40">
        <v>60.870399999999997</v>
      </c>
      <c r="P40">
        <v>37.879899999999999</v>
      </c>
      <c r="Q40">
        <v>17.077100000000002</v>
      </c>
      <c r="R40">
        <v>7.2134999999999998</v>
      </c>
      <c r="S40">
        <v>4.0894000000000004</v>
      </c>
      <c r="T40">
        <v>3.7844000000000002</v>
      </c>
      <c r="U40">
        <v>1.3608</v>
      </c>
      <c r="V40">
        <v>1.2463</v>
      </c>
      <c r="W40">
        <v>0</v>
      </c>
      <c r="X40">
        <v>0</v>
      </c>
      <c r="Y40">
        <v>2.302</v>
      </c>
      <c r="Z40">
        <v>7.1429</v>
      </c>
      <c r="AA40" t="s">
        <v>391</v>
      </c>
      <c r="AB40">
        <v>2.0287999999999999</v>
      </c>
      <c r="AC40" t="s">
        <v>259</v>
      </c>
      <c r="AD40">
        <v>1.77</v>
      </c>
      <c r="AE40" t="s">
        <v>392</v>
      </c>
      <c r="AF40">
        <v>1.4397</v>
      </c>
      <c r="AG40">
        <v>1.75</v>
      </c>
      <c r="AH40">
        <v>149.95519999999999</v>
      </c>
      <c r="AI40">
        <v>16</v>
      </c>
      <c r="AK40">
        <v>107</v>
      </c>
      <c r="AL40">
        <v>7</v>
      </c>
      <c r="AM40">
        <v>162</v>
      </c>
      <c r="AN40" t="s">
        <v>379</v>
      </c>
      <c r="AP40" t="str">
        <f t="shared" si="1"/>
        <v/>
      </c>
    </row>
    <row r="41" spans="1:42">
      <c r="A41" t="s">
        <v>393</v>
      </c>
      <c r="B41" s="4">
        <v>43409</v>
      </c>
      <c r="C41" s="1">
        <v>0.60416666666666663</v>
      </c>
      <c r="D41" t="s">
        <v>194</v>
      </c>
      <c r="E41" t="s">
        <v>373</v>
      </c>
      <c r="F41" t="s">
        <v>230</v>
      </c>
      <c r="G41">
        <v>4614</v>
      </c>
      <c r="H41" t="s">
        <v>231</v>
      </c>
      <c r="I41" t="s">
        <v>232</v>
      </c>
      <c r="J41" t="s">
        <v>5</v>
      </c>
      <c r="K41" t="s">
        <v>234</v>
      </c>
      <c r="L41" t="s">
        <v>374</v>
      </c>
      <c r="M41">
        <v>3</v>
      </c>
      <c r="N41">
        <v>5</v>
      </c>
      <c r="O41">
        <v>38.808399999999999</v>
      </c>
      <c r="P41">
        <v>40.892200000000003</v>
      </c>
      <c r="Q41">
        <v>19.094799999999999</v>
      </c>
      <c r="R41">
        <v>8.2962000000000007</v>
      </c>
      <c r="S41">
        <v>3.1926000000000001</v>
      </c>
      <c r="T41">
        <v>0</v>
      </c>
      <c r="U41">
        <v>0</v>
      </c>
      <c r="V41">
        <v>0</v>
      </c>
      <c r="W41">
        <v>0</v>
      </c>
      <c r="X41">
        <v>0</v>
      </c>
      <c r="Y41">
        <v>9.7155000000000005</v>
      </c>
      <c r="Z41">
        <v>0</v>
      </c>
      <c r="AA41" t="s">
        <v>394</v>
      </c>
      <c r="AB41">
        <v>1.9698</v>
      </c>
      <c r="AC41" t="s">
        <v>395</v>
      </c>
      <c r="AD41">
        <v>0.23400000000000001</v>
      </c>
      <c r="AE41" t="s">
        <v>355</v>
      </c>
      <c r="AF41">
        <v>1.7887999999999999</v>
      </c>
      <c r="AG41">
        <v>4</v>
      </c>
      <c r="AH41">
        <v>127.9923</v>
      </c>
      <c r="AI41">
        <v>8</v>
      </c>
      <c r="AK41">
        <v>102</v>
      </c>
      <c r="AL41">
        <v>7</v>
      </c>
      <c r="AM41">
        <v>176</v>
      </c>
      <c r="AN41" t="s">
        <v>379</v>
      </c>
      <c r="AP41" t="str">
        <f t="shared" si="1"/>
        <v/>
      </c>
    </row>
    <row r="42" spans="1:42">
      <c r="A42" t="s">
        <v>396</v>
      </c>
      <c r="B42" s="4">
        <v>43409</v>
      </c>
      <c r="C42" s="1">
        <v>0.60416666666666663</v>
      </c>
      <c r="D42" t="s">
        <v>194</v>
      </c>
      <c r="E42" t="s">
        <v>373</v>
      </c>
      <c r="F42" t="s">
        <v>230</v>
      </c>
      <c r="G42">
        <v>4614</v>
      </c>
      <c r="H42" t="s">
        <v>231</v>
      </c>
      <c r="I42" t="s">
        <v>232</v>
      </c>
      <c r="J42" t="s">
        <v>5</v>
      </c>
      <c r="K42" t="s">
        <v>234</v>
      </c>
      <c r="L42" t="s">
        <v>374</v>
      </c>
      <c r="M42">
        <v>6</v>
      </c>
      <c r="N42">
        <v>9</v>
      </c>
      <c r="O42">
        <v>35.530500000000004</v>
      </c>
      <c r="P42">
        <v>40.640500000000003</v>
      </c>
      <c r="Q42">
        <v>16.882999999999999</v>
      </c>
      <c r="R42">
        <v>6.0274999999999999</v>
      </c>
      <c r="S42">
        <v>3.7970999999999999</v>
      </c>
      <c r="T42">
        <v>0</v>
      </c>
      <c r="U42">
        <v>0</v>
      </c>
      <c r="V42">
        <v>0</v>
      </c>
      <c r="W42">
        <v>0</v>
      </c>
      <c r="X42">
        <v>0</v>
      </c>
      <c r="Y42">
        <v>8.9291</v>
      </c>
      <c r="Z42">
        <v>0</v>
      </c>
      <c r="AA42" t="s">
        <v>262</v>
      </c>
      <c r="AB42">
        <v>0</v>
      </c>
      <c r="AC42" t="s">
        <v>263</v>
      </c>
      <c r="AD42">
        <v>6.8199999999999997E-2</v>
      </c>
      <c r="AE42" t="s">
        <v>397</v>
      </c>
      <c r="AF42">
        <v>1.0219</v>
      </c>
      <c r="AG42">
        <v>12.5</v>
      </c>
      <c r="AH42">
        <v>125.3978</v>
      </c>
      <c r="AI42">
        <v>20</v>
      </c>
      <c r="AK42">
        <v>77</v>
      </c>
      <c r="AL42">
        <v>7</v>
      </c>
      <c r="AM42">
        <v>12</v>
      </c>
      <c r="AN42" t="s">
        <v>379</v>
      </c>
      <c r="AP42" t="str">
        <f t="shared" si="1"/>
        <v/>
      </c>
    </row>
    <row r="43" spans="1:42">
      <c r="A43" t="s">
        <v>400</v>
      </c>
      <c r="B43" s="4">
        <v>43409</v>
      </c>
      <c r="C43" s="1">
        <v>0.61458333333333337</v>
      </c>
      <c r="D43" t="s">
        <v>277</v>
      </c>
      <c r="E43" t="s">
        <v>398</v>
      </c>
      <c r="F43" t="s">
        <v>230</v>
      </c>
      <c r="G43">
        <v>6758</v>
      </c>
      <c r="H43" t="s">
        <v>280</v>
      </c>
      <c r="I43" t="s">
        <v>232</v>
      </c>
      <c r="J43" t="s">
        <v>5</v>
      </c>
      <c r="K43" t="s">
        <v>234</v>
      </c>
      <c r="L43" t="s">
        <v>399</v>
      </c>
      <c r="M43">
        <v>4</v>
      </c>
      <c r="N43">
        <v>9</v>
      </c>
      <c r="O43">
        <v>74.17</v>
      </c>
      <c r="P43">
        <v>87.419200000000004</v>
      </c>
      <c r="Q43">
        <v>41.712000000000003</v>
      </c>
      <c r="R43">
        <v>9.4709000000000003</v>
      </c>
      <c r="S43">
        <v>7.5321999999999996</v>
      </c>
      <c r="T43">
        <v>3.2509999999999999</v>
      </c>
      <c r="U43">
        <v>2.5228999999999999</v>
      </c>
      <c r="V43">
        <v>2.1534</v>
      </c>
      <c r="W43">
        <v>1.3842000000000001</v>
      </c>
      <c r="X43">
        <v>1.5718000000000001</v>
      </c>
      <c r="Y43">
        <v>0</v>
      </c>
      <c r="Z43">
        <v>19.828600000000002</v>
      </c>
      <c r="AA43" t="s">
        <v>401</v>
      </c>
      <c r="AB43">
        <v>4.2187999999999999</v>
      </c>
      <c r="AC43" t="s">
        <v>402</v>
      </c>
      <c r="AD43">
        <v>3.1440999999999999</v>
      </c>
      <c r="AE43" t="s">
        <v>403</v>
      </c>
      <c r="AF43">
        <v>0.70960000000000001</v>
      </c>
      <c r="AG43">
        <v>16.868600000000001</v>
      </c>
      <c r="AH43" s="23">
        <v>275.95729999999998</v>
      </c>
      <c r="AI43">
        <v>4</v>
      </c>
      <c r="AK43">
        <v>117</v>
      </c>
      <c r="AL43">
        <v>10</v>
      </c>
      <c r="AM43">
        <v>28</v>
      </c>
      <c r="AN43" t="s">
        <v>379</v>
      </c>
      <c r="AP43" t="str">
        <f t="shared" si="1"/>
        <v>Bold</v>
      </c>
    </row>
    <row r="44" spans="1:42">
      <c r="A44" t="s">
        <v>404</v>
      </c>
      <c r="B44" s="4">
        <v>43409</v>
      </c>
      <c r="C44" s="1">
        <v>0.61458333333333337</v>
      </c>
      <c r="D44" t="s">
        <v>277</v>
      </c>
      <c r="E44" t="s">
        <v>398</v>
      </c>
      <c r="F44" t="s">
        <v>230</v>
      </c>
      <c r="G44">
        <v>6758</v>
      </c>
      <c r="H44" t="s">
        <v>280</v>
      </c>
      <c r="I44" t="s">
        <v>232</v>
      </c>
      <c r="J44" t="s">
        <v>5</v>
      </c>
      <c r="K44" t="s">
        <v>234</v>
      </c>
      <c r="L44" t="s">
        <v>399</v>
      </c>
      <c r="M44">
        <v>7</v>
      </c>
      <c r="N44">
        <v>9</v>
      </c>
      <c r="O44">
        <v>96.396000000000001</v>
      </c>
      <c r="P44">
        <v>35.108499999999999</v>
      </c>
      <c r="Q44">
        <v>18.258600000000001</v>
      </c>
      <c r="R44">
        <v>12.036099999999999</v>
      </c>
      <c r="S44">
        <v>6.3548999999999998</v>
      </c>
      <c r="T44">
        <v>7.2347999999999999</v>
      </c>
      <c r="U44">
        <v>3.6402999999999999</v>
      </c>
      <c r="V44">
        <v>1.4127000000000001</v>
      </c>
      <c r="W44">
        <v>1.0513999999999999</v>
      </c>
      <c r="X44">
        <v>1.5531999999999999</v>
      </c>
      <c r="Y44">
        <v>0</v>
      </c>
      <c r="Z44">
        <v>19.890699999999999</v>
      </c>
      <c r="AA44" t="s">
        <v>405</v>
      </c>
      <c r="AB44">
        <v>2.1920999999999999</v>
      </c>
      <c r="AC44" t="s">
        <v>316</v>
      </c>
      <c r="AD44">
        <v>2.0722</v>
      </c>
      <c r="AE44" t="s">
        <v>406</v>
      </c>
      <c r="AF44">
        <v>1.0084</v>
      </c>
      <c r="AG44">
        <v>15.661099999999999</v>
      </c>
      <c r="AH44">
        <v>223.87110000000001</v>
      </c>
      <c r="AI44">
        <v>5</v>
      </c>
      <c r="AK44">
        <v>111</v>
      </c>
      <c r="AL44">
        <v>10</v>
      </c>
      <c r="AM44">
        <v>16</v>
      </c>
      <c r="AN44" t="s">
        <v>379</v>
      </c>
      <c r="AP44" t="str">
        <f t="shared" si="1"/>
        <v/>
      </c>
    </row>
    <row r="45" spans="1:42">
      <c r="A45" t="s">
        <v>407</v>
      </c>
      <c r="B45" s="4">
        <v>43409</v>
      </c>
      <c r="C45" s="1">
        <v>0.61458333333333337</v>
      </c>
      <c r="D45" t="s">
        <v>277</v>
      </c>
      <c r="E45" t="s">
        <v>398</v>
      </c>
      <c r="F45" t="s">
        <v>230</v>
      </c>
      <c r="G45">
        <v>6758</v>
      </c>
      <c r="H45" t="s">
        <v>280</v>
      </c>
      <c r="I45" t="s">
        <v>232</v>
      </c>
      <c r="J45" t="s">
        <v>5</v>
      </c>
      <c r="K45" t="s">
        <v>234</v>
      </c>
      <c r="L45" t="s">
        <v>399</v>
      </c>
      <c r="M45">
        <v>10</v>
      </c>
      <c r="N45">
        <v>7</v>
      </c>
      <c r="O45">
        <v>64.108000000000004</v>
      </c>
      <c r="P45">
        <v>41.540900000000001</v>
      </c>
      <c r="Q45">
        <v>32.948500000000003</v>
      </c>
      <c r="R45">
        <v>8.5957000000000008</v>
      </c>
      <c r="S45">
        <v>5.0868000000000002</v>
      </c>
      <c r="T45">
        <v>3.6082999999999998</v>
      </c>
      <c r="U45">
        <v>2.8092999999999999</v>
      </c>
      <c r="V45">
        <v>2.1215999999999999</v>
      </c>
      <c r="W45">
        <v>1.5129999999999999</v>
      </c>
      <c r="X45">
        <v>2.1017000000000001</v>
      </c>
      <c r="Y45">
        <v>0</v>
      </c>
      <c r="Z45">
        <v>11.084300000000001</v>
      </c>
      <c r="AA45" t="s">
        <v>408</v>
      </c>
      <c r="AB45">
        <v>0.68520000000000003</v>
      </c>
      <c r="AC45" t="s">
        <v>409</v>
      </c>
      <c r="AD45">
        <v>1.3352999999999999</v>
      </c>
      <c r="AE45" t="s">
        <v>410</v>
      </c>
      <c r="AF45">
        <v>0.91390000000000005</v>
      </c>
      <c r="AG45">
        <v>25.055499999999999</v>
      </c>
      <c r="AH45">
        <v>203.50800000000001</v>
      </c>
      <c r="AI45">
        <v>10</v>
      </c>
      <c r="AK45">
        <v>102</v>
      </c>
      <c r="AL45">
        <v>10</v>
      </c>
      <c r="AM45">
        <v>74</v>
      </c>
      <c r="AN45" t="s">
        <v>379</v>
      </c>
      <c r="AP45" t="str">
        <f t="shared" si="1"/>
        <v/>
      </c>
    </row>
    <row r="46" spans="1:42">
      <c r="A46" t="s">
        <v>411</v>
      </c>
      <c r="B46" s="4">
        <v>43409</v>
      </c>
      <c r="C46" s="1">
        <v>0.61458333333333337</v>
      </c>
      <c r="D46" t="s">
        <v>277</v>
      </c>
      <c r="E46" t="s">
        <v>398</v>
      </c>
      <c r="F46" t="s">
        <v>230</v>
      </c>
      <c r="G46">
        <v>6758</v>
      </c>
      <c r="H46" t="s">
        <v>280</v>
      </c>
      <c r="I46" t="s">
        <v>232</v>
      </c>
      <c r="J46" t="s">
        <v>5</v>
      </c>
      <c r="K46" t="s">
        <v>234</v>
      </c>
      <c r="L46" t="s">
        <v>399</v>
      </c>
      <c r="M46">
        <v>1</v>
      </c>
      <c r="N46">
        <v>5</v>
      </c>
      <c r="O46">
        <v>61.213500000000003</v>
      </c>
      <c r="P46">
        <v>52.269599999999997</v>
      </c>
      <c r="Q46">
        <v>25.209399999999999</v>
      </c>
      <c r="R46">
        <v>8.1464999999999996</v>
      </c>
      <c r="S46">
        <v>7.6546000000000003</v>
      </c>
      <c r="T46">
        <v>4.4524999999999997</v>
      </c>
      <c r="U46">
        <v>3.2321</v>
      </c>
      <c r="V46">
        <v>2.7785000000000002</v>
      </c>
      <c r="W46">
        <v>2.0731999999999999</v>
      </c>
      <c r="X46">
        <v>1.0734999999999999</v>
      </c>
      <c r="Y46">
        <v>0</v>
      </c>
      <c r="Z46">
        <v>20.165700000000001</v>
      </c>
      <c r="AA46" t="s">
        <v>412</v>
      </c>
      <c r="AB46">
        <v>1.8026</v>
      </c>
      <c r="AC46" t="s">
        <v>413</v>
      </c>
      <c r="AD46">
        <v>1.2041999999999999</v>
      </c>
      <c r="AE46" t="s">
        <v>414</v>
      </c>
      <c r="AF46">
        <v>1.0858000000000001</v>
      </c>
      <c r="AG46">
        <v>9.8234999999999992</v>
      </c>
      <c r="AH46">
        <v>202.18530000000001</v>
      </c>
      <c r="AI46">
        <v>8</v>
      </c>
      <c r="AK46">
        <v>122</v>
      </c>
      <c r="AL46">
        <v>10</v>
      </c>
      <c r="AM46">
        <v>179</v>
      </c>
      <c r="AN46" t="s">
        <v>379</v>
      </c>
      <c r="AP46" t="str">
        <f t="shared" si="1"/>
        <v/>
      </c>
    </row>
    <row r="47" spans="1:42">
      <c r="A47" t="s">
        <v>415</v>
      </c>
      <c r="B47" s="4">
        <v>43409</v>
      </c>
      <c r="C47" s="1">
        <v>0.61458333333333337</v>
      </c>
      <c r="D47" t="s">
        <v>277</v>
      </c>
      <c r="E47" t="s">
        <v>398</v>
      </c>
      <c r="F47" t="s">
        <v>230</v>
      </c>
      <c r="G47">
        <v>6758</v>
      </c>
      <c r="H47" t="s">
        <v>280</v>
      </c>
      <c r="I47" t="s">
        <v>232</v>
      </c>
      <c r="J47" t="s">
        <v>5</v>
      </c>
      <c r="K47" t="s">
        <v>234</v>
      </c>
      <c r="L47" t="s">
        <v>399</v>
      </c>
      <c r="M47">
        <v>8</v>
      </c>
      <c r="N47">
        <v>6</v>
      </c>
      <c r="O47">
        <v>54.737099999999998</v>
      </c>
      <c r="P47">
        <v>35.953600000000002</v>
      </c>
      <c r="Q47">
        <v>40.178100000000001</v>
      </c>
      <c r="R47">
        <v>10.5549</v>
      </c>
      <c r="S47">
        <v>6.0707000000000004</v>
      </c>
      <c r="T47">
        <v>3.1057999999999999</v>
      </c>
      <c r="U47">
        <v>3.4792999999999998</v>
      </c>
      <c r="V47">
        <v>2.5268000000000002</v>
      </c>
      <c r="W47">
        <v>1.1305000000000001</v>
      </c>
      <c r="X47">
        <v>0.70809999999999995</v>
      </c>
      <c r="Y47">
        <v>0</v>
      </c>
      <c r="Z47">
        <v>21.627099999999999</v>
      </c>
      <c r="AA47" t="s">
        <v>416</v>
      </c>
      <c r="AB47">
        <v>0.24360000000000001</v>
      </c>
      <c r="AC47" t="s">
        <v>417</v>
      </c>
      <c r="AD47">
        <v>1.1015999999999999</v>
      </c>
      <c r="AE47" t="s">
        <v>355</v>
      </c>
      <c r="AF47">
        <v>1.4145000000000001</v>
      </c>
      <c r="AG47">
        <v>7.9859</v>
      </c>
      <c r="AH47">
        <v>190.81780000000001</v>
      </c>
      <c r="AI47">
        <v>6</v>
      </c>
      <c r="AK47">
        <v>109</v>
      </c>
      <c r="AL47">
        <v>10</v>
      </c>
      <c r="AM47">
        <v>22</v>
      </c>
      <c r="AN47" t="s">
        <v>379</v>
      </c>
      <c r="AP47" t="str">
        <f t="shared" si="1"/>
        <v/>
      </c>
    </row>
    <row r="48" spans="1:42">
      <c r="A48" t="s">
        <v>418</v>
      </c>
      <c r="B48" s="4">
        <v>43409</v>
      </c>
      <c r="C48" s="1">
        <v>0.61458333333333337</v>
      </c>
      <c r="D48" t="s">
        <v>277</v>
      </c>
      <c r="E48" t="s">
        <v>398</v>
      </c>
      <c r="F48" t="s">
        <v>230</v>
      </c>
      <c r="G48">
        <v>6758</v>
      </c>
      <c r="H48" t="s">
        <v>280</v>
      </c>
      <c r="I48" t="s">
        <v>232</v>
      </c>
      <c r="J48" t="s">
        <v>5</v>
      </c>
      <c r="K48" t="s">
        <v>234</v>
      </c>
      <c r="L48" t="s">
        <v>399</v>
      </c>
      <c r="M48">
        <v>6</v>
      </c>
      <c r="N48">
        <v>6</v>
      </c>
      <c r="O48">
        <v>58.424100000000003</v>
      </c>
      <c r="P48">
        <v>42.337499999999999</v>
      </c>
      <c r="Q48">
        <v>29.607099999999999</v>
      </c>
      <c r="R48">
        <v>8.3846000000000007</v>
      </c>
      <c r="S48">
        <v>7.5171000000000001</v>
      </c>
      <c r="T48">
        <v>4.8672000000000004</v>
      </c>
      <c r="U48">
        <v>3.0011999999999999</v>
      </c>
      <c r="V48">
        <v>1.2914000000000001</v>
      </c>
      <c r="W48">
        <v>1.1731</v>
      </c>
      <c r="X48">
        <v>1.0288999999999999</v>
      </c>
      <c r="Y48">
        <v>0</v>
      </c>
      <c r="Z48">
        <v>18.822900000000001</v>
      </c>
      <c r="AA48" t="s">
        <v>366</v>
      </c>
      <c r="AB48">
        <v>1.0753999999999999</v>
      </c>
      <c r="AC48" t="s">
        <v>367</v>
      </c>
      <c r="AD48">
        <v>1.2843</v>
      </c>
      <c r="AE48" t="s">
        <v>419</v>
      </c>
      <c r="AF48">
        <v>0.33860000000000001</v>
      </c>
      <c r="AG48">
        <v>10.906000000000001</v>
      </c>
      <c r="AH48">
        <v>190.05950000000001</v>
      </c>
      <c r="AI48">
        <v>7</v>
      </c>
      <c r="AK48">
        <v>112</v>
      </c>
      <c r="AL48">
        <v>10</v>
      </c>
      <c r="AM48">
        <v>197</v>
      </c>
      <c r="AN48" t="s">
        <v>379</v>
      </c>
      <c r="AP48" t="str">
        <f t="shared" si="1"/>
        <v/>
      </c>
    </row>
    <row r="49" spans="1:42">
      <c r="A49" t="s">
        <v>420</v>
      </c>
      <c r="B49" s="4">
        <v>43409</v>
      </c>
      <c r="C49" s="1">
        <v>0.61458333333333337</v>
      </c>
      <c r="D49" t="s">
        <v>277</v>
      </c>
      <c r="E49" t="s">
        <v>398</v>
      </c>
      <c r="F49" t="s">
        <v>230</v>
      </c>
      <c r="G49">
        <v>6758</v>
      </c>
      <c r="H49" t="s">
        <v>280</v>
      </c>
      <c r="I49" t="s">
        <v>232</v>
      </c>
      <c r="J49" t="s">
        <v>5</v>
      </c>
      <c r="K49" t="s">
        <v>234</v>
      </c>
      <c r="L49" t="s">
        <v>399</v>
      </c>
      <c r="M49">
        <v>2</v>
      </c>
      <c r="N49">
        <v>6</v>
      </c>
      <c r="O49">
        <v>59.908000000000001</v>
      </c>
      <c r="P49">
        <v>46.8384</v>
      </c>
      <c r="Q49">
        <v>19.191600000000001</v>
      </c>
      <c r="R49">
        <v>5.2842000000000002</v>
      </c>
      <c r="S49">
        <v>5.4356999999999998</v>
      </c>
      <c r="T49">
        <v>3.7132999999999998</v>
      </c>
      <c r="U49">
        <v>3.484</v>
      </c>
      <c r="V49">
        <v>1.7082999999999999</v>
      </c>
      <c r="W49">
        <v>0</v>
      </c>
      <c r="X49">
        <v>0</v>
      </c>
      <c r="Y49">
        <v>2.7216999999999998</v>
      </c>
      <c r="Z49">
        <v>16.6736</v>
      </c>
      <c r="AA49" t="s">
        <v>421</v>
      </c>
      <c r="AB49">
        <v>1.5072000000000001</v>
      </c>
      <c r="AC49" t="s">
        <v>422</v>
      </c>
      <c r="AD49">
        <v>1.7926</v>
      </c>
      <c r="AE49" t="s">
        <v>423</v>
      </c>
      <c r="AF49">
        <v>2.0762999999999998</v>
      </c>
      <c r="AG49">
        <v>14.0838</v>
      </c>
      <c r="AH49">
        <v>184.4187</v>
      </c>
      <c r="AI49">
        <v>5.5</v>
      </c>
      <c r="AK49">
        <v>121</v>
      </c>
      <c r="AL49">
        <v>10</v>
      </c>
      <c r="AM49">
        <v>274</v>
      </c>
      <c r="AN49" t="s">
        <v>379</v>
      </c>
      <c r="AP49" t="str">
        <f t="shared" si="1"/>
        <v/>
      </c>
    </row>
    <row r="50" spans="1:42">
      <c r="A50" t="s">
        <v>424</v>
      </c>
      <c r="B50" s="4">
        <v>43409</v>
      </c>
      <c r="C50" s="1">
        <v>0.61458333333333337</v>
      </c>
      <c r="D50" t="s">
        <v>277</v>
      </c>
      <c r="E50" t="s">
        <v>398</v>
      </c>
      <c r="F50" t="s">
        <v>230</v>
      </c>
      <c r="G50">
        <v>6758</v>
      </c>
      <c r="H50" t="s">
        <v>280</v>
      </c>
      <c r="I50" t="s">
        <v>232</v>
      </c>
      <c r="J50" t="s">
        <v>5</v>
      </c>
      <c r="K50" t="s">
        <v>234</v>
      </c>
      <c r="L50" t="s">
        <v>399</v>
      </c>
      <c r="M50">
        <v>3</v>
      </c>
      <c r="N50">
        <v>5</v>
      </c>
      <c r="O50">
        <v>55.896700000000003</v>
      </c>
      <c r="P50">
        <v>44.144599999999997</v>
      </c>
      <c r="Q50">
        <v>20.97</v>
      </c>
      <c r="R50">
        <v>9.3706999999999994</v>
      </c>
      <c r="S50">
        <v>5.2405999999999997</v>
      </c>
      <c r="T50">
        <v>2.2835000000000001</v>
      </c>
      <c r="U50">
        <v>0</v>
      </c>
      <c r="V50">
        <v>0</v>
      </c>
      <c r="W50">
        <v>0</v>
      </c>
      <c r="X50">
        <v>0</v>
      </c>
      <c r="Y50">
        <v>7.3661000000000003</v>
      </c>
      <c r="Z50">
        <v>19.428599999999999</v>
      </c>
      <c r="AA50" t="s">
        <v>425</v>
      </c>
      <c r="AB50">
        <v>2.9765000000000001</v>
      </c>
      <c r="AC50" t="s">
        <v>340</v>
      </c>
      <c r="AD50">
        <v>2.0665</v>
      </c>
      <c r="AE50" t="s">
        <v>426</v>
      </c>
      <c r="AF50">
        <v>0.76659999999999995</v>
      </c>
      <c r="AG50">
        <v>9.9665999999999997</v>
      </c>
      <c r="AH50">
        <v>180.4769</v>
      </c>
      <c r="AI50">
        <v>12</v>
      </c>
      <c r="AK50">
        <v>118</v>
      </c>
      <c r="AL50">
        <v>10</v>
      </c>
      <c r="AM50">
        <v>179</v>
      </c>
      <c r="AN50" t="s">
        <v>379</v>
      </c>
      <c r="AP50" t="str">
        <f t="shared" si="1"/>
        <v/>
      </c>
    </row>
    <row r="51" spans="1:42">
      <c r="A51" t="s">
        <v>427</v>
      </c>
      <c r="B51" s="4">
        <v>43409</v>
      </c>
      <c r="C51" s="1">
        <v>0.61458333333333337</v>
      </c>
      <c r="D51" t="s">
        <v>277</v>
      </c>
      <c r="E51" t="s">
        <v>398</v>
      </c>
      <c r="F51" t="s">
        <v>230</v>
      </c>
      <c r="G51">
        <v>6758</v>
      </c>
      <c r="H51" t="s">
        <v>280</v>
      </c>
      <c r="I51" t="s">
        <v>232</v>
      </c>
      <c r="J51" t="s">
        <v>5</v>
      </c>
      <c r="K51" t="s">
        <v>234</v>
      </c>
      <c r="L51" t="s">
        <v>399</v>
      </c>
      <c r="M51">
        <v>5</v>
      </c>
      <c r="N51">
        <v>5</v>
      </c>
      <c r="O51">
        <v>49.3536</v>
      </c>
      <c r="P51">
        <v>40.5105</v>
      </c>
      <c r="Q51">
        <v>22.352900000000002</v>
      </c>
      <c r="R51">
        <v>5.9854000000000003</v>
      </c>
      <c r="S51">
        <v>5.9778000000000002</v>
      </c>
      <c r="T51">
        <v>3.3795999999999999</v>
      </c>
      <c r="U51">
        <v>2.2755999999999998</v>
      </c>
      <c r="V51">
        <v>0</v>
      </c>
      <c r="W51">
        <v>0</v>
      </c>
      <c r="X51">
        <v>0</v>
      </c>
      <c r="Y51">
        <v>4.3164999999999996</v>
      </c>
      <c r="Z51">
        <v>16.235700000000001</v>
      </c>
      <c r="AA51" t="s">
        <v>428</v>
      </c>
      <c r="AB51">
        <v>3.8877000000000002</v>
      </c>
      <c r="AC51" t="s">
        <v>429</v>
      </c>
      <c r="AD51">
        <v>3.3281999999999998</v>
      </c>
      <c r="AE51" t="s">
        <v>372</v>
      </c>
      <c r="AF51">
        <v>2.3921000000000001</v>
      </c>
      <c r="AG51">
        <v>3.5571999999999999</v>
      </c>
      <c r="AH51">
        <v>163.55279999999999</v>
      </c>
      <c r="AI51">
        <v>20</v>
      </c>
      <c r="AK51">
        <v>112</v>
      </c>
      <c r="AL51">
        <v>10</v>
      </c>
      <c r="AM51">
        <v>162</v>
      </c>
      <c r="AN51" t="s">
        <v>379</v>
      </c>
      <c r="AP51" t="str">
        <f t="shared" si="1"/>
        <v/>
      </c>
    </row>
    <row r="52" spans="1:42">
      <c r="A52" t="s">
        <v>430</v>
      </c>
      <c r="B52" s="4">
        <v>43409</v>
      </c>
      <c r="C52" s="1">
        <v>0.61458333333333337</v>
      </c>
      <c r="D52" t="s">
        <v>277</v>
      </c>
      <c r="E52" t="s">
        <v>398</v>
      </c>
      <c r="F52" t="s">
        <v>230</v>
      </c>
      <c r="G52">
        <v>6758</v>
      </c>
      <c r="H52" t="s">
        <v>280</v>
      </c>
      <c r="I52" t="s">
        <v>232</v>
      </c>
      <c r="J52" t="s">
        <v>5</v>
      </c>
      <c r="K52" t="s">
        <v>234</v>
      </c>
      <c r="L52" t="s">
        <v>399</v>
      </c>
      <c r="M52">
        <v>9</v>
      </c>
      <c r="N52">
        <v>7</v>
      </c>
      <c r="O52">
        <v>42.309100000000001</v>
      </c>
      <c r="P52">
        <v>33.1</v>
      </c>
      <c r="Q52">
        <v>19.536000000000001</v>
      </c>
      <c r="R52">
        <v>5.8308</v>
      </c>
      <c r="S52">
        <v>4.0940000000000003</v>
      </c>
      <c r="T52">
        <v>4.8925000000000001</v>
      </c>
      <c r="U52">
        <v>2.4832000000000001</v>
      </c>
      <c r="V52">
        <v>1.2112000000000001</v>
      </c>
      <c r="W52">
        <v>1.5389999999999999</v>
      </c>
      <c r="X52">
        <v>1.2835000000000001</v>
      </c>
      <c r="Y52">
        <v>0</v>
      </c>
      <c r="Z52">
        <v>17.742899999999999</v>
      </c>
      <c r="AA52" t="s">
        <v>312</v>
      </c>
      <c r="AB52">
        <v>1.236</v>
      </c>
      <c r="AC52" t="s">
        <v>431</v>
      </c>
      <c r="AD52">
        <v>0.51619999999999999</v>
      </c>
      <c r="AE52" t="s">
        <v>385</v>
      </c>
      <c r="AF52">
        <v>2.3883000000000001</v>
      </c>
      <c r="AG52">
        <v>8.0905000000000005</v>
      </c>
      <c r="AH52">
        <v>146.2533</v>
      </c>
      <c r="AI52">
        <v>10</v>
      </c>
      <c r="AK52">
        <v>107</v>
      </c>
      <c r="AL52">
        <v>10</v>
      </c>
      <c r="AM52">
        <v>144</v>
      </c>
      <c r="AN52" t="s">
        <v>379</v>
      </c>
      <c r="AP52" t="str">
        <f t="shared" si="1"/>
        <v/>
      </c>
    </row>
    <row r="53" spans="1:42">
      <c r="A53" t="s">
        <v>435</v>
      </c>
      <c r="B53" s="4">
        <v>43409</v>
      </c>
      <c r="C53" s="1">
        <v>0.625</v>
      </c>
      <c r="D53" t="s">
        <v>194</v>
      </c>
      <c r="E53" t="s">
        <v>326</v>
      </c>
      <c r="F53" t="s">
        <v>432</v>
      </c>
      <c r="G53">
        <v>6238</v>
      </c>
      <c r="H53" t="s">
        <v>231</v>
      </c>
      <c r="I53" t="s">
        <v>232</v>
      </c>
      <c r="J53" t="s">
        <v>5</v>
      </c>
      <c r="K53" t="s">
        <v>433</v>
      </c>
      <c r="L53" t="s">
        <v>434</v>
      </c>
      <c r="M53">
        <v>2</v>
      </c>
      <c r="N53">
        <v>6</v>
      </c>
      <c r="O53">
        <v>118.947</v>
      </c>
      <c r="P53">
        <v>44.636800000000001</v>
      </c>
      <c r="Q53">
        <v>43.439500000000002</v>
      </c>
      <c r="R53">
        <v>9.0551999999999992</v>
      </c>
      <c r="S53">
        <v>3.6562999999999999</v>
      </c>
      <c r="T53">
        <v>7.3103999999999996</v>
      </c>
      <c r="U53">
        <v>4.6874000000000002</v>
      </c>
      <c r="V53">
        <v>0.65269999999999995</v>
      </c>
      <c r="W53">
        <v>0.80169999999999997</v>
      </c>
      <c r="X53">
        <v>0.9395</v>
      </c>
      <c r="Y53">
        <v>0</v>
      </c>
      <c r="Z53">
        <v>0</v>
      </c>
      <c r="AA53" t="s">
        <v>242</v>
      </c>
      <c r="AB53">
        <v>2.8969</v>
      </c>
      <c r="AC53" t="s">
        <v>243</v>
      </c>
      <c r="AD53">
        <v>1.9996</v>
      </c>
      <c r="AE53" t="s">
        <v>436</v>
      </c>
      <c r="AF53">
        <v>3.3431999999999999</v>
      </c>
      <c r="AG53">
        <v>39.4801</v>
      </c>
      <c r="AH53" s="23">
        <v>281.84629999999999</v>
      </c>
      <c r="AI53">
        <v>0.91</v>
      </c>
      <c r="AK53">
        <v>116</v>
      </c>
      <c r="AL53">
        <v>4</v>
      </c>
      <c r="AM53">
        <v>14</v>
      </c>
      <c r="AN53" t="s">
        <v>286</v>
      </c>
      <c r="AP53" t="str">
        <f t="shared" si="1"/>
        <v>Bold</v>
      </c>
    </row>
    <row r="54" spans="1:42">
      <c r="A54" t="s">
        <v>437</v>
      </c>
      <c r="B54" s="4">
        <v>43409</v>
      </c>
      <c r="C54" s="1">
        <v>0.625</v>
      </c>
      <c r="D54" t="s">
        <v>194</v>
      </c>
      <c r="E54" t="s">
        <v>326</v>
      </c>
      <c r="F54" t="s">
        <v>432</v>
      </c>
      <c r="G54">
        <v>6238</v>
      </c>
      <c r="H54" t="s">
        <v>231</v>
      </c>
      <c r="I54" t="s">
        <v>232</v>
      </c>
      <c r="J54" t="s">
        <v>5</v>
      </c>
      <c r="K54" t="s">
        <v>433</v>
      </c>
      <c r="L54" t="s">
        <v>434</v>
      </c>
      <c r="M54">
        <v>1</v>
      </c>
      <c r="N54">
        <v>6</v>
      </c>
      <c r="O54">
        <v>56.930799999999998</v>
      </c>
      <c r="P54">
        <v>90.842399999999998</v>
      </c>
      <c r="Q54">
        <v>32.4133</v>
      </c>
      <c r="R54">
        <v>6.9611999999999998</v>
      </c>
      <c r="S54">
        <v>6.9935999999999998</v>
      </c>
      <c r="T54">
        <v>5.6166999999999998</v>
      </c>
      <c r="U54">
        <v>2.9369999999999998</v>
      </c>
      <c r="V54">
        <v>1.5599000000000001</v>
      </c>
      <c r="W54">
        <v>0</v>
      </c>
      <c r="X54">
        <v>0</v>
      </c>
      <c r="Y54">
        <v>3.5506000000000002</v>
      </c>
      <c r="Z54">
        <v>5.7142999999999997</v>
      </c>
      <c r="AA54" t="s">
        <v>438</v>
      </c>
      <c r="AB54">
        <v>3.6107</v>
      </c>
      <c r="AC54" t="s">
        <v>439</v>
      </c>
      <c r="AD54">
        <v>5.1630000000000003</v>
      </c>
      <c r="AE54" t="s">
        <v>440</v>
      </c>
      <c r="AF54">
        <v>2.5383</v>
      </c>
      <c r="AG54">
        <v>27.725000000000001</v>
      </c>
      <c r="AH54">
        <v>252.55680000000001</v>
      </c>
      <c r="AI54">
        <v>3.33</v>
      </c>
      <c r="AK54">
        <v>124</v>
      </c>
      <c r="AL54">
        <v>4</v>
      </c>
      <c r="AM54">
        <v>17</v>
      </c>
      <c r="AN54" t="s">
        <v>286</v>
      </c>
      <c r="AP54" t="str">
        <f t="shared" si="1"/>
        <v/>
      </c>
    </row>
    <row r="55" spans="1:42">
      <c r="A55" t="s">
        <v>441</v>
      </c>
      <c r="B55" s="4">
        <v>43409</v>
      </c>
      <c r="C55" s="1">
        <v>0.625</v>
      </c>
      <c r="D55" t="s">
        <v>194</v>
      </c>
      <c r="E55" t="s">
        <v>326</v>
      </c>
      <c r="F55" t="s">
        <v>432</v>
      </c>
      <c r="G55">
        <v>6238</v>
      </c>
      <c r="H55" t="s">
        <v>231</v>
      </c>
      <c r="I55" t="s">
        <v>232</v>
      </c>
      <c r="J55" t="s">
        <v>5</v>
      </c>
      <c r="K55" t="s">
        <v>433</v>
      </c>
      <c r="L55" t="s">
        <v>434</v>
      </c>
      <c r="M55">
        <v>3</v>
      </c>
      <c r="N55">
        <v>7</v>
      </c>
      <c r="O55">
        <v>64.549400000000006</v>
      </c>
      <c r="P55">
        <v>67.879099999999994</v>
      </c>
      <c r="Q55">
        <v>34.467799999999997</v>
      </c>
      <c r="R55">
        <v>8.1122999999999994</v>
      </c>
      <c r="S55">
        <v>5.8407</v>
      </c>
      <c r="T55">
        <v>3.4478</v>
      </c>
      <c r="U55">
        <v>2.6714000000000002</v>
      </c>
      <c r="V55">
        <v>2.0589</v>
      </c>
      <c r="W55">
        <v>1.5271999999999999</v>
      </c>
      <c r="X55">
        <v>2.1743000000000001</v>
      </c>
      <c r="Y55">
        <v>0</v>
      </c>
      <c r="Z55">
        <v>12.367900000000001</v>
      </c>
      <c r="AA55" t="s">
        <v>266</v>
      </c>
      <c r="AB55">
        <v>2.6859999999999999</v>
      </c>
      <c r="AC55" t="s">
        <v>442</v>
      </c>
      <c r="AD55">
        <v>3.4738000000000002</v>
      </c>
      <c r="AE55" t="s">
        <v>426</v>
      </c>
      <c r="AF55">
        <v>1.5101</v>
      </c>
      <c r="AG55">
        <v>36.697200000000002</v>
      </c>
      <c r="AH55">
        <v>249.46379999999999</v>
      </c>
      <c r="AI55">
        <v>4.5</v>
      </c>
      <c r="AK55">
        <v>111</v>
      </c>
      <c r="AL55">
        <v>4</v>
      </c>
      <c r="AM55">
        <v>180</v>
      </c>
      <c r="AN55" t="s">
        <v>286</v>
      </c>
      <c r="AP55" t="str">
        <f t="shared" si="1"/>
        <v/>
      </c>
    </row>
    <row r="56" spans="1:42">
      <c r="A56" t="s">
        <v>443</v>
      </c>
      <c r="B56" s="4">
        <v>43409</v>
      </c>
      <c r="C56" s="1">
        <v>0.625</v>
      </c>
      <c r="D56" t="s">
        <v>194</v>
      </c>
      <c r="E56" t="s">
        <v>326</v>
      </c>
      <c r="F56" t="s">
        <v>432</v>
      </c>
      <c r="G56">
        <v>6238</v>
      </c>
      <c r="H56" t="s">
        <v>231</v>
      </c>
      <c r="I56" t="s">
        <v>232</v>
      </c>
      <c r="J56" t="s">
        <v>5</v>
      </c>
      <c r="K56" t="s">
        <v>433</v>
      </c>
      <c r="L56" t="s">
        <v>434</v>
      </c>
      <c r="M56">
        <v>4</v>
      </c>
      <c r="N56">
        <v>7</v>
      </c>
      <c r="O56">
        <v>71.132900000000006</v>
      </c>
      <c r="P56">
        <v>37.339199999999998</v>
      </c>
      <c r="Q56">
        <v>19.927900000000001</v>
      </c>
      <c r="R56">
        <v>10.2454</v>
      </c>
      <c r="S56">
        <v>5.2024999999999997</v>
      </c>
      <c r="T56">
        <v>3.0539999999999998</v>
      </c>
      <c r="U56">
        <v>2.7223000000000002</v>
      </c>
      <c r="V56">
        <v>1.0745</v>
      </c>
      <c r="W56">
        <v>1.1634</v>
      </c>
      <c r="X56">
        <v>1.2437</v>
      </c>
      <c r="Y56">
        <v>0</v>
      </c>
      <c r="Z56">
        <v>13.197100000000001</v>
      </c>
      <c r="AA56" t="s">
        <v>444</v>
      </c>
      <c r="AB56">
        <v>2.2791000000000001</v>
      </c>
      <c r="AC56" t="s">
        <v>445</v>
      </c>
      <c r="AD56">
        <v>1.095</v>
      </c>
      <c r="AE56" t="s">
        <v>446</v>
      </c>
      <c r="AF56">
        <v>1.587</v>
      </c>
      <c r="AG56">
        <v>22.138200000000001</v>
      </c>
      <c r="AH56">
        <v>193.40219999999999</v>
      </c>
      <c r="AI56">
        <v>5</v>
      </c>
      <c r="AK56">
        <v>108</v>
      </c>
      <c r="AL56">
        <v>4</v>
      </c>
      <c r="AM56">
        <v>14</v>
      </c>
      <c r="AN56" t="s">
        <v>286</v>
      </c>
      <c r="AP56" t="str">
        <f t="shared" si="1"/>
        <v/>
      </c>
    </row>
    <row r="57" spans="1:42">
      <c r="A57" t="s">
        <v>448</v>
      </c>
      <c r="B57" s="4">
        <v>43409</v>
      </c>
      <c r="C57" s="1">
        <v>0.63541666666666663</v>
      </c>
      <c r="D57" t="s">
        <v>277</v>
      </c>
      <c r="E57" t="s">
        <v>356</v>
      </c>
      <c r="F57" t="s">
        <v>230</v>
      </c>
      <c r="G57">
        <v>4809</v>
      </c>
      <c r="H57" t="s">
        <v>280</v>
      </c>
      <c r="I57" t="s">
        <v>232</v>
      </c>
      <c r="J57" t="s">
        <v>233</v>
      </c>
      <c r="K57" t="s">
        <v>234</v>
      </c>
      <c r="L57" t="s">
        <v>447</v>
      </c>
      <c r="M57">
        <v>1</v>
      </c>
      <c r="N57">
        <v>5</v>
      </c>
      <c r="O57">
        <v>106.1824</v>
      </c>
      <c r="P57">
        <v>36.614100000000001</v>
      </c>
      <c r="Q57">
        <v>20.2408</v>
      </c>
      <c r="R57">
        <v>6.6197999999999997</v>
      </c>
      <c r="S57">
        <v>4.0749000000000004</v>
      </c>
      <c r="T57">
        <v>0</v>
      </c>
      <c r="U57">
        <v>0</v>
      </c>
      <c r="V57">
        <v>0</v>
      </c>
      <c r="W57">
        <v>0</v>
      </c>
      <c r="X57">
        <v>0</v>
      </c>
      <c r="Y57">
        <v>12.4171</v>
      </c>
      <c r="Z57">
        <v>9.9657999999999998</v>
      </c>
      <c r="AA57" t="s">
        <v>428</v>
      </c>
      <c r="AB57">
        <v>3.6211000000000002</v>
      </c>
      <c r="AC57" t="s">
        <v>429</v>
      </c>
      <c r="AD57">
        <v>3.5566</v>
      </c>
      <c r="AE57" t="s">
        <v>449</v>
      </c>
      <c r="AF57">
        <v>2.2412000000000001</v>
      </c>
      <c r="AG57">
        <v>51.199800000000003</v>
      </c>
      <c r="AH57" s="23">
        <v>256.7337</v>
      </c>
      <c r="AI57">
        <v>1.25</v>
      </c>
      <c r="AK57">
        <v>122</v>
      </c>
      <c r="AL57">
        <v>9</v>
      </c>
      <c r="AM57">
        <v>20</v>
      </c>
      <c r="AN57" t="s">
        <v>330</v>
      </c>
      <c r="AP57" t="str">
        <f t="shared" si="1"/>
        <v>Bold</v>
      </c>
    </row>
    <row r="58" spans="1:42">
      <c r="A58" t="s">
        <v>450</v>
      </c>
      <c r="B58" s="4">
        <v>43409</v>
      </c>
      <c r="C58" s="1">
        <v>0.63541666666666663</v>
      </c>
      <c r="D58" t="s">
        <v>277</v>
      </c>
      <c r="E58" t="s">
        <v>356</v>
      </c>
      <c r="F58" t="s">
        <v>230</v>
      </c>
      <c r="G58">
        <v>4809</v>
      </c>
      <c r="H58" t="s">
        <v>280</v>
      </c>
      <c r="I58" t="s">
        <v>232</v>
      </c>
      <c r="J58" t="s">
        <v>233</v>
      </c>
      <c r="K58" t="s">
        <v>234</v>
      </c>
      <c r="L58" t="s">
        <v>447</v>
      </c>
      <c r="M58">
        <v>5</v>
      </c>
      <c r="N58">
        <v>8</v>
      </c>
      <c r="O58">
        <v>64.324299999999994</v>
      </c>
      <c r="P58">
        <v>62.090299999999999</v>
      </c>
      <c r="Q58">
        <v>27.621400000000001</v>
      </c>
      <c r="R58">
        <v>10.7211</v>
      </c>
      <c r="S58">
        <v>8.7914999999999992</v>
      </c>
      <c r="T58">
        <v>3.2174</v>
      </c>
      <c r="U58">
        <v>3.5914999999999999</v>
      </c>
      <c r="V58">
        <v>2.3681000000000001</v>
      </c>
      <c r="W58">
        <v>1.2930999999999999</v>
      </c>
      <c r="X58">
        <v>2.4020999999999999</v>
      </c>
      <c r="Y58">
        <v>0</v>
      </c>
      <c r="Z58">
        <v>12.4093</v>
      </c>
      <c r="AA58" t="s">
        <v>401</v>
      </c>
      <c r="AB58">
        <v>2.9024000000000001</v>
      </c>
      <c r="AC58" t="s">
        <v>451</v>
      </c>
      <c r="AD58">
        <v>0.82799999999999996</v>
      </c>
      <c r="AE58" t="s">
        <v>317</v>
      </c>
      <c r="AF58">
        <v>1.9709000000000001</v>
      </c>
      <c r="AG58">
        <v>13.3171</v>
      </c>
      <c r="AH58">
        <v>217.8485</v>
      </c>
      <c r="AI58">
        <v>2.75</v>
      </c>
      <c r="AK58">
        <v>117</v>
      </c>
      <c r="AL58">
        <v>9</v>
      </c>
      <c r="AM58">
        <v>26</v>
      </c>
      <c r="AN58" t="s">
        <v>330</v>
      </c>
      <c r="AP58" t="str">
        <f t="shared" si="1"/>
        <v/>
      </c>
    </row>
    <row r="59" spans="1:42">
      <c r="A59" t="s">
        <v>452</v>
      </c>
      <c r="B59" s="4">
        <v>43409</v>
      </c>
      <c r="C59" s="1">
        <v>0.63541666666666663</v>
      </c>
      <c r="D59" t="s">
        <v>277</v>
      </c>
      <c r="E59" t="s">
        <v>356</v>
      </c>
      <c r="F59" t="s">
        <v>230</v>
      </c>
      <c r="G59">
        <v>4809</v>
      </c>
      <c r="H59" t="s">
        <v>280</v>
      </c>
      <c r="I59" t="s">
        <v>232</v>
      </c>
      <c r="J59" t="s">
        <v>233</v>
      </c>
      <c r="K59" t="s">
        <v>234</v>
      </c>
      <c r="L59" t="s">
        <v>447</v>
      </c>
      <c r="M59">
        <v>7</v>
      </c>
      <c r="N59">
        <v>9</v>
      </c>
      <c r="O59">
        <v>50.224299999999999</v>
      </c>
      <c r="P59">
        <v>56.607599999999998</v>
      </c>
      <c r="Q59">
        <v>42.14</v>
      </c>
      <c r="R59">
        <v>6.0385999999999997</v>
      </c>
      <c r="S59">
        <v>4.8945999999999996</v>
      </c>
      <c r="T59">
        <v>3.6265999999999998</v>
      </c>
      <c r="U59">
        <v>3.7183999999999999</v>
      </c>
      <c r="V59">
        <v>1.3482000000000001</v>
      </c>
      <c r="W59">
        <v>1.3601000000000001</v>
      </c>
      <c r="X59">
        <v>1.7078</v>
      </c>
      <c r="Y59">
        <v>0</v>
      </c>
      <c r="Z59">
        <v>18.012899999999998</v>
      </c>
      <c r="AA59" t="s">
        <v>421</v>
      </c>
      <c r="AB59">
        <v>1.5072000000000001</v>
      </c>
      <c r="AC59" t="s">
        <v>422</v>
      </c>
      <c r="AD59">
        <v>2.5198</v>
      </c>
      <c r="AE59" t="s">
        <v>453</v>
      </c>
      <c r="AF59">
        <v>1.2894000000000001</v>
      </c>
      <c r="AG59">
        <v>10.9072</v>
      </c>
      <c r="AH59">
        <v>205.90260000000001</v>
      </c>
      <c r="AI59">
        <v>4</v>
      </c>
      <c r="AK59">
        <v>123</v>
      </c>
      <c r="AL59">
        <v>9</v>
      </c>
      <c r="AM59">
        <v>143</v>
      </c>
      <c r="AN59" t="s">
        <v>330</v>
      </c>
      <c r="AP59" t="str">
        <f t="shared" si="1"/>
        <v/>
      </c>
    </row>
    <row r="60" spans="1:42">
      <c r="A60" t="s">
        <v>454</v>
      </c>
      <c r="B60" s="4">
        <v>43409</v>
      </c>
      <c r="C60" s="1">
        <v>0.63541666666666663</v>
      </c>
      <c r="D60" t="s">
        <v>277</v>
      </c>
      <c r="E60" t="s">
        <v>356</v>
      </c>
      <c r="F60" t="s">
        <v>230</v>
      </c>
      <c r="G60">
        <v>4809</v>
      </c>
      <c r="H60" t="s">
        <v>280</v>
      </c>
      <c r="I60" t="s">
        <v>232</v>
      </c>
      <c r="J60" t="s">
        <v>233</v>
      </c>
      <c r="K60" t="s">
        <v>234</v>
      </c>
      <c r="L60" t="s">
        <v>447</v>
      </c>
      <c r="M60">
        <v>3</v>
      </c>
      <c r="N60">
        <v>6</v>
      </c>
      <c r="O60">
        <v>45.795499999999997</v>
      </c>
      <c r="P60">
        <v>33.225200000000001</v>
      </c>
      <c r="Q60">
        <v>19.7851</v>
      </c>
      <c r="R60">
        <v>8.8069000000000006</v>
      </c>
      <c r="S60">
        <v>6.2836999999999996</v>
      </c>
      <c r="T60">
        <v>3.6983000000000001</v>
      </c>
      <c r="U60">
        <v>3.2157</v>
      </c>
      <c r="V60">
        <v>1.7442</v>
      </c>
      <c r="W60">
        <v>1.3078000000000001</v>
      </c>
      <c r="X60">
        <v>1.5446</v>
      </c>
      <c r="Y60">
        <v>0</v>
      </c>
      <c r="Z60">
        <v>15.345000000000001</v>
      </c>
      <c r="AA60" t="s">
        <v>455</v>
      </c>
      <c r="AB60">
        <v>1.6719999999999999</v>
      </c>
      <c r="AC60" t="s">
        <v>456</v>
      </c>
      <c r="AD60">
        <v>2.1539000000000001</v>
      </c>
      <c r="AE60" t="s">
        <v>457</v>
      </c>
      <c r="AF60">
        <v>0.54769999999999996</v>
      </c>
      <c r="AG60">
        <v>13.911799999999999</v>
      </c>
      <c r="AH60">
        <v>159.03749999999999</v>
      </c>
      <c r="AI60">
        <v>14</v>
      </c>
      <c r="AK60">
        <v>0</v>
      </c>
      <c r="AL60">
        <v>9</v>
      </c>
      <c r="AM60">
        <v>19</v>
      </c>
      <c r="AN60" t="s">
        <v>330</v>
      </c>
      <c r="AP60" t="str">
        <f t="shared" si="1"/>
        <v/>
      </c>
    </row>
    <row r="61" spans="1:42">
      <c r="A61" t="s">
        <v>458</v>
      </c>
      <c r="B61" s="4">
        <v>43409</v>
      </c>
      <c r="C61" s="1">
        <v>0.63541666666666663</v>
      </c>
      <c r="D61" t="s">
        <v>277</v>
      </c>
      <c r="E61" t="s">
        <v>356</v>
      </c>
      <c r="F61" t="s">
        <v>230</v>
      </c>
      <c r="G61">
        <v>4809</v>
      </c>
      <c r="H61" t="s">
        <v>280</v>
      </c>
      <c r="I61" t="s">
        <v>232</v>
      </c>
      <c r="J61" t="s">
        <v>233</v>
      </c>
      <c r="K61" t="s">
        <v>234</v>
      </c>
      <c r="L61" t="s">
        <v>447</v>
      </c>
      <c r="M61">
        <v>4</v>
      </c>
      <c r="N61">
        <v>7</v>
      </c>
      <c r="O61">
        <v>49.772199999999998</v>
      </c>
      <c r="P61">
        <v>50.6967</v>
      </c>
      <c r="Q61">
        <v>17.807600000000001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23.176300000000001</v>
      </c>
      <c r="Z61">
        <v>11.7357</v>
      </c>
      <c r="AA61" t="s">
        <v>459</v>
      </c>
      <c r="AB61">
        <v>1.6015999999999999</v>
      </c>
      <c r="AC61" t="s">
        <v>460</v>
      </c>
      <c r="AD61">
        <v>0.41020000000000001</v>
      </c>
      <c r="AE61" t="s">
        <v>461</v>
      </c>
      <c r="AF61">
        <v>1.4782999999999999</v>
      </c>
      <c r="AG61">
        <v>1.8</v>
      </c>
      <c r="AH61">
        <v>158.4787</v>
      </c>
      <c r="AI61">
        <v>10</v>
      </c>
      <c r="AK61">
        <v>0</v>
      </c>
      <c r="AL61">
        <v>9</v>
      </c>
      <c r="AM61">
        <v>16</v>
      </c>
      <c r="AN61" t="s">
        <v>330</v>
      </c>
      <c r="AP61" t="str">
        <f t="shared" si="1"/>
        <v/>
      </c>
    </row>
    <row r="62" spans="1:42">
      <c r="A62" t="s">
        <v>462</v>
      </c>
      <c r="B62" s="4">
        <v>43409</v>
      </c>
      <c r="C62" s="1">
        <v>0.63541666666666663</v>
      </c>
      <c r="D62" t="s">
        <v>277</v>
      </c>
      <c r="E62" t="s">
        <v>356</v>
      </c>
      <c r="F62" t="s">
        <v>230</v>
      </c>
      <c r="G62">
        <v>4809</v>
      </c>
      <c r="H62" t="s">
        <v>280</v>
      </c>
      <c r="I62" t="s">
        <v>232</v>
      </c>
      <c r="J62" t="s">
        <v>233</v>
      </c>
      <c r="K62" t="s">
        <v>234</v>
      </c>
      <c r="L62" t="s">
        <v>447</v>
      </c>
      <c r="M62">
        <v>2</v>
      </c>
      <c r="N62">
        <v>7</v>
      </c>
      <c r="O62">
        <v>48.639499999999998</v>
      </c>
      <c r="P62">
        <v>22.522300000000001</v>
      </c>
      <c r="Q62">
        <v>19.8825</v>
      </c>
      <c r="R62">
        <v>5.7805</v>
      </c>
      <c r="S62">
        <v>4.4165999999999999</v>
      </c>
      <c r="T62">
        <v>2.4927000000000001</v>
      </c>
      <c r="U62">
        <v>1.6035999999999999</v>
      </c>
      <c r="V62">
        <v>1.121</v>
      </c>
      <c r="W62">
        <v>0.77710000000000001</v>
      </c>
      <c r="X62">
        <v>1.1831</v>
      </c>
      <c r="Y62">
        <v>0</v>
      </c>
      <c r="Z62">
        <v>11.019299999999999</v>
      </c>
      <c r="AA62" t="s">
        <v>463</v>
      </c>
      <c r="AB62">
        <v>1.6737</v>
      </c>
      <c r="AC62" t="s">
        <v>464</v>
      </c>
      <c r="AD62">
        <v>0.58169999999999999</v>
      </c>
      <c r="AE62" t="s">
        <v>465</v>
      </c>
      <c r="AF62">
        <v>0.63739999999999997</v>
      </c>
      <c r="AG62">
        <v>6.9218000000000002</v>
      </c>
      <c r="AH62">
        <v>129.25280000000001</v>
      </c>
      <c r="AI62">
        <v>50</v>
      </c>
      <c r="AK62">
        <v>0</v>
      </c>
      <c r="AL62">
        <v>9</v>
      </c>
      <c r="AM62">
        <v>20</v>
      </c>
      <c r="AN62" t="s">
        <v>330</v>
      </c>
      <c r="AP62" t="str">
        <f t="shared" si="1"/>
        <v/>
      </c>
    </row>
    <row r="63" spans="1:42">
      <c r="A63" t="s">
        <v>466</v>
      </c>
      <c r="B63" s="4">
        <v>43409</v>
      </c>
      <c r="C63" s="1">
        <v>0.63541666666666663</v>
      </c>
      <c r="D63" t="s">
        <v>277</v>
      </c>
      <c r="E63" t="s">
        <v>356</v>
      </c>
      <c r="F63" t="s">
        <v>230</v>
      </c>
      <c r="G63">
        <v>4809</v>
      </c>
      <c r="H63" t="s">
        <v>280</v>
      </c>
      <c r="I63" t="s">
        <v>232</v>
      </c>
      <c r="J63" t="s">
        <v>233</v>
      </c>
      <c r="K63" t="s">
        <v>234</v>
      </c>
      <c r="L63" t="s">
        <v>447</v>
      </c>
      <c r="M63">
        <v>9</v>
      </c>
      <c r="N63">
        <v>9</v>
      </c>
      <c r="O63">
        <v>42.060099999999998</v>
      </c>
      <c r="P63">
        <v>37.880299999999998</v>
      </c>
      <c r="Q63">
        <v>10.6151</v>
      </c>
      <c r="R63">
        <v>2.4026000000000001</v>
      </c>
      <c r="S63">
        <v>1.3273999999999999</v>
      </c>
      <c r="T63">
        <v>0</v>
      </c>
      <c r="U63">
        <v>0</v>
      </c>
      <c r="V63">
        <v>0</v>
      </c>
      <c r="W63">
        <v>0</v>
      </c>
      <c r="X63">
        <v>0</v>
      </c>
      <c r="Y63">
        <v>6.2744</v>
      </c>
      <c r="Z63">
        <v>10.4314</v>
      </c>
      <c r="AA63" t="s">
        <v>312</v>
      </c>
      <c r="AB63">
        <v>0.54920000000000002</v>
      </c>
      <c r="AC63" t="s">
        <v>467</v>
      </c>
      <c r="AD63">
        <v>0</v>
      </c>
      <c r="AE63" t="s">
        <v>423</v>
      </c>
      <c r="AF63">
        <v>1.9283999999999999</v>
      </c>
      <c r="AG63">
        <v>5.4</v>
      </c>
      <c r="AH63">
        <v>118.8689</v>
      </c>
      <c r="AI63">
        <v>50</v>
      </c>
      <c r="AK63">
        <v>0</v>
      </c>
      <c r="AL63">
        <v>9</v>
      </c>
      <c r="AM63">
        <v>26</v>
      </c>
      <c r="AN63" t="s">
        <v>330</v>
      </c>
      <c r="AP63" t="str">
        <f t="shared" si="1"/>
        <v/>
      </c>
    </row>
    <row r="64" spans="1:42">
      <c r="A64" t="s">
        <v>468</v>
      </c>
      <c r="B64" s="4">
        <v>43409</v>
      </c>
      <c r="C64" s="1">
        <v>0.63541666666666663</v>
      </c>
      <c r="D64" t="s">
        <v>277</v>
      </c>
      <c r="E64" t="s">
        <v>356</v>
      </c>
      <c r="F64" t="s">
        <v>230</v>
      </c>
      <c r="G64">
        <v>4809</v>
      </c>
      <c r="H64" t="s">
        <v>280</v>
      </c>
      <c r="I64" t="s">
        <v>232</v>
      </c>
      <c r="J64" t="s">
        <v>233</v>
      </c>
      <c r="K64" t="s">
        <v>234</v>
      </c>
      <c r="L64" t="s">
        <v>447</v>
      </c>
      <c r="M64">
        <v>8</v>
      </c>
      <c r="N64">
        <v>5</v>
      </c>
      <c r="O64">
        <v>45.864400000000003</v>
      </c>
      <c r="P64">
        <v>15.358700000000001</v>
      </c>
      <c r="Q64">
        <v>7.2843999999999998</v>
      </c>
      <c r="R64">
        <v>3.2637</v>
      </c>
      <c r="S64">
        <v>3.5152999999999999</v>
      </c>
      <c r="T64">
        <v>1.901</v>
      </c>
      <c r="U64">
        <v>1.4077</v>
      </c>
      <c r="V64">
        <v>1.0786</v>
      </c>
      <c r="W64">
        <v>1.1166</v>
      </c>
      <c r="X64">
        <v>0</v>
      </c>
      <c r="Y64">
        <v>0.75480000000000003</v>
      </c>
      <c r="Z64">
        <v>11.617100000000001</v>
      </c>
      <c r="AA64" t="s">
        <v>296</v>
      </c>
      <c r="AB64">
        <v>1.2787999999999999</v>
      </c>
      <c r="AC64" t="s">
        <v>469</v>
      </c>
      <c r="AD64">
        <v>0.24840000000000001</v>
      </c>
      <c r="AE64" t="s">
        <v>470</v>
      </c>
      <c r="AF64">
        <v>1.7746999999999999</v>
      </c>
      <c r="AG64">
        <v>5.3</v>
      </c>
      <c r="AH64">
        <v>101.76430000000001</v>
      </c>
      <c r="AI64">
        <v>20</v>
      </c>
      <c r="AK64">
        <v>0</v>
      </c>
      <c r="AL64">
        <v>9</v>
      </c>
      <c r="AM64">
        <v>20</v>
      </c>
      <c r="AN64" t="s">
        <v>330</v>
      </c>
      <c r="AP64" t="str">
        <f t="shared" si="1"/>
        <v/>
      </c>
    </row>
    <row r="65" spans="1:42">
      <c r="A65" t="s">
        <v>471</v>
      </c>
      <c r="B65" s="4">
        <v>43409</v>
      </c>
      <c r="C65" s="1">
        <v>0.63541666666666663</v>
      </c>
      <c r="D65" t="s">
        <v>277</v>
      </c>
      <c r="E65" t="s">
        <v>356</v>
      </c>
      <c r="F65" t="s">
        <v>230</v>
      </c>
      <c r="G65">
        <v>4809</v>
      </c>
      <c r="H65" t="s">
        <v>280</v>
      </c>
      <c r="I65" t="s">
        <v>232</v>
      </c>
      <c r="J65" t="s">
        <v>233</v>
      </c>
      <c r="K65" t="s">
        <v>234</v>
      </c>
      <c r="L65" t="s">
        <v>447</v>
      </c>
      <c r="M65">
        <v>6</v>
      </c>
      <c r="N65">
        <v>4</v>
      </c>
      <c r="O65">
        <v>35.529699999999998</v>
      </c>
      <c r="P65">
        <v>17.924299999999999</v>
      </c>
      <c r="Q65">
        <v>16.687999999999999</v>
      </c>
      <c r="R65">
        <v>3.4698000000000002</v>
      </c>
      <c r="S65">
        <v>4.1311999999999998</v>
      </c>
      <c r="T65">
        <v>2.7738</v>
      </c>
      <c r="U65">
        <v>1.712</v>
      </c>
      <c r="V65">
        <v>1.3239000000000001</v>
      </c>
      <c r="W65">
        <v>1.3645</v>
      </c>
      <c r="X65">
        <v>0.88149999999999995</v>
      </c>
      <c r="Y65">
        <v>0</v>
      </c>
      <c r="Z65">
        <v>5.7142999999999997</v>
      </c>
      <c r="AA65" t="s">
        <v>472</v>
      </c>
      <c r="AB65">
        <v>0.53839999999999999</v>
      </c>
      <c r="AC65" t="s">
        <v>473</v>
      </c>
      <c r="AD65">
        <v>0</v>
      </c>
      <c r="AE65" t="s">
        <v>474</v>
      </c>
      <c r="AF65">
        <v>2.3513999999999999</v>
      </c>
      <c r="AG65">
        <v>1.9665999999999999</v>
      </c>
      <c r="AH65">
        <v>96.369299999999996</v>
      </c>
      <c r="AI65">
        <v>33</v>
      </c>
      <c r="AK65">
        <v>0</v>
      </c>
      <c r="AL65">
        <v>9</v>
      </c>
      <c r="AM65">
        <v>179</v>
      </c>
      <c r="AN65" t="s">
        <v>330</v>
      </c>
      <c r="AP65" t="str">
        <f t="shared" si="1"/>
        <v/>
      </c>
    </row>
    <row r="66" spans="1:42">
      <c r="A66" t="s">
        <v>477</v>
      </c>
      <c r="B66" s="4">
        <v>43409</v>
      </c>
      <c r="C66" s="1">
        <v>0.64583333333333337</v>
      </c>
      <c r="D66" t="s">
        <v>194</v>
      </c>
      <c r="E66" t="s">
        <v>475</v>
      </c>
      <c r="F66" t="s">
        <v>279</v>
      </c>
      <c r="G66">
        <v>3314</v>
      </c>
      <c r="H66" t="s">
        <v>231</v>
      </c>
      <c r="I66" t="s">
        <v>232</v>
      </c>
      <c r="J66" t="s">
        <v>5</v>
      </c>
      <c r="K66" t="s">
        <v>234</v>
      </c>
      <c r="L66" t="s">
        <v>476</v>
      </c>
      <c r="M66">
        <v>2</v>
      </c>
      <c r="N66">
        <v>11</v>
      </c>
      <c r="O66">
        <v>55.435600000000001</v>
      </c>
      <c r="P66">
        <v>53.926099999999998</v>
      </c>
      <c r="Q66">
        <v>38.916400000000003</v>
      </c>
      <c r="R66">
        <v>6.8189000000000002</v>
      </c>
      <c r="S66">
        <v>5.8418999999999999</v>
      </c>
      <c r="T66">
        <v>5.5244999999999997</v>
      </c>
      <c r="U66">
        <v>3.4169999999999998</v>
      </c>
      <c r="V66">
        <v>1.6492</v>
      </c>
      <c r="W66">
        <v>1.3909</v>
      </c>
      <c r="X66">
        <v>0.91810000000000003</v>
      </c>
      <c r="Y66">
        <v>0</v>
      </c>
      <c r="Z66">
        <v>17.2514</v>
      </c>
      <c r="AA66" t="s">
        <v>332</v>
      </c>
      <c r="AB66">
        <v>3.3132000000000001</v>
      </c>
      <c r="AC66" t="s">
        <v>478</v>
      </c>
      <c r="AD66">
        <v>2.3220000000000001</v>
      </c>
      <c r="AE66" t="s">
        <v>479</v>
      </c>
      <c r="AF66">
        <v>1.0422</v>
      </c>
      <c r="AG66">
        <v>17.070499999999999</v>
      </c>
      <c r="AH66" s="23">
        <v>214.83789999999999</v>
      </c>
      <c r="AI66">
        <v>2</v>
      </c>
      <c r="AK66">
        <v>99</v>
      </c>
      <c r="AL66">
        <v>5</v>
      </c>
      <c r="AM66">
        <v>41</v>
      </c>
      <c r="AN66" t="s">
        <v>480</v>
      </c>
      <c r="AP66" t="str">
        <f t="shared" ref="AP66:AP97" si="2">IF(AND(D66&lt;&gt;D65,C66&lt;&gt;C65),"Bold","")</f>
        <v>Bold</v>
      </c>
    </row>
    <row r="67" spans="1:42">
      <c r="A67" t="s">
        <v>481</v>
      </c>
      <c r="B67" s="4">
        <v>43409</v>
      </c>
      <c r="C67" s="1">
        <v>0.64583333333333337</v>
      </c>
      <c r="D67" t="s">
        <v>194</v>
      </c>
      <c r="E67" t="s">
        <v>475</v>
      </c>
      <c r="F67" t="s">
        <v>279</v>
      </c>
      <c r="G67">
        <v>3314</v>
      </c>
      <c r="H67" t="s">
        <v>231</v>
      </c>
      <c r="I67" t="s">
        <v>232</v>
      </c>
      <c r="J67" t="s">
        <v>5</v>
      </c>
      <c r="K67" t="s">
        <v>234</v>
      </c>
      <c r="L67" t="s">
        <v>476</v>
      </c>
      <c r="M67">
        <v>4</v>
      </c>
      <c r="N67">
        <v>6</v>
      </c>
      <c r="O67">
        <v>63.652799999999999</v>
      </c>
      <c r="P67">
        <v>32.964199999999998</v>
      </c>
      <c r="Q67">
        <v>16.2379</v>
      </c>
      <c r="R67">
        <v>7.3437999999999999</v>
      </c>
      <c r="S67">
        <v>3.5417999999999998</v>
      </c>
      <c r="T67">
        <v>1.7929999999999999</v>
      </c>
      <c r="U67">
        <v>1.7173</v>
      </c>
      <c r="V67">
        <v>1.3859999999999999</v>
      </c>
      <c r="W67">
        <v>1.0573999999999999</v>
      </c>
      <c r="X67">
        <v>0.8518</v>
      </c>
      <c r="Y67">
        <v>0</v>
      </c>
      <c r="Z67">
        <v>9.9471000000000007</v>
      </c>
      <c r="AA67" t="s">
        <v>246</v>
      </c>
      <c r="AB67">
        <v>1.8801000000000001</v>
      </c>
      <c r="AC67" t="s">
        <v>482</v>
      </c>
      <c r="AD67">
        <v>0.50319999999999998</v>
      </c>
      <c r="AE67" t="s">
        <v>483</v>
      </c>
      <c r="AF67">
        <v>1.9109</v>
      </c>
      <c r="AG67">
        <v>7.8</v>
      </c>
      <c r="AH67">
        <v>152.5874</v>
      </c>
      <c r="AI67">
        <v>7</v>
      </c>
      <c r="AK67">
        <v>73</v>
      </c>
      <c r="AL67">
        <v>5</v>
      </c>
      <c r="AM67">
        <v>14</v>
      </c>
      <c r="AN67" t="s">
        <v>480</v>
      </c>
      <c r="AP67" t="str">
        <f t="shared" si="2"/>
        <v/>
      </c>
    </row>
    <row r="68" spans="1:42">
      <c r="A68" t="s">
        <v>484</v>
      </c>
      <c r="B68" s="4">
        <v>43409</v>
      </c>
      <c r="C68" s="1">
        <v>0.64583333333333337</v>
      </c>
      <c r="D68" t="s">
        <v>194</v>
      </c>
      <c r="E68" t="s">
        <v>475</v>
      </c>
      <c r="F68" t="s">
        <v>279</v>
      </c>
      <c r="G68">
        <v>3314</v>
      </c>
      <c r="H68" t="s">
        <v>231</v>
      </c>
      <c r="I68" t="s">
        <v>232</v>
      </c>
      <c r="J68" t="s">
        <v>5</v>
      </c>
      <c r="K68" t="s">
        <v>234</v>
      </c>
      <c r="L68" t="s">
        <v>476</v>
      </c>
      <c r="M68">
        <v>3</v>
      </c>
      <c r="N68">
        <v>11</v>
      </c>
      <c r="O68">
        <v>32.217500000000001</v>
      </c>
      <c r="P68">
        <v>37.0608</v>
      </c>
      <c r="Q68">
        <v>15.6189</v>
      </c>
      <c r="R68">
        <v>3.5301</v>
      </c>
      <c r="S68">
        <v>3.1741000000000001</v>
      </c>
      <c r="T68">
        <v>3.0939000000000001</v>
      </c>
      <c r="U68">
        <v>2.6833</v>
      </c>
      <c r="V68">
        <v>0.90229999999999999</v>
      </c>
      <c r="W68">
        <v>1.3075000000000001</v>
      </c>
      <c r="X68">
        <v>1.0451999999999999</v>
      </c>
      <c r="Y68">
        <v>0</v>
      </c>
      <c r="Z68">
        <v>17.0943</v>
      </c>
      <c r="AA68" t="s">
        <v>262</v>
      </c>
      <c r="AB68">
        <v>0</v>
      </c>
      <c r="AC68" t="s">
        <v>263</v>
      </c>
      <c r="AD68">
        <v>6.8199999999999997E-2</v>
      </c>
      <c r="AE68" t="s">
        <v>485</v>
      </c>
      <c r="AF68">
        <v>0.8952</v>
      </c>
      <c r="AG68">
        <v>26.395700000000001</v>
      </c>
      <c r="AH68">
        <v>145.08699999999999</v>
      </c>
      <c r="AI68">
        <v>6</v>
      </c>
      <c r="AK68">
        <v>77</v>
      </c>
      <c r="AL68">
        <v>5</v>
      </c>
      <c r="AM68">
        <v>12</v>
      </c>
      <c r="AN68" t="s">
        <v>480</v>
      </c>
      <c r="AP68" t="str">
        <f t="shared" si="2"/>
        <v/>
      </c>
    </row>
    <row r="69" spans="1:42">
      <c r="A69" t="s">
        <v>486</v>
      </c>
      <c r="B69" s="4">
        <v>43409</v>
      </c>
      <c r="C69" s="1">
        <v>0.64583333333333337</v>
      </c>
      <c r="D69" t="s">
        <v>194</v>
      </c>
      <c r="E69" t="s">
        <v>475</v>
      </c>
      <c r="F69" t="s">
        <v>279</v>
      </c>
      <c r="G69">
        <v>3314</v>
      </c>
      <c r="H69" t="s">
        <v>231</v>
      </c>
      <c r="I69" t="s">
        <v>232</v>
      </c>
      <c r="J69" t="s">
        <v>5</v>
      </c>
      <c r="K69" t="s">
        <v>234</v>
      </c>
      <c r="L69" t="s">
        <v>476</v>
      </c>
      <c r="M69">
        <v>1</v>
      </c>
      <c r="N69">
        <v>7</v>
      </c>
      <c r="O69">
        <v>39.8613</v>
      </c>
      <c r="P69">
        <v>27.653199999999998</v>
      </c>
      <c r="Q69">
        <v>15.4558</v>
      </c>
      <c r="R69">
        <v>5.3402000000000003</v>
      </c>
      <c r="S69">
        <v>3.8161999999999998</v>
      </c>
      <c r="T69">
        <v>0</v>
      </c>
      <c r="U69">
        <v>0</v>
      </c>
      <c r="V69">
        <v>0</v>
      </c>
      <c r="W69">
        <v>0</v>
      </c>
      <c r="X69">
        <v>0</v>
      </c>
      <c r="Y69">
        <v>8.0710999999999995</v>
      </c>
      <c r="Z69">
        <v>2.6042000000000001</v>
      </c>
      <c r="AA69" t="s">
        <v>387</v>
      </c>
      <c r="AB69">
        <v>3.2035</v>
      </c>
      <c r="AC69" t="s">
        <v>388</v>
      </c>
      <c r="AD69">
        <v>1.6389</v>
      </c>
      <c r="AE69" t="s">
        <v>385</v>
      </c>
      <c r="AF69">
        <v>1.9360999999999999</v>
      </c>
      <c r="AG69">
        <v>1.9</v>
      </c>
      <c r="AH69">
        <v>111.48050000000001</v>
      </c>
      <c r="AI69">
        <v>1.25</v>
      </c>
      <c r="AK69">
        <v>101</v>
      </c>
      <c r="AL69">
        <v>5</v>
      </c>
      <c r="AM69">
        <v>407</v>
      </c>
      <c r="AN69" t="s">
        <v>480</v>
      </c>
      <c r="AP69" t="str">
        <f t="shared" si="2"/>
        <v/>
      </c>
    </row>
    <row r="70" spans="1:42">
      <c r="A70" t="s">
        <v>487</v>
      </c>
      <c r="B70" s="4">
        <v>43409</v>
      </c>
      <c r="C70" s="1">
        <v>0.64583333333333337</v>
      </c>
      <c r="D70" t="s">
        <v>194</v>
      </c>
      <c r="E70" t="s">
        <v>475</v>
      </c>
      <c r="F70" t="s">
        <v>279</v>
      </c>
      <c r="G70">
        <v>3314</v>
      </c>
      <c r="H70" t="s">
        <v>231</v>
      </c>
      <c r="I70" t="s">
        <v>232</v>
      </c>
      <c r="J70" t="s">
        <v>5</v>
      </c>
      <c r="K70" t="s">
        <v>234</v>
      </c>
      <c r="L70" t="s">
        <v>476</v>
      </c>
      <c r="M70">
        <v>5</v>
      </c>
      <c r="N70">
        <v>8</v>
      </c>
      <c r="O70">
        <v>28.931000000000001</v>
      </c>
      <c r="P70">
        <v>21.2883</v>
      </c>
      <c r="Q70">
        <v>13.041600000000001</v>
      </c>
      <c r="R70">
        <v>4.0801999999999996</v>
      </c>
      <c r="S70">
        <v>1.86</v>
      </c>
      <c r="T70">
        <v>1.5771999999999999</v>
      </c>
      <c r="U70">
        <v>1.4864999999999999</v>
      </c>
      <c r="V70">
        <v>1.3505</v>
      </c>
      <c r="W70">
        <v>1.1956</v>
      </c>
      <c r="X70">
        <v>0.87180000000000002</v>
      </c>
      <c r="Y70">
        <v>0</v>
      </c>
      <c r="Z70">
        <v>6.9957000000000003</v>
      </c>
      <c r="AA70" t="s">
        <v>444</v>
      </c>
      <c r="AB70">
        <v>1.5621</v>
      </c>
      <c r="AC70" t="s">
        <v>488</v>
      </c>
      <c r="AD70">
        <v>0.1167</v>
      </c>
      <c r="AE70" t="s">
        <v>489</v>
      </c>
      <c r="AF70">
        <v>1.4263999999999999</v>
      </c>
      <c r="AG70">
        <v>7.8</v>
      </c>
      <c r="AH70">
        <v>93.583699999999993</v>
      </c>
      <c r="AI70">
        <v>16</v>
      </c>
      <c r="AK70">
        <v>73</v>
      </c>
      <c r="AL70">
        <v>5</v>
      </c>
      <c r="AM70">
        <v>172</v>
      </c>
      <c r="AN70" t="s">
        <v>480</v>
      </c>
      <c r="AP70" t="str">
        <f t="shared" si="2"/>
        <v/>
      </c>
    </row>
    <row r="71" spans="1:42">
      <c r="A71" t="s">
        <v>491</v>
      </c>
      <c r="B71" s="4">
        <v>43409</v>
      </c>
      <c r="C71" s="1">
        <v>0.65625</v>
      </c>
      <c r="D71" t="s">
        <v>277</v>
      </c>
      <c r="E71" t="s">
        <v>229</v>
      </c>
      <c r="F71" t="s">
        <v>279</v>
      </c>
      <c r="G71">
        <v>3509</v>
      </c>
      <c r="H71" t="s">
        <v>280</v>
      </c>
      <c r="I71" t="s">
        <v>232</v>
      </c>
      <c r="J71" t="s">
        <v>5</v>
      </c>
      <c r="K71" t="s">
        <v>234</v>
      </c>
      <c r="L71" t="s">
        <v>490</v>
      </c>
      <c r="M71">
        <v>1</v>
      </c>
      <c r="N71">
        <v>10</v>
      </c>
      <c r="O71">
        <v>81.875</v>
      </c>
      <c r="P71">
        <v>45.031999999999996</v>
      </c>
      <c r="Q71">
        <v>32.416800000000002</v>
      </c>
      <c r="R71">
        <v>8.7594999999999992</v>
      </c>
      <c r="S71">
        <v>6.0063000000000004</v>
      </c>
      <c r="T71">
        <v>4.0742000000000003</v>
      </c>
      <c r="U71">
        <v>2.8908</v>
      </c>
      <c r="V71">
        <v>2.1629</v>
      </c>
      <c r="W71">
        <v>1.9904999999999999</v>
      </c>
      <c r="X71">
        <v>1.1195999999999999</v>
      </c>
      <c r="Y71">
        <v>0</v>
      </c>
      <c r="Z71">
        <v>16.2029</v>
      </c>
      <c r="AA71" t="s">
        <v>492</v>
      </c>
      <c r="AB71">
        <v>0.1472</v>
      </c>
      <c r="AC71" t="s">
        <v>493</v>
      </c>
      <c r="AD71">
        <v>1.8985000000000001</v>
      </c>
      <c r="AE71" t="s">
        <v>494</v>
      </c>
      <c r="AF71">
        <v>1.1302000000000001</v>
      </c>
      <c r="AG71">
        <v>11.7486</v>
      </c>
      <c r="AH71" s="23">
        <v>217.45500000000001</v>
      </c>
      <c r="AI71">
        <v>2.5</v>
      </c>
      <c r="AK71">
        <v>98</v>
      </c>
      <c r="AL71">
        <v>8</v>
      </c>
      <c r="AM71">
        <v>16</v>
      </c>
      <c r="AN71" t="s">
        <v>480</v>
      </c>
      <c r="AP71" t="str">
        <f t="shared" si="2"/>
        <v>Bold</v>
      </c>
    </row>
    <row r="72" spans="1:42">
      <c r="A72" t="s">
        <v>495</v>
      </c>
      <c r="B72" s="4">
        <v>43409</v>
      </c>
      <c r="C72" s="1">
        <v>0.65625</v>
      </c>
      <c r="D72" t="s">
        <v>277</v>
      </c>
      <c r="E72" t="s">
        <v>229</v>
      </c>
      <c r="F72" t="s">
        <v>279</v>
      </c>
      <c r="G72">
        <v>3509</v>
      </c>
      <c r="H72" t="s">
        <v>280</v>
      </c>
      <c r="I72" t="s">
        <v>232</v>
      </c>
      <c r="J72" t="s">
        <v>5</v>
      </c>
      <c r="K72" t="s">
        <v>234</v>
      </c>
      <c r="L72" t="s">
        <v>490</v>
      </c>
      <c r="M72">
        <v>5</v>
      </c>
      <c r="N72">
        <v>5</v>
      </c>
      <c r="O72">
        <v>69.05</v>
      </c>
      <c r="P72">
        <v>33.029499999999999</v>
      </c>
      <c r="Q72">
        <v>22.235900000000001</v>
      </c>
      <c r="R72">
        <v>6.2222</v>
      </c>
      <c r="S72">
        <v>5.5217000000000001</v>
      </c>
      <c r="T72">
        <v>3.1993999999999998</v>
      </c>
      <c r="U72">
        <v>2.3757000000000001</v>
      </c>
      <c r="V72">
        <v>1.2724</v>
      </c>
      <c r="W72">
        <v>0.93159999999999998</v>
      </c>
      <c r="X72">
        <v>0.71819999999999995</v>
      </c>
      <c r="Y72">
        <v>0</v>
      </c>
      <c r="Z72">
        <v>10.955</v>
      </c>
      <c r="AA72" t="s">
        <v>359</v>
      </c>
      <c r="AB72">
        <v>0.81230000000000002</v>
      </c>
      <c r="AC72" t="s">
        <v>395</v>
      </c>
      <c r="AD72">
        <v>0.23400000000000001</v>
      </c>
      <c r="AE72" t="s">
        <v>496</v>
      </c>
      <c r="AF72">
        <v>3.6876000000000002</v>
      </c>
      <c r="AG72">
        <v>19.399999999999999</v>
      </c>
      <c r="AH72">
        <v>179.6454</v>
      </c>
      <c r="AI72">
        <v>1.75</v>
      </c>
      <c r="AK72">
        <v>83</v>
      </c>
      <c r="AL72">
        <v>8</v>
      </c>
      <c r="AM72">
        <v>17</v>
      </c>
      <c r="AN72" t="s">
        <v>480</v>
      </c>
      <c r="AP72" t="str">
        <f t="shared" si="2"/>
        <v/>
      </c>
    </row>
    <row r="73" spans="1:42">
      <c r="A73" t="s">
        <v>497</v>
      </c>
      <c r="B73" s="4">
        <v>43409</v>
      </c>
      <c r="C73" s="1">
        <v>0.65625</v>
      </c>
      <c r="D73" t="s">
        <v>277</v>
      </c>
      <c r="E73" t="s">
        <v>229</v>
      </c>
      <c r="F73" t="s">
        <v>279</v>
      </c>
      <c r="G73">
        <v>3509</v>
      </c>
      <c r="H73" t="s">
        <v>280</v>
      </c>
      <c r="I73" t="s">
        <v>232</v>
      </c>
      <c r="J73" t="s">
        <v>5</v>
      </c>
      <c r="K73" t="s">
        <v>234</v>
      </c>
      <c r="L73" t="s">
        <v>490</v>
      </c>
      <c r="M73">
        <v>7</v>
      </c>
      <c r="N73">
        <v>10</v>
      </c>
      <c r="O73">
        <v>53.357999999999997</v>
      </c>
      <c r="P73">
        <v>55.599600000000002</v>
      </c>
      <c r="Q73">
        <v>17.563500000000001</v>
      </c>
      <c r="R73">
        <v>6.7221000000000002</v>
      </c>
      <c r="S73">
        <v>3.6688000000000001</v>
      </c>
      <c r="T73">
        <v>2.8923999999999999</v>
      </c>
      <c r="U73">
        <v>1.0226999999999999</v>
      </c>
      <c r="V73">
        <v>0.85919999999999996</v>
      </c>
      <c r="W73">
        <v>0.50239999999999996</v>
      </c>
      <c r="X73">
        <v>1.2833000000000001</v>
      </c>
      <c r="Y73">
        <v>0</v>
      </c>
      <c r="Z73">
        <v>16.125</v>
      </c>
      <c r="AA73" t="s">
        <v>315</v>
      </c>
      <c r="AB73">
        <v>2.0895000000000001</v>
      </c>
      <c r="AC73" t="s">
        <v>498</v>
      </c>
      <c r="AD73">
        <v>0.1404</v>
      </c>
      <c r="AE73" t="s">
        <v>302</v>
      </c>
      <c r="AF73">
        <v>0.74570000000000003</v>
      </c>
      <c r="AG73">
        <v>14.3759</v>
      </c>
      <c r="AH73">
        <v>176.94839999999999</v>
      </c>
      <c r="AI73">
        <v>6.5</v>
      </c>
      <c r="AK73">
        <v>74</v>
      </c>
      <c r="AL73">
        <v>8</v>
      </c>
      <c r="AM73">
        <v>43</v>
      </c>
      <c r="AN73" t="s">
        <v>480</v>
      </c>
      <c r="AP73" t="str">
        <f t="shared" si="2"/>
        <v/>
      </c>
    </row>
    <row r="74" spans="1:42">
      <c r="A74" t="s">
        <v>499</v>
      </c>
      <c r="B74" s="4">
        <v>43409</v>
      </c>
      <c r="C74" s="1">
        <v>0.65625</v>
      </c>
      <c r="D74" t="s">
        <v>277</v>
      </c>
      <c r="E74" t="s">
        <v>229</v>
      </c>
      <c r="F74" t="s">
        <v>279</v>
      </c>
      <c r="G74">
        <v>3509</v>
      </c>
      <c r="H74" t="s">
        <v>280</v>
      </c>
      <c r="I74" t="s">
        <v>232</v>
      </c>
      <c r="J74" t="s">
        <v>5</v>
      </c>
      <c r="K74" t="s">
        <v>234</v>
      </c>
      <c r="L74" t="s">
        <v>490</v>
      </c>
      <c r="M74">
        <v>3</v>
      </c>
      <c r="N74">
        <v>9</v>
      </c>
      <c r="O74">
        <v>65.717399999999998</v>
      </c>
      <c r="P74">
        <v>35.712600000000002</v>
      </c>
      <c r="Q74">
        <v>14.553000000000001</v>
      </c>
      <c r="R74">
        <v>6.8853</v>
      </c>
      <c r="S74">
        <v>6.6280999999999999</v>
      </c>
      <c r="T74">
        <v>3.3881999999999999</v>
      </c>
      <c r="U74">
        <v>3.0514999999999999</v>
      </c>
      <c r="V74">
        <v>2.5945999999999998</v>
      </c>
      <c r="W74">
        <v>0.99529999999999996</v>
      </c>
      <c r="X74">
        <v>0.73370000000000002</v>
      </c>
      <c r="Y74">
        <v>0</v>
      </c>
      <c r="Z74">
        <v>17.8521</v>
      </c>
      <c r="AA74" t="s">
        <v>500</v>
      </c>
      <c r="AB74">
        <v>0</v>
      </c>
      <c r="AC74" t="s">
        <v>501</v>
      </c>
      <c r="AD74">
        <v>0.5</v>
      </c>
      <c r="AE74" t="s">
        <v>502</v>
      </c>
      <c r="AF74">
        <v>1.7155</v>
      </c>
      <c r="AG74">
        <v>11.779500000000001</v>
      </c>
      <c r="AH74">
        <v>172.1069</v>
      </c>
      <c r="AI74">
        <v>10</v>
      </c>
      <c r="AK74">
        <v>92</v>
      </c>
      <c r="AL74">
        <v>8</v>
      </c>
      <c r="AM74">
        <v>16</v>
      </c>
      <c r="AN74" t="s">
        <v>480</v>
      </c>
      <c r="AP74" t="str">
        <f t="shared" si="2"/>
        <v/>
      </c>
    </row>
    <row r="75" spans="1:42">
      <c r="A75" t="s">
        <v>503</v>
      </c>
      <c r="B75" s="4">
        <v>43409</v>
      </c>
      <c r="C75" s="1">
        <v>0.65625</v>
      </c>
      <c r="D75" t="s">
        <v>277</v>
      </c>
      <c r="E75" t="s">
        <v>229</v>
      </c>
      <c r="F75" t="s">
        <v>279</v>
      </c>
      <c r="G75">
        <v>3509</v>
      </c>
      <c r="H75" t="s">
        <v>280</v>
      </c>
      <c r="I75" t="s">
        <v>232</v>
      </c>
      <c r="J75" t="s">
        <v>5</v>
      </c>
      <c r="K75" t="s">
        <v>234</v>
      </c>
      <c r="L75" t="s">
        <v>490</v>
      </c>
      <c r="M75">
        <v>2</v>
      </c>
      <c r="N75">
        <v>10</v>
      </c>
      <c r="O75">
        <v>43.561599999999999</v>
      </c>
      <c r="P75">
        <v>43.825099999999999</v>
      </c>
      <c r="Q75">
        <v>15.0296</v>
      </c>
      <c r="R75">
        <v>7.4295999999999998</v>
      </c>
      <c r="S75">
        <v>7.1680000000000001</v>
      </c>
      <c r="T75">
        <v>3.4518</v>
      </c>
      <c r="U75">
        <v>3.9506999999999999</v>
      </c>
      <c r="V75">
        <v>1.8975</v>
      </c>
      <c r="W75">
        <v>0.90269999999999995</v>
      </c>
      <c r="X75">
        <v>1.0847</v>
      </c>
      <c r="Y75">
        <v>0</v>
      </c>
      <c r="Z75">
        <v>13.5457</v>
      </c>
      <c r="AA75" t="s">
        <v>504</v>
      </c>
      <c r="AB75">
        <v>1.3817999999999999</v>
      </c>
      <c r="AC75" t="s">
        <v>505</v>
      </c>
      <c r="AD75">
        <v>0.85770000000000002</v>
      </c>
      <c r="AE75" t="s">
        <v>506</v>
      </c>
      <c r="AF75">
        <v>0.2</v>
      </c>
      <c r="AG75">
        <v>13.965299999999999</v>
      </c>
      <c r="AH75">
        <v>158.2518</v>
      </c>
      <c r="AI75">
        <v>14</v>
      </c>
      <c r="AK75">
        <v>96</v>
      </c>
      <c r="AL75">
        <v>8</v>
      </c>
      <c r="AM75">
        <v>181</v>
      </c>
      <c r="AN75" t="s">
        <v>480</v>
      </c>
      <c r="AP75" t="str">
        <f t="shared" si="2"/>
        <v/>
      </c>
    </row>
    <row r="76" spans="1:42">
      <c r="A76" t="s">
        <v>507</v>
      </c>
      <c r="B76" s="4">
        <v>43409</v>
      </c>
      <c r="C76" s="1">
        <v>0.65625</v>
      </c>
      <c r="D76" t="s">
        <v>277</v>
      </c>
      <c r="E76" t="s">
        <v>229</v>
      </c>
      <c r="F76" t="s">
        <v>279</v>
      </c>
      <c r="G76">
        <v>3509</v>
      </c>
      <c r="H76" t="s">
        <v>280</v>
      </c>
      <c r="I76" t="s">
        <v>232</v>
      </c>
      <c r="J76" t="s">
        <v>5</v>
      </c>
      <c r="K76" t="s">
        <v>234</v>
      </c>
      <c r="L76" t="s">
        <v>490</v>
      </c>
      <c r="M76">
        <v>4</v>
      </c>
      <c r="N76">
        <v>6</v>
      </c>
      <c r="O76">
        <v>51.369</v>
      </c>
      <c r="P76">
        <v>39.8489</v>
      </c>
      <c r="Q76">
        <v>14.643800000000001</v>
      </c>
      <c r="R76">
        <v>5.5941999999999998</v>
      </c>
      <c r="S76">
        <v>3.9916</v>
      </c>
      <c r="T76">
        <v>2.4518</v>
      </c>
      <c r="U76">
        <v>1.7970999999999999</v>
      </c>
      <c r="V76">
        <v>1.1752</v>
      </c>
      <c r="W76">
        <v>0.8669</v>
      </c>
      <c r="X76">
        <v>0.96850000000000003</v>
      </c>
      <c r="Y76">
        <v>0</v>
      </c>
      <c r="Z76">
        <v>16.125</v>
      </c>
      <c r="AA76" t="s">
        <v>508</v>
      </c>
      <c r="AB76">
        <v>0.50670000000000004</v>
      </c>
      <c r="AC76" t="s">
        <v>509</v>
      </c>
      <c r="AD76">
        <v>1.9313</v>
      </c>
      <c r="AE76" t="s">
        <v>510</v>
      </c>
      <c r="AF76">
        <v>1.9500999999999999</v>
      </c>
      <c r="AG76">
        <v>5.0666000000000002</v>
      </c>
      <c r="AH76">
        <v>148.2867</v>
      </c>
      <c r="AI76">
        <v>8</v>
      </c>
      <c r="AK76">
        <v>90</v>
      </c>
      <c r="AL76">
        <v>8</v>
      </c>
      <c r="AM76">
        <v>33</v>
      </c>
      <c r="AN76" t="s">
        <v>480</v>
      </c>
      <c r="AP76" t="str">
        <f t="shared" si="2"/>
        <v/>
      </c>
    </row>
    <row r="77" spans="1:42">
      <c r="A77" t="s">
        <v>511</v>
      </c>
      <c r="B77" s="4">
        <v>43409</v>
      </c>
      <c r="C77" s="1">
        <v>0.65625</v>
      </c>
      <c r="D77" t="s">
        <v>277</v>
      </c>
      <c r="E77" t="s">
        <v>229</v>
      </c>
      <c r="F77" t="s">
        <v>279</v>
      </c>
      <c r="G77">
        <v>3509</v>
      </c>
      <c r="H77" t="s">
        <v>280</v>
      </c>
      <c r="I77" t="s">
        <v>232</v>
      </c>
      <c r="J77" t="s">
        <v>5</v>
      </c>
      <c r="K77" t="s">
        <v>234</v>
      </c>
      <c r="L77" t="s">
        <v>490</v>
      </c>
      <c r="M77">
        <v>8</v>
      </c>
      <c r="N77">
        <v>13</v>
      </c>
      <c r="O77">
        <v>42.553899999999999</v>
      </c>
      <c r="P77">
        <v>21.6906</v>
      </c>
      <c r="Q77">
        <v>24.7242</v>
      </c>
      <c r="R77">
        <v>6.1215000000000002</v>
      </c>
      <c r="S77">
        <v>2.9100999999999999</v>
      </c>
      <c r="T77">
        <v>3.2199</v>
      </c>
      <c r="U77">
        <v>2.5644</v>
      </c>
      <c r="V77">
        <v>1.6825000000000001</v>
      </c>
      <c r="W77">
        <v>0.91439999999999999</v>
      </c>
      <c r="X77">
        <v>0.76770000000000005</v>
      </c>
      <c r="Y77">
        <v>0</v>
      </c>
      <c r="Z77">
        <v>11.867100000000001</v>
      </c>
      <c r="AA77" t="s">
        <v>366</v>
      </c>
      <c r="AB77">
        <v>0.4864</v>
      </c>
      <c r="AC77" t="s">
        <v>498</v>
      </c>
      <c r="AD77">
        <v>0.50960000000000005</v>
      </c>
      <c r="AE77" t="s">
        <v>512</v>
      </c>
      <c r="AF77">
        <v>0</v>
      </c>
      <c r="AG77">
        <v>23.660799999999998</v>
      </c>
      <c r="AH77">
        <v>143.67310000000001</v>
      </c>
      <c r="AI77">
        <v>14</v>
      </c>
      <c r="AK77">
        <v>72</v>
      </c>
      <c r="AL77">
        <v>8</v>
      </c>
      <c r="AM77">
        <v>69</v>
      </c>
      <c r="AN77" t="s">
        <v>480</v>
      </c>
      <c r="AP77" t="str">
        <f t="shared" si="2"/>
        <v/>
      </c>
    </row>
    <row r="78" spans="1:42">
      <c r="A78" t="s">
        <v>513</v>
      </c>
      <c r="B78" s="4">
        <v>43409</v>
      </c>
      <c r="C78" s="1">
        <v>0.65625</v>
      </c>
      <c r="D78" t="s">
        <v>277</v>
      </c>
      <c r="E78" t="s">
        <v>229</v>
      </c>
      <c r="F78" t="s">
        <v>279</v>
      </c>
      <c r="G78">
        <v>3509</v>
      </c>
      <c r="H78" t="s">
        <v>280</v>
      </c>
      <c r="I78" t="s">
        <v>232</v>
      </c>
      <c r="J78" t="s">
        <v>5</v>
      </c>
      <c r="K78" t="s">
        <v>234</v>
      </c>
      <c r="L78" t="s">
        <v>490</v>
      </c>
      <c r="M78">
        <v>6</v>
      </c>
      <c r="N78">
        <v>9</v>
      </c>
      <c r="O78">
        <v>46.281500000000001</v>
      </c>
      <c r="P78">
        <v>32.850900000000003</v>
      </c>
      <c r="Q78">
        <v>14.9253</v>
      </c>
      <c r="R78">
        <v>5.5974000000000004</v>
      </c>
      <c r="S78">
        <v>3.6692</v>
      </c>
      <c r="T78">
        <v>3.5695000000000001</v>
      </c>
      <c r="U78">
        <v>2.5558000000000001</v>
      </c>
      <c r="V78">
        <v>0.84019999999999995</v>
      </c>
      <c r="W78">
        <v>1.1731</v>
      </c>
      <c r="X78">
        <v>1.0869</v>
      </c>
      <c r="Y78">
        <v>0</v>
      </c>
      <c r="Z78">
        <v>13.368600000000001</v>
      </c>
      <c r="AA78" t="s">
        <v>514</v>
      </c>
      <c r="AB78">
        <v>1.4846999999999999</v>
      </c>
      <c r="AC78" t="s">
        <v>515</v>
      </c>
      <c r="AD78">
        <v>0.1419</v>
      </c>
      <c r="AE78" t="s">
        <v>516</v>
      </c>
      <c r="AF78">
        <v>1.9621999999999999</v>
      </c>
      <c r="AG78">
        <v>12.700100000000001</v>
      </c>
      <c r="AH78">
        <v>142.20740000000001</v>
      </c>
      <c r="AI78">
        <v>20</v>
      </c>
      <c r="AK78">
        <v>76</v>
      </c>
      <c r="AL78">
        <v>8</v>
      </c>
      <c r="AM78">
        <v>14</v>
      </c>
      <c r="AN78" t="s">
        <v>480</v>
      </c>
      <c r="AP78" t="str">
        <f t="shared" si="2"/>
        <v/>
      </c>
    </row>
    <row r="79" spans="1:42">
      <c r="A79" t="s">
        <v>519</v>
      </c>
      <c r="B79" s="4">
        <v>43409</v>
      </c>
      <c r="C79" s="1">
        <v>0.66666666666666663</v>
      </c>
      <c r="D79" t="s">
        <v>194</v>
      </c>
      <c r="E79" t="s">
        <v>517</v>
      </c>
      <c r="F79" t="s">
        <v>279</v>
      </c>
      <c r="G79">
        <v>3119</v>
      </c>
      <c r="H79" t="s">
        <v>231</v>
      </c>
      <c r="I79" t="s">
        <v>232</v>
      </c>
      <c r="J79" t="s">
        <v>5</v>
      </c>
      <c r="K79" t="s">
        <v>234</v>
      </c>
      <c r="L79" t="s">
        <v>518</v>
      </c>
      <c r="M79">
        <v>4</v>
      </c>
      <c r="N79">
        <v>5</v>
      </c>
      <c r="O79">
        <v>55.652000000000001</v>
      </c>
      <c r="P79">
        <v>70.490899999999996</v>
      </c>
      <c r="Q79">
        <v>20.840399999999999</v>
      </c>
      <c r="R79">
        <v>9.7248000000000001</v>
      </c>
      <c r="S79">
        <v>6.0132000000000003</v>
      </c>
      <c r="T79">
        <v>3.9441999999999999</v>
      </c>
      <c r="U79">
        <v>4.0763999999999996</v>
      </c>
      <c r="V79">
        <v>2.2496</v>
      </c>
      <c r="W79">
        <v>1.4436</v>
      </c>
      <c r="X79">
        <v>0.82799999999999996</v>
      </c>
      <c r="Y79">
        <v>0</v>
      </c>
      <c r="Z79">
        <v>17.665700000000001</v>
      </c>
      <c r="AA79" t="s">
        <v>258</v>
      </c>
      <c r="AB79">
        <v>3.3531</v>
      </c>
      <c r="AC79" t="s">
        <v>259</v>
      </c>
      <c r="AD79">
        <v>2.6396000000000002</v>
      </c>
      <c r="AE79" t="s">
        <v>520</v>
      </c>
      <c r="AF79">
        <v>1.5345</v>
      </c>
      <c r="AG79">
        <v>18.985199999999999</v>
      </c>
      <c r="AH79" s="23">
        <v>219.44110000000001</v>
      </c>
      <c r="AI79">
        <v>16</v>
      </c>
      <c r="AK79">
        <v>89</v>
      </c>
      <c r="AL79">
        <v>8</v>
      </c>
      <c r="AM79">
        <v>43</v>
      </c>
      <c r="AN79" t="s">
        <v>286</v>
      </c>
      <c r="AP79" t="str">
        <f t="shared" si="2"/>
        <v>Bold</v>
      </c>
    </row>
    <row r="80" spans="1:42">
      <c r="A80" t="s">
        <v>521</v>
      </c>
      <c r="B80" s="4">
        <v>43409</v>
      </c>
      <c r="C80" s="1">
        <v>0.66666666666666663</v>
      </c>
      <c r="D80" t="s">
        <v>194</v>
      </c>
      <c r="E80" t="s">
        <v>517</v>
      </c>
      <c r="F80" t="s">
        <v>279</v>
      </c>
      <c r="G80">
        <v>3119</v>
      </c>
      <c r="H80" t="s">
        <v>231</v>
      </c>
      <c r="I80" t="s">
        <v>232</v>
      </c>
      <c r="J80" t="s">
        <v>5</v>
      </c>
      <c r="K80" t="s">
        <v>234</v>
      </c>
      <c r="L80" t="s">
        <v>518</v>
      </c>
      <c r="M80">
        <v>3</v>
      </c>
      <c r="N80">
        <v>7</v>
      </c>
      <c r="O80">
        <v>60.952100000000002</v>
      </c>
      <c r="P80">
        <v>52.726100000000002</v>
      </c>
      <c r="Q80">
        <v>34.9495</v>
      </c>
      <c r="R80">
        <v>6.6616</v>
      </c>
      <c r="S80">
        <v>4.319</v>
      </c>
      <c r="T80">
        <v>3.1858</v>
      </c>
      <c r="U80">
        <v>2.0659000000000001</v>
      </c>
      <c r="V80">
        <v>1.2462</v>
      </c>
      <c r="W80">
        <v>1.2625</v>
      </c>
      <c r="X80">
        <v>1.2411000000000001</v>
      </c>
      <c r="Y80">
        <v>0</v>
      </c>
      <c r="Z80">
        <v>0</v>
      </c>
      <c r="AA80" t="s">
        <v>270</v>
      </c>
      <c r="AB80">
        <v>1.9887999999999999</v>
      </c>
      <c r="AC80" t="s">
        <v>271</v>
      </c>
      <c r="AD80">
        <v>1.5898000000000001</v>
      </c>
      <c r="AE80" t="s">
        <v>290</v>
      </c>
      <c r="AF80">
        <v>2.0141</v>
      </c>
      <c r="AG80">
        <v>14.7872</v>
      </c>
      <c r="AH80">
        <v>188.9898</v>
      </c>
      <c r="AI80">
        <v>3.5</v>
      </c>
      <c r="AK80">
        <v>93</v>
      </c>
      <c r="AL80">
        <v>8</v>
      </c>
      <c r="AM80">
        <v>41</v>
      </c>
      <c r="AN80" t="s">
        <v>286</v>
      </c>
      <c r="AP80" t="str">
        <f t="shared" si="2"/>
        <v/>
      </c>
    </row>
    <row r="81" spans="1:42">
      <c r="A81" t="s">
        <v>522</v>
      </c>
      <c r="B81" s="4">
        <v>43409</v>
      </c>
      <c r="C81" s="1">
        <v>0.66666666666666663</v>
      </c>
      <c r="D81" t="s">
        <v>194</v>
      </c>
      <c r="E81" t="s">
        <v>517</v>
      </c>
      <c r="F81" t="s">
        <v>279</v>
      </c>
      <c r="G81">
        <v>3119</v>
      </c>
      <c r="H81" t="s">
        <v>231</v>
      </c>
      <c r="I81" t="s">
        <v>232</v>
      </c>
      <c r="J81" t="s">
        <v>5</v>
      </c>
      <c r="K81" t="s">
        <v>234</v>
      </c>
      <c r="L81" t="s">
        <v>518</v>
      </c>
      <c r="M81">
        <v>2</v>
      </c>
      <c r="N81">
        <v>5</v>
      </c>
      <c r="O81">
        <v>55.463299999999997</v>
      </c>
      <c r="P81">
        <v>67.949399999999997</v>
      </c>
      <c r="Q81">
        <v>19.688600000000001</v>
      </c>
      <c r="R81">
        <v>8.9923000000000002</v>
      </c>
      <c r="S81">
        <v>7.1524000000000001</v>
      </c>
      <c r="T81">
        <v>2.8649</v>
      </c>
      <c r="U81">
        <v>3.2961999999999998</v>
      </c>
      <c r="V81">
        <v>1.5552999999999999</v>
      </c>
      <c r="W81">
        <v>1.5790999999999999</v>
      </c>
      <c r="X81">
        <v>0.96360000000000001</v>
      </c>
      <c r="Y81">
        <v>0</v>
      </c>
      <c r="Z81">
        <v>0</v>
      </c>
      <c r="AA81" t="s">
        <v>444</v>
      </c>
      <c r="AB81">
        <v>2.0707</v>
      </c>
      <c r="AC81" t="s">
        <v>445</v>
      </c>
      <c r="AD81">
        <v>0.90700000000000003</v>
      </c>
      <c r="AE81" t="s">
        <v>523</v>
      </c>
      <c r="AF81">
        <v>2.1977000000000002</v>
      </c>
      <c r="AG81">
        <v>13.3912</v>
      </c>
      <c r="AH81">
        <v>188.07159999999999</v>
      </c>
      <c r="AI81">
        <v>5</v>
      </c>
      <c r="AK81">
        <v>97</v>
      </c>
      <c r="AL81">
        <v>8</v>
      </c>
      <c r="AM81">
        <v>12</v>
      </c>
      <c r="AN81" t="s">
        <v>286</v>
      </c>
      <c r="AP81" t="str">
        <f t="shared" si="2"/>
        <v/>
      </c>
    </row>
    <row r="82" spans="1:42">
      <c r="A82" t="s">
        <v>524</v>
      </c>
      <c r="B82" s="4">
        <v>43409</v>
      </c>
      <c r="C82" s="1">
        <v>0.66666666666666663</v>
      </c>
      <c r="D82" t="s">
        <v>194</v>
      </c>
      <c r="E82" t="s">
        <v>517</v>
      </c>
      <c r="F82" t="s">
        <v>279</v>
      </c>
      <c r="G82">
        <v>3119</v>
      </c>
      <c r="H82" t="s">
        <v>231</v>
      </c>
      <c r="I82" t="s">
        <v>232</v>
      </c>
      <c r="J82" t="s">
        <v>5</v>
      </c>
      <c r="K82" t="s">
        <v>234</v>
      </c>
      <c r="L82" t="s">
        <v>518</v>
      </c>
      <c r="M82">
        <v>1</v>
      </c>
      <c r="N82">
        <v>6</v>
      </c>
      <c r="O82">
        <v>58.043599999999998</v>
      </c>
      <c r="P82">
        <v>44.292400000000001</v>
      </c>
      <c r="Q82">
        <v>26.593599999999999</v>
      </c>
      <c r="R82">
        <v>7.8738999999999999</v>
      </c>
      <c r="S82">
        <v>4.4715999999999996</v>
      </c>
      <c r="T82">
        <v>4.5419999999999998</v>
      </c>
      <c r="U82">
        <v>2.7427000000000001</v>
      </c>
      <c r="V82">
        <v>1.2337</v>
      </c>
      <c r="W82">
        <v>0.95450000000000002</v>
      </c>
      <c r="X82">
        <v>1.0167999999999999</v>
      </c>
      <c r="Y82">
        <v>0</v>
      </c>
      <c r="Z82">
        <v>22.52</v>
      </c>
      <c r="AA82" t="s">
        <v>246</v>
      </c>
      <c r="AB82">
        <v>2.1717</v>
      </c>
      <c r="AC82" t="s">
        <v>509</v>
      </c>
      <c r="AD82">
        <v>1.8374999999999999</v>
      </c>
      <c r="AE82" t="s">
        <v>410</v>
      </c>
      <c r="AF82">
        <v>1.954</v>
      </c>
      <c r="AG82">
        <v>1.9165000000000001</v>
      </c>
      <c r="AH82">
        <v>182.1644</v>
      </c>
      <c r="AI82">
        <v>4</v>
      </c>
      <c r="AK82">
        <v>97</v>
      </c>
      <c r="AL82">
        <v>8</v>
      </c>
      <c r="AM82">
        <v>68</v>
      </c>
      <c r="AN82" t="s">
        <v>286</v>
      </c>
      <c r="AP82" t="str">
        <f t="shared" si="2"/>
        <v/>
      </c>
    </row>
    <row r="83" spans="1:42">
      <c r="A83" t="s">
        <v>525</v>
      </c>
      <c r="B83" s="4">
        <v>43409</v>
      </c>
      <c r="C83" s="1">
        <v>0.66666666666666663</v>
      </c>
      <c r="D83" t="s">
        <v>194</v>
      </c>
      <c r="E83" t="s">
        <v>517</v>
      </c>
      <c r="F83" t="s">
        <v>279</v>
      </c>
      <c r="G83">
        <v>3119</v>
      </c>
      <c r="H83" t="s">
        <v>231</v>
      </c>
      <c r="I83" t="s">
        <v>232</v>
      </c>
      <c r="J83" t="s">
        <v>5</v>
      </c>
      <c r="K83" t="s">
        <v>234</v>
      </c>
      <c r="L83" t="s">
        <v>518</v>
      </c>
      <c r="M83">
        <v>8</v>
      </c>
      <c r="N83">
        <v>5</v>
      </c>
      <c r="O83">
        <v>36.770800000000001</v>
      </c>
      <c r="P83">
        <v>29.949100000000001</v>
      </c>
      <c r="Q83">
        <v>17.602499999999999</v>
      </c>
      <c r="R83">
        <v>6.3163999999999998</v>
      </c>
      <c r="S83">
        <v>2.9979</v>
      </c>
      <c r="T83">
        <v>2.4510999999999998</v>
      </c>
      <c r="U83">
        <v>1.4069</v>
      </c>
      <c r="V83">
        <v>0</v>
      </c>
      <c r="W83">
        <v>0</v>
      </c>
      <c r="X83">
        <v>0</v>
      </c>
      <c r="Y83">
        <v>3.1421000000000001</v>
      </c>
      <c r="Z83">
        <v>18.7</v>
      </c>
      <c r="AA83" t="s">
        <v>387</v>
      </c>
      <c r="AB83">
        <v>3.1086999999999998</v>
      </c>
      <c r="AC83" t="s">
        <v>526</v>
      </c>
      <c r="AD83">
        <v>0.47499999999999998</v>
      </c>
      <c r="AE83" t="s">
        <v>527</v>
      </c>
      <c r="AF83">
        <v>1.5268999999999999</v>
      </c>
      <c r="AG83">
        <v>10.3</v>
      </c>
      <c r="AH83">
        <v>134.7474</v>
      </c>
      <c r="AI83">
        <v>10</v>
      </c>
      <c r="AK83">
        <v>71</v>
      </c>
      <c r="AL83">
        <v>8</v>
      </c>
      <c r="AM83">
        <v>43</v>
      </c>
      <c r="AN83" t="s">
        <v>286</v>
      </c>
      <c r="AP83" t="str">
        <f t="shared" si="2"/>
        <v/>
      </c>
    </row>
    <row r="84" spans="1:42">
      <c r="A84" t="s">
        <v>528</v>
      </c>
      <c r="B84" s="4">
        <v>43409</v>
      </c>
      <c r="C84" s="1">
        <v>0.66666666666666663</v>
      </c>
      <c r="D84" t="s">
        <v>194</v>
      </c>
      <c r="E84" t="s">
        <v>517</v>
      </c>
      <c r="F84" t="s">
        <v>279</v>
      </c>
      <c r="G84">
        <v>3119</v>
      </c>
      <c r="H84" t="s">
        <v>231</v>
      </c>
      <c r="I84" t="s">
        <v>232</v>
      </c>
      <c r="J84" t="s">
        <v>5</v>
      </c>
      <c r="K84" t="s">
        <v>234</v>
      </c>
      <c r="L84" t="s">
        <v>518</v>
      </c>
      <c r="M84">
        <v>6</v>
      </c>
      <c r="N84">
        <v>7</v>
      </c>
      <c r="O84">
        <v>46.8262</v>
      </c>
      <c r="P84">
        <v>24.6694</v>
      </c>
      <c r="Q84">
        <v>13.984</v>
      </c>
      <c r="R84">
        <v>5.4161999999999999</v>
      </c>
      <c r="S84">
        <v>2.9016000000000002</v>
      </c>
      <c r="T84">
        <v>3.3029000000000002</v>
      </c>
      <c r="U84">
        <v>1.986</v>
      </c>
      <c r="V84">
        <v>1.4684999999999999</v>
      </c>
      <c r="W84">
        <v>1.0099</v>
      </c>
      <c r="X84">
        <v>0.67610000000000003</v>
      </c>
      <c r="Y84">
        <v>0</v>
      </c>
      <c r="Z84">
        <v>15.822900000000001</v>
      </c>
      <c r="AA84" t="s">
        <v>529</v>
      </c>
      <c r="AB84">
        <v>0</v>
      </c>
      <c r="AC84" t="s">
        <v>530</v>
      </c>
      <c r="AD84">
        <v>0</v>
      </c>
      <c r="AE84" t="s">
        <v>531</v>
      </c>
      <c r="AF84">
        <v>0.98180000000000001</v>
      </c>
      <c r="AG84">
        <v>10.4</v>
      </c>
      <c r="AH84">
        <v>129.44560000000001</v>
      </c>
      <c r="AI84">
        <v>20</v>
      </c>
      <c r="AK84">
        <v>74</v>
      </c>
      <c r="AL84">
        <v>8</v>
      </c>
      <c r="AM84">
        <v>25</v>
      </c>
      <c r="AN84" t="s">
        <v>286</v>
      </c>
      <c r="AP84" t="str">
        <f t="shared" si="2"/>
        <v/>
      </c>
    </row>
    <row r="85" spans="1:42">
      <c r="A85" t="s">
        <v>532</v>
      </c>
      <c r="B85" s="4">
        <v>43409</v>
      </c>
      <c r="C85" s="1">
        <v>0.66666666666666663</v>
      </c>
      <c r="D85" t="s">
        <v>194</v>
      </c>
      <c r="E85" t="s">
        <v>517</v>
      </c>
      <c r="F85" t="s">
        <v>279</v>
      </c>
      <c r="G85">
        <v>3119</v>
      </c>
      <c r="H85" t="s">
        <v>231</v>
      </c>
      <c r="I85" t="s">
        <v>232</v>
      </c>
      <c r="J85" t="s">
        <v>5</v>
      </c>
      <c r="K85" t="s">
        <v>234</v>
      </c>
      <c r="L85" t="s">
        <v>518</v>
      </c>
      <c r="M85">
        <v>7</v>
      </c>
      <c r="N85">
        <v>4</v>
      </c>
      <c r="O85">
        <v>31.698</v>
      </c>
      <c r="P85">
        <v>33.785299999999999</v>
      </c>
      <c r="Q85">
        <v>20.546700000000001</v>
      </c>
      <c r="R85">
        <v>9.4830000000000005</v>
      </c>
      <c r="S85">
        <v>3.7875000000000001</v>
      </c>
      <c r="T85">
        <v>3.3422999999999998</v>
      </c>
      <c r="U85">
        <v>2.4077999999999999</v>
      </c>
      <c r="V85">
        <v>1.3685</v>
      </c>
      <c r="W85">
        <v>0.95089999999999997</v>
      </c>
      <c r="X85">
        <v>1.3408</v>
      </c>
      <c r="Y85">
        <v>0</v>
      </c>
      <c r="Z85">
        <v>2.5</v>
      </c>
      <c r="AA85" t="s">
        <v>533</v>
      </c>
      <c r="AB85">
        <v>1.8844000000000001</v>
      </c>
      <c r="AC85" t="s">
        <v>301</v>
      </c>
      <c r="AD85">
        <v>0.29039999999999999</v>
      </c>
      <c r="AE85" t="s">
        <v>534</v>
      </c>
      <c r="AF85">
        <v>1.7090000000000001</v>
      </c>
      <c r="AG85">
        <v>11.111599999999999</v>
      </c>
      <c r="AH85">
        <v>126.2063</v>
      </c>
      <c r="AI85">
        <v>3</v>
      </c>
      <c r="AK85">
        <v>71</v>
      </c>
      <c r="AL85">
        <v>8</v>
      </c>
      <c r="AM85">
        <v>16</v>
      </c>
      <c r="AN85" t="s">
        <v>286</v>
      </c>
      <c r="AP85" t="str">
        <f t="shared" si="2"/>
        <v/>
      </c>
    </row>
    <row r="86" spans="1:42">
      <c r="A86" t="s">
        <v>535</v>
      </c>
      <c r="B86" s="4">
        <v>43409</v>
      </c>
      <c r="C86" s="1">
        <v>0.66666666666666663</v>
      </c>
      <c r="D86" t="s">
        <v>194</v>
      </c>
      <c r="E86" t="s">
        <v>517</v>
      </c>
      <c r="F86" t="s">
        <v>279</v>
      </c>
      <c r="G86">
        <v>3119</v>
      </c>
      <c r="H86" t="s">
        <v>231</v>
      </c>
      <c r="I86" t="s">
        <v>232</v>
      </c>
      <c r="J86" t="s">
        <v>5</v>
      </c>
      <c r="K86" t="s">
        <v>234</v>
      </c>
      <c r="L86" t="s">
        <v>518</v>
      </c>
      <c r="M86">
        <v>5</v>
      </c>
      <c r="N86">
        <v>5</v>
      </c>
      <c r="O86">
        <v>31.165800000000001</v>
      </c>
      <c r="P86">
        <v>37.509300000000003</v>
      </c>
      <c r="Q86">
        <v>13.5646</v>
      </c>
      <c r="R86">
        <v>5.3137999999999996</v>
      </c>
      <c r="S86">
        <v>3.8744000000000001</v>
      </c>
      <c r="T86">
        <v>0</v>
      </c>
      <c r="U86">
        <v>0</v>
      </c>
      <c r="V86">
        <v>0</v>
      </c>
      <c r="W86">
        <v>0</v>
      </c>
      <c r="X86">
        <v>0</v>
      </c>
      <c r="Y86">
        <v>8.0409000000000006</v>
      </c>
      <c r="Z86">
        <v>0</v>
      </c>
      <c r="AA86" t="s">
        <v>536</v>
      </c>
      <c r="AB86">
        <v>0.998</v>
      </c>
      <c r="AC86" t="s">
        <v>537</v>
      </c>
      <c r="AD86">
        <v>0.80089999999999995</v>
      </c>
      <c r="AE86" t="s">
        <v>306</v>
      </c>
      <c r="AF86">
        <v>1.7718</v>
      </c>
      <c r="AG86">
        <v>2.7</v>
      </c>
      <c r="AH86">
        <v>105.73950000000001</v>
      </c>
      <c r="AI86">
        <v>7</v>
      </c>
      <c r="AK86">
        <v>88</v>
      </c>
      <c r="AL86">
        <v>8</v>
      </c>
      <c r="AM86">
        <v>182</v>
      </c>
      <c r="AN86" t="s">
        <v>286</v>
      </c>
      <c r="AP86" t="str">
        <f t="shared" si="2"/>
        <v/>
      </c>
    </row>
    <row r="87" spans="1:42">
      <c r="A87" t="s">
        <v>539</v>
      </c>
      <c r="B87" s="4">
        <v>43409</v>
      </c>
      <c r="C87" s="1">
        <v>0.67708333333333337</v>
      </c>
      <c r="D87" t="s">
        <v>277</v>
      </c>
      <c r="E87" t="s">
        <v>475</v>
      </c>
      <c r="F87" t="s">
        <v>230</v>
      </c>
      <c r="G87">
        <v>4809</v>
      </c>
      <c r="H87" t="s">
        <v>280</v>
      </c>
      <c r="I87" t="s">
        <v>232</v>
      </c>
      <c r="J87" t="s">
        <v>233</v>
      </c>
      <c r="K87" t="s">
        <v>234</v>
      </c>
      <c r="L87" t="s">
        <v>538</v>
      </c>
      <c r="M87">
        <v>2</v>
      </c>
      <c r="N87">
        <v>4</v>
      </c>
      <c r="O87">
        <v>90.879400000000004</v>
      </c>
      <c r="P87">
        <v>35.136400000000002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53.987299999999998</v>
      </c>
      <c r="Z87">
        <v>0</v>
      </c>
      <c r="AA87" t="s">
        <v>401</v>
      </c>
      <c r="AB87">
        <v>3.3692000000000002</v>
      </c>
      <c r="AC87" t="s">
        <v>275</v>
      </c>
      <c r="AD87">
        <v>1.2606999999999999</v>
      </c>
      <c r="AE87" t="s">
        <v>540</v>
      </c>
      <c r="AF87">
        <v>2.3885000000000001</v>
      </c>
      <c r="AG87">
        <v>15.5</v>
      </c>
      <c r="AH87" s="23">
        <v>202.5214</v>
      </c>
      <c r="AI87">
        <v>0.8</v>
      </c>
      <c r="AK87">
        <v>0</v>
      </c>
      <c r="AL87">
        <v>3</v>
      </c>
      <c r="AM87">
        <v>28</v>
      </c>
      <c r="AN87" t="s">
        <v>240</v>
      </c>
      <c r="AP87" t="str">
        <f t="shared" si="2"/>
        <v>Bold</v>
      </c>
    </row>
    <row r="88" spans="1:42">
      <c r="A88" t="s">
        <v>541</v>
      </c>
      <c r="B88" s="4">
        <v>43409</v>
      </c>
      <c r="C88" s="1">
        <v>0.67708333333333337</v>
      </c>
      <c r="D88" t="s">
        <v>277</v>
      </c>
      <c r="E88" t="s">
        <v>475</v>
      </c>
      <c r="F88" t="s">
        <v>230</v>
      </c>
      <c r="G88">
        <v>4809</v>
      </c>
      <c r="H88" t="s">
        <v>280</v>
      </c>
      <c r="I88" t="s">
        <v>232</v>
      </c>
      <c r="J88" t="s">
        <v>233</v>
      </c>
      <c r="K88" t="s">
        <v>234</v>
      </c>
      <c r="L88" t="s">
        <v>538</v>
      </c>
      <c r="M88">
        <v>3</v>
      </c>
      <c r="N88">
        <v>5</v>
      </c>
      <c r="O88">
        <v>50.566099999999999</v>
      </c>
      <c r="P88">
        <v>58.339599999999997</v>
      </c>
      <c r="Q88">
        <v>30.723500000000001</v>
      </c>
      <c r="R88">
        <v>4.7931999999999997</v>
      </c>
      <c r="S88">
        <v>4.3037000000000001</v>
      </c>
      <c r="T88">
        <v>0</v>
      </c>
      <c r="U88">
        <v>0</v>
      </c>
      <c r="V88">
        <v>0</v>
      </c>
      <c r="W88">
        <v>0</v>
      </c>
      <c r="X88">
        <v>0</v>
      </c>
      <c r="Y88">
        <v>11.8926</v>
      </c>
      <c r="Z88">
        <v>0</v>
      </c>
      <c r="AA88" t="s">
        <v>425</v>
      </c>
      <c r="AB88">
        <v>2.3005</v>
      </c>
      <c r="AC88" t="s">
        <v>542</v>
      </c>
      <c r="AD88">
        <v>1.0181</v>
      </c>
      <c r="AE88" t="s">
        <v>385</v>
      </c>
      <c r="AF88">
        <v>2.4438</v>
      </c>
      <c r="AG88">
        <v>19.399999999999999</v>
      </c>
      <c r="AH88">
        <v>185.78129999999999</v>
      </c>
      <c r="AI88">
        <v>10</v>
      </c>
      <c r="AK88">
        <v>0</v>
      </c>
      <c r="AL88">
        <v>3</v>
      </c>
      <c r="AM88">
        <v>8</v>
      </c>
      <c r="AN88" t="s">
        <v>240</v>
      </c>
      <c r="AP88" t="str">
        <f t="shared" si="2"/>
        <v/>
      </c>
    </row>
    <row r="89" spans="1:42">
      <c r="A89" t="s">
        <v>543</v>
      </c>
      <c r="B89" s="4">
        <v>43409</v>
      </c>
      <c r="C89" s="1">
        <v>0.67708333333333337</v>
      </c>
      <c r="D89" t="s">
        <v>277</v>
      </c>
      <c r="E89" t="s">
        <v>475</v>
      </c>
      <c r="F89" t="s">
        <v>230</v>
      </c>
      <c r="G89">
        <v>4809</v>
      </c>
      <c r="H89" t="s">
        <v>280</v>
      </c>
      <c r="I89" t="s">
        <v>232</v>
      </c>
      <c r="J89" t="s">
        <v>233</v>
      </c>
      <c r="K89" t="s">
        <v>234</v>
      </c>
      <c r="L89" t="s">
        <v>538</v>
      </c>
      <c r="M89">
        <v>1</v>
      </c>
      <c r="N89">
        <v>4</v>
      </c>
      <c r="O89">
        <v>70.008099999999999</v>
      </c>
      <c r="P89">
        <v>50.996600000000001</v>
      </c>
      <c r="Q89">
        <v>14.0679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24.831800000000001</v>
      </c>
      <c r="Z89">
        <v>0</v>
      </c>
      <c r="AA89" t="s">
        <v>544</v>
      </c>
      <c r="AB89">
        <v>3.1815000000000002</v>
      </c>
      <c r="AC89" t="s">
        <v>377</v>
      </c>
      <c r="AD89">
        <v>1.7625999999999999</v>
      </c>
      <c r="AE89" t="s">
        <v>545</v>
      </c>
      <c r="AF89">
        <v>0.44669999999999999</v>
      </c>
      <c r="AG89">
        <v>4.6669</v>
      </c>
      <c r="AH89">
        <v>169.96199999999999</v>
      </c>
      <c r="AI89">
        <v>1.38</v>
      </c>
      <c r="AK89">
        <v>0</v>
      </c>
      <c r="AL89">
        <v>3</v>
      </c>
      <c r="AM89">
        <v>15</v>
      </c>
      <c r="AN89" t="s">
        <v>240</v>
      </c>
      <c r="AP89" t="str">
        <f t="shared" si="2"/>
        <v/>
      </c>
    </row>
    <row r="90" spans="1:42">
      <c r="A90" t="s">
        <v>551</v>
      </c>
      <c r="B90" s="4">
        <v>43409</v>
      </c>
      <c r="C90" s="1">
        <v>0.6875</v>
      </c>
      <c r="D90" t="s">
        <v>168</v>
      </c>
      <c r="E90" t="s">
        <v>546</v>
      </c>
      <c r="F90" t="s">
        <v>230</v>
      </c>
      <c r="G90">
        <v>7116</v>
      </c>
      <c r="H90" t="s">
        <v>547</v>
      </c>
      <c r="I90" t="s">
        <v>548</v>
      </c>
      <c r="J90" t="s">
        <v>233</v>
      </c>
      <c r="K90" t="s">
        <v>549</v>
      </c>
      <c r="L90" t="s">
        <v>550</v>
      </c>
      <c r="M90">
        <v>9</v>
      </c>
      <c r="N90">
        <v>2</v>
      </c>
      <c r="O90">
        <v>95.206999999999994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144.8098</v>
      </c>
      <c r="Z90">
        <v>19.5943</v>
      </c>
      <c r="AA90" t="s">
        <v>552</v>
      </c>
      <c r="AB90">
        <v>4.1101000000000001</v>
      </c>
      <c r="AC90" t="s">
        <v>553</v>
      </c>
      <c r="AD90">
        <v>1.9552</v>
      </c>
      <c r="AE90" t="s">
        <v>554</v>
      </c>
      <c r="AF90">
        <v>2.7193000000000001</v>
      </c>
      <c r="AG90">
        <v>20.5</v>
      </c>
      <c r="AH90" s="23">
        <v>288.89569999999998</v>
      </c>
      <c r="AI90">
        <v>2</v>
      </c>
      <c r="AJ90">
        <v>4</v>
      </c>
      <c r="AK90">
        <v>0</v>
      </c>
      <c r="AL90">
        <v>9</v>
      </c>
      <c r="AM90">
        <v>24</v>
      </c>
      <c r="AN90" t="s">
        <v>555</v>
      </c>
      <c r="AP90" t="str">
        <f t="shared" si="2"/>
        <v>Bold</v>
      </c>
    </row>
    <row r="91" spans="1:42">
      <c r="A91" t="s">
        <v>556</v>
      </c>
      <c r="B91" s="4">
        <v>43409</v>
      </c>
      <c r="C91" s="1">
        <v>0.6875</v>
      </c>
      <c r="D91" t="s">
        <v>168</v>
      </c>
      <c r="E91" t="s">
        <v>546</v>
      </c>
      <c r="F91" t="s">
        <v>230</v>
      </c>
      <c r="G91">
        <v>7116</v>
      </c>
      <c r="H91" t="s">
        <v>547</v>
      </c>
      <c r="I91" t="s">
        <v>548</v>
      </c>
      <c r="J91" t="s">
        <v>233</v>
      </c>
      <c r="K91" t="s">
        <v>549</v>
      </c>
      <c r="L91" t="s">
        <v>550</v>
      </c>
      <c r="M91">
        <v>7</v>
      </c>
      <c r="N91">
        <v>2</v>
      </c>
      <c r="O91">
        <v>93.137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141.66139999999999</v>
      </c>
      <c r="Z91">
        <v>21.5914</v>
      </c>
      <c r="AA91" t="s">
        <v>557</v>
      </c>
      <c r="AB91">
        <v>1.2589999999999999</v>
      </c>
      <c r="AC91" t="s">
        <v>558</v>
      </c>
      <c r="AD91">
        <v>2.9689000000000001</v>
      </c>
      <c r="AE91" t="s">
        <v>559</v>
      </c>
      <c r="AF91">
        <v>1.0531999999999999</v>
      </c>
      <c r="AG91">
        <v>21.5</v>
      </c>
      <c r="AH91">
        <v>283.17090000000002</v>
      </c>
      <c r="AI91">
        <v>1.5</v>
      </c>
      <c r="AJ91">
        <v>6</v>
      </c>
      <c r="AK91">
        <v>0</v>
      </c>
      <c r="AL91">
        <v>9</v>
      </c>
      <c r="AM91">
        <v>13</v>
      </c>
      <c r="AN91" t="s">
        <v>555</v>
      </c>
      <c r="AP91" t="str">
        <f t="shared" si="2"/>
        <v/>
      </c>
    </row>
    <row r="92" spans="1:42">
      <c r="A92" t="s">
        <v>560</v>
      </c>
      <c r="B92" s="4">
        <v>43409</v>
      </c>
      <c r="C92" s="1">
        <v>0.6875</v>
      </c>
      <c r="D92" t="s">
        <v>168</v>
      </c>
      <c r="E92" t="s">
        <v>546</v>
      </c>
      <c r="F92" t="s">
        <v>230</v>
      </c>
      <c r="G92">
        <v>7116</v>
      </c>
      <c r="H92" t="s">
        <v>547</v>
      </c>
      <c r="I92" t="s">
        <v>548</v>
      </c>
      <c r="J92" t="s">
        <v>233</v>
      </c>
      <c r="K92" t="s">
        <v>549</v>
      </c>
      <c r="L92" t="s">
        <v>550</v>
      </c>
      <c r="M92">
        <v>1</v>
      </c>
      <c r="N92">
        <v>2</v>
      </c>
      <c r="O92">
        <v>86.94</v>
      </c>
      <c r="P92">
        <v>43.286999999999999</v>
      </c>
      <c r="Q92">
        <v>27.465699999999998</v>
      </c>
      <c r="R92">
        <v>12.7194</v>
      </c>
      <c r="S92">
        <v>8.8146000000000004</v>
      </c>
      <c r="T92">
        <v>0</v>
      </c>
      <c r="U92">
        <v>0</v>
      </c>
      <c r="V92">
        <v>0</v>
      </c>
      <c r="W92">
        <v>0</v>
      </c>
      <c r="X92">
        <v>0</v>
      </c>
      <c r="Y92">
        <v>16.5307</v>
      </c>
      <c r="Z92">
        <v>21.484300000000001</v>
      </c>
      <c r="AA92" t="s">
        <v>561</v>
      </c>
      <c r="AB92">
        <v>2.3224</v>
      </c>
      <c r="AC92" t="s">
        <v>562</v>
      </c>
      <c r="AD92">
        <v>2.6743999999999999</v>
      </c>
      <c r="AE92" t="s">
        <v>554</v>
      </c>
      <c r="AF92">
        <v>2.7193000000000001</v>
      </c>
      <c r="AG92">
        <v>10.199999999999999</v>
      </c>
      <c r="AH92">
        <v>235.15780000000001</v>
      </c>
      <c r="AI92">
        <v>3</v>
      </c>
      <c r="AJ92">
        <v>7</v>
      </c>
      <c r="AK92">
        <v>84</v>
      </c>
      <c r="AL92">
        <v>9</v>
      </c>
      <c r="AM92">
        <v>27</v>
      </c>
      <c r="AN92" t="s">
        <v>555</v>
      </c>
      <c r="AP92" t="str">
        <f t="shared" si="2"/>
        <v/>
      </c>
    </row>
    <row r="93" spans="1:42">
      <c r="A93" t="s">
        <v>563</v>
      </c>
      <c r="B93" s="4">
        <v>43409</v>
      </c>
      <c r="C93" s="1">
        <v>0.6875</v>
      </c>
      <c r="D93" t="s">
        <v>168</v>
      </c>
      <c r="E93" t="s">
        <v>546</v>
      </c>
      <c r="F93" t="s">
        <v>230</v>
      </c>
      <c r="G93">
        <v>7116</v>
      </c>
      <c r="H93" t="s">
        <v>547</v>
      </c>
      <c r="I93" t="s">
        <v>548</v>
      </c>
      <c r="J93" t="s">
        <v>233</v>
      </c>
      <c r="K93" t="s">
        <v>549</v>
      </c>
      <c r="L93" t="s">
        <v>550</v>
      </c>
      <c r="M93">
        <v>5</v>
      </c>
      <c r="N93">
        <v>2</v>
      </c>
      <c r="O93">
        <v>54.451999999999998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82.8215</v>
      </c>
      <c r="Z93">
        <v>15.62</v>
      </c>
      <c r="AA93" t="s">
        <v>564</v>
      </c>
      <c r="AB93">
        <v>1.2487999999999999</v>
      </c>
      <c r="AC93" t="s">
        <v>565</v>
      </c>
      <c r="AD93">
        <v>0.7782</v>
      </c>
      <c r="AE93" t="s">
        <v>566</v>
      </c>
      <c r="AF93">
        <v>2.8226</v>
      </c>
      <c r="AG93">
        <v>1.5</v>
      </c>
      <c r="AH93">
        <v>159.2431</v>
      </c>
      <c r="AI93">
        <v>25</v>
      </c>
      <c r="AJ93">
        <v>8</v>
      </c>
      <c r="AK93">
        <v>0</v>
      </c>
      <c r="AL93">
        <v>9</v>
      </c>
      <c r="AM93">
        <v>14</v>
      </c>
      <c r="AN93" t="s">
        <v>555</v>
      </c>
      <c r="AP93" t="str">
        <f t="shared" si="2"/>
        <v/>
      </c>
    </row>
    <row r="94" spans="1:42">
      <c r="A94" t="s">
        <v>567</v>
      </c>
      <c r="B94" s="4">
        <v>43409</v>
      </c>
      <c r="C94" s="1">
        <v>0.6875</v>
      </c>
      <c r="D94" t="s">
        <v>168</v>
      </c>
      <c r="E94" t="s">
        <v>546</v>
      </c>
      <c r="F94" t="s">
        <v>230</v>
      </c>
      <c r="G94">
        <v>7116</v>
      </c>
      <c r="H94" t="s">
        <v>547</v>
      </c>
      <c r="I94" t="s">
        <v>548</v>
      </c>
      <c r="J94" t="s">
        <v>233</v>
      </c>
      <c r="K94" t="s">
        <v>549</v>
      </c>
      <c r="L94" t="s">
        <v>550</v>
      </c>
      <c r="M94">
        <v>4</v>
      </c>
      <c r="N94">
        <v>2</v>
      </c>
      <c r="O94">
        <v>61.350999999999999</v>
      </c>
      <c r="P94">
        <v>35.223599999999998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42.204900000000002</v>
      </c>
      <c r="Z94">
        <v>16.643599999999999</v>
      </c>
      <c r="AA94" t="s">
        <v>568</v>
      </c>
      <c r="AB94">
        <v>1.5996999999999999</v>
      </c>
      <c r="AC94" t="s">
        <v>569</v>
      </c>
      <c r="AD94">
        <v>0.40439999999999998</v>
      </c>
      <c r="AE94" t="s">
        <v>570</v>
      </c>
      <c r="AF94">
        <v>0.93159999999999998</v>
      </c>
      <c r="AG94">
        <v>0</v>
      </c>
      <c r="AH94">
        <v>158.3587</v>
      </c>
      <c r="AI94">
        <v>25</v>
      </c>
      <c r="AJ94">
        <v>9</v>
      </c>
      <c r="AK94">
        <v>0</v>
      </c>
      <c r="AL94">
        <v>9</v>
      </c>
      <c r="AM94">
        <v>14</v>
      </c>
      <c r="AN94" t="s">
        <v>555</v>
      </c>
      <c r="AP94" t="str">
        <f t="shared" si="2"/>
        <v/>
      </c>
    </row>
    <row r="95" spans="1:42">
      <c r="A95" t="s">
        <v>571</v>
      </c>
      <c r="B95" s="4">
        <v>43409</v>
      </c>
      <c r="C95" s="1">
        <v>0.6875</v>
      </c>
      <c r="D95" t="s">
        <v>168</v>
      </c>
      <c r="E95" t="s">
        <v>546</v>
      </c>
      <c r="F95" t="s">
        <v>230</v>
      </c>
      <c r="G95">
        <v>7116</v>
      </c>
      <c r="H95" t="s">
        <v>547</v>
      </c>
      <c r="I95" t="s">
        <v>548</v>
      </c>
      <c r="J95" t="s">
        <v>233</v>
      </c>
      <c r="K95" t="s">
        <v>549</v>
      </c>
      <c r="L95" t="s">
        <v>550</v>
      </c>
      <c r="M95">
        <v>6</v>
      </c>
      <c r="N95">
        <v>2</v>
      </c>
      <c r="O95">
        <v>47.760100000000001</v>
      </c>
      <c r="P95">
        <v>45.048299999999998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41.680199999999999</v>
      </c>
      <c r="Z95">
        <v>15.8514</v>
      </c>
      <c r="AA95" t="s">
        <v>572</v>
      </c>
      <c r="AB95">
        <v>1.1507000000000001</v>
      </c>
      <c r="AC95" t="s">
        <v>573</v>
      </c>
      <c r="AD95">
        <v>9.5699999999999993E-2</v>
      </c>
      <c r="AE95" t="s">
        <v>344</v>
      </c>
      <c r="AF95">
        <v>1.3660000000000001</v>
      </c>
      <c r="AG95">
        <v>1.5</v>
      </c>
      <c r="AH95">
        <v>154.45249999999999</v>
      </c>
      <c r="AI95">
        <v>50</v>
      </c>
      <c r="AJ95">
        <v>2</v>
      </c>
      <c r="AK95">
        <v>0</v>
      </c>
      <c r="AL95">
        <v>9</v>
      </c>
      <c r="AM95">
        <v>35</v>
      </c>
      <c r="AN95" t="s">
        <v>555</v>
      </c>
      <c r="AP95" t="str">
        <f t="shared" si="2"/>
        <v/>
      </c>
    </row>
    <row r="96" spans="1:42">
      <c r="A96" t="s">
        <v>574</v>
      </c>
      <c r="B96" s="4">
        <v>43409</v>
      </c>
      <c r="C96" s="1">
        <v>0.6875</v>
      </c>
      <c r="D96" t="s">
        <v>168</v>
      </c>
      <c r="E96" t="s">
        <v>546</v>
      </c>
      <c r="F96" t="s">
        <v>230</v>
      </c>
      <c r="G96">
        <v>7116</v>
      </c>
      <c r="H96" t="s">
        <v>547</v>
      </c>
      <c r="I96" t="s">
        <v>548</v>
      </c>
      <c r="J96" t="s">
        <v>233</v>
      </c>
      <c r="K96" t="s">
        <v>549</v>
      </c>
      <c r="L96" t="s">
        <v>550</v>
      </c>
      <c r="M96">
        <v>3</v>
      </c>
      <c r="N96">
        <v>2</v>
      </c>
      <c r="O96">
        <v>40.193300000000001</v>
      </c>
      <c r="P96">
        <v>35.865099999999998</v>
      </c>
      <c r="Q96">
        <v>19.5608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19.687200000000001</v>
      </c>
      <c r="Z96">
        <v>14.1214</v>
      </c>
      <c r="AA96" t="s">
        <v>575</v>
      </c>
      <c r="AB96">
        <v>1.7401</v>
      </c>
      <c r="AC96" t="s">
        <v>576</v>
      </c>
      <c r="AD96">
        <v>1.3980999999999999</v>
      </c>
      <c r="AE96" t="s">
        <v>570</v>
      </c>
      <c r="AF96">
        <v>0.93159999999999998</v>
      </c>
      <c r="AG96">
        <v>0</v>
      </c>
      <c r="AH96">
        <v>133.49760000000001</v>
      </c>
      <c r="AI96">
        <v>66</v>
      </c>
      <c r="AJ96">
        <v>3</v>
      </c>
      <c r="AK96">
        <v>0</v>
      </c>
      <c r="AL96">
        <v>9</v>
      </c>
      <c r="AM96">
        <v>10</v>
      </c>
      <c r="AN96" t="s">
        <v>555</v>
      </c>
      <c r="AP96" t="str">
        <f t="shared" si="2"/>
        <v/>
      </c>
    </row>
    <row r="97" spans="1:42">
      <c r="A97" t="s">
        <v>577</v>
      </c>
      <c r="B97" s="4">
        <v>43409</v>
      </c>
      <c r="C97" s="1">
        <v>0.6875</v>
      </c>
      <c r="D97" t="s">
        <v>168</v>
      </c>
      <c r="E97" t="s">
        <v>546</v>
      </c>
      <c r="F97" t="s">
        <v>230</v>
      </c>
      <c r="G97">
        <v>7116</v>
      </c>
      <c r="H97" t="s">
        <v>547</v>
      </c>
      <c r="I97" t="s">
        <v>548</v>
      </c>
      <c r="J97" t="s">
        <v>233</v>
      </c>
      <c r="K97" t="s">
        <v>549</v>
      </c>
      <c r="L97" t="s">
        <v>550</v>
      </c>
      <c r="M97">
        <v>8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t="s">
        <v>578</v>
      </c>
      <c r="AB97">
        <v>1.4666999999999999</v>
      </c>
      <c r="AC97" t="s">
        <v>579</v>
      </c>
      <c r="AD97">
        <v>1.7437</v>
      </c>
      <c r="AE97" t="s">
        <v>580</v>
      </c>
      <c r="AF97">
        <v>3.7149000000000001</v>
      </c>
      <c r="AG97">
        <v>1.5</v>
      </c>
      <c r="AH97">
        <v>8.4253</v>
      </c>
      <c r="AI97">
        <v>16</v>
      </c>
      <c r="AJ97">
        <v>1</v>
      </c>
      <c r="AK97">
        <v>0</v>
      </c>
      <c r="AL97">
        <v>9</v>
      </c>
      <c r="AN97" t="s">
        <v>555</v>
      </c>
      <c r="AP97" t="str">
        <f t="shared" si="2"/>
        <v/>
      </c>
    </row>
    <row r="98" spans="1:42">
      <c r="A98" t="s">
        <v>581</v>
      </c>
      <c r="B98" s="4">
        <v>43409</v>
      </c>
      <c r="C98" s="1">
        <v>0.6875</v>
      </c>
      <c r="D98" t="s">
        <v>168</v>
      </c>
      <c r="E98" t="s">
        <v>546</v>
      </c>
      <c r="F98" t="s">
        <v>230</v>
      </c>
      <c r="G98">
        <v>7116</v>
      </c>
      <c r="H98" t="s">
        <v>547</v>
      </c>
      <c r="I98" t="s">
        <v>548</v>
      </c>
      <c r="J98" t="s">
        <v>233</v>
      </c>
      <c r="K98" t="s">
        <v>549</v>
      </c>
      <c r="L98" t="s">
        <v>550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582</v>
      </c>
      <c r="AB98">
        <v>0.73960000000000004</v>
      </c>
      <c r="AC98" t="s">
        <v>583</v>
      </c>
      <c r="AD98">
        <v>0.35949999999999999</v>
      </c>
      <c r="AE98" t="s">
        <v>584</v>
      </c>
      <c r="AF98">
        <v>0.91320000000000001</v>
      </c>
      <c r="AG98">
        <v>0</v>
      </c>
      <c r="AH98">
        <v>2.0123000000000002</v>
      </c>
      <c r="AI98">
        <v>33</v>
      </c>
      <c r="AJ98">
        <v>5</v>
      </c>
      <c r="AK98">
        <v>0</v>
      </c>
      <c r="AL98">
        <v>9</v>
      </c>
      <c r="AN98" t="s">
        <v>555</v>
      </c>
      <c r="AP98" t="str">
        <f t="shared" ref="AP98:AP129" si="3">IF(AND(D98&lt;&gt;D97,C98&lt;&gt;C97),"Bold","")</f>
        <v/>
      </c>
    </row>
    <row r="99" spans="1:42">
      <c r="A99" t="s">
        <v>587</v>
      </c>
      <c r="B99" s="4">
        <v>43409</v>
      </c>
      <c r="C99" s="1">
        <v>0.70833333333333337</v>
      </c>
      <c r="D99" t="s">
        <v>168</v>
      </c>
      <c r="E99" t="s">
        <v>585</v>
      </c>
      <c r="F99" t="s">
        <v>279</v>
      </c>
      <c r="G99">
        <v>5175</v>
      </c>
      <c r="H99" t="s">
        <v>547</v>
      </c>
      <c r="I99" t="s">
        <v>548</v>
      </c>
      <c r="J99" t="s">
        <v>233</v>
      </c>
      <c r="K99" t="s">
        <v>433</v>
      </c>
      <c r="L99" t="s">
        <v>586</v>
      </c>
      <c r="M99">
        <v>6</v>
      </c>
      <c r="N99">
        <v>3</v>
      </c>
      <c r="O99">
        <v>61.828400000000002</v>
      </c>
      <c r="P99">
        <v>56.219299999999997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52.906999999999996</v>
      </c>
      <c r="Z99">
        <v>18.082100000000001</v>
      </c>
      <c r="AA99" t="s">
        <v>588</v>
      </c>
      <c r="AB99">
        <v>5.5547000000000004</v>
      </c>
      <c r="AC99" t="s">
        <v>589</v>
      </c>
      <c r="AD99">
        <v>3.2393000000000001</v>
      </c>
      <c r="AE99" t="s">
        <v>590</v>
      </c>
      <c r="AF99">
        <v>0.77959999999999996</v>
      </c>
      <c r="AG99">
        <v>11.6</v>
      </c>
      <c r="AH99">
        <v>210.21039999999999</v>
      </c>
      <c r="AI99">
        <v>0.62</v>
      </c>
      <c r="AJ99">
        <v>5</v>
      </c>
      <c r="AK99">
        <v>0</v>
      </c>
      <c r="AL99">
        <v>14</v>
      </c>
      <c r="AM99">
        <v>43</v>
      </c>
      <c r="AN99" t="s">
        <v>591</v>
      </c>
      <c r="AP99" t="str">
        <f t="shared" si="3"/>
        <v/>
      </c>
    </row>
    <row r="100" spans="1:42">
      <c r="A100" t="s">
        <v>592</v>
      </c>
      <c r="B100" s="4">
        <v>43409</v>
      </c>
      <c r="C100" s="1">
        <v>0.70833333333333337</v>
      </c>
      <c r="D100" t="s">
        <v>168</v>
      </c>
      <c r="E100" t="s">
        <v>585</v>
      </c>
      <c r="F100" t="s">
        <v>279</v>
      </c>
      <c r="G100">
        <v>5175</v>
      </c>
      <c r="H100" t="s">
        <v>547</v>
      </c>
      <c r="I100" t="s">
        <v>548</v>
      </c>
      <c r="J100" t="s">
        <v>233</v>
      </c>
      <c r="K100" t="s">
        <v>433</v>
      </c>
      <c r="L100" t="s">
        <v>586</v>
      </c>
      <c r="M100">
        <v>9</v>
      </c>
      <c r="N100">
        <v>3</v>
      </c>
      <c r="O100">
        <v>55.344799999999999</v>
      </c>
      <c r="P100">
        <v>30.107099999999999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37.238</v>
      </c>
      <c r="Z100">
        <v>20.422899999999998</v>
      </c>
      <c r="AA100" t="s">
        <v>593</v>
      </c>
      <c r="AB100">
        <v>2.0276999999999998</v>
      </c>
      <c r="AC100" t="s">
        <v>594</v>
      </c>
      <c r="AD100">
        <v>1.4821</v>
      </c>
      <c r="AE100" t="s">
        <v>595</v>
      </c>
      <c r="AF100">
        <v>0.82310000000000005</v>
      </c>
      <c r="AG100">
        <v>2.1</v>
      </c>
      <c r="AH100">
        <v>149.54560000000001</v>
      </c>
      <c r="AI100">
        <v>16</v>
      </c>
      <c r="AJ100">
        <v>7</v>
      </c>
      <c r="AK100">
        <v>0</v>
      </c>
      <c r="AL100">
        <v>14</v>
      </c>
      <c r="AM100">
        <v>6</v>
      </c>
      <c r="AN100" t="s">
        <v>591</v>
      </c>
      <c r="AP100" t="str">
        <f t="shared" si="3"/>
        <v/>
      </c>
    </row>
    <row r="101" spans="1:42">
      <c r="A101" t="s">
        <v>596</v>
      </c>
      <c r="B101" s="4">
        <v>43409</v>
      </c>
      <c r="C101" s="1">
        <v>0.70833333333333337</v>
      </c>
      <c r="D101" t="s">
        <v>168</v>
      </c>
      <c r="E101" t="s">
        <v>585</v>
      </c>
      <c r="F101" t="s">
        <v>279</v>
      </c>
      <c r="G101">
        <v>5175</v>
      </c>
      <c r="H101" t="s">
        <v>547</v>
      </c>
      <c r="I101" t="s">
        <v>548</v>
      </c>
      <c r="J101" t="s">
        <v>233</v>
      </c>
      <c r="K101" t="s">
        <v>433</v>
      </c>
      <c r="L101" t="s">
        <v>586</v>
      </c>
      <c r="M101">
        <v>5</v>
      </c>
      <c r="N101">
        <v>3</v>
      </c>
      <c r="O101">
        <v>52.985999999999997</v>
      </c>
      <c r="P101">
        <v>40.980899999999998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41.737000000000002</v>
      </c>
      <c r="Z101">
        <v>6.3650000000000002</v>
      </c>
      <c r="AA101" t="s">
        <v>597</v>
      </c>
      <c r="AB101">
        <v>0.8256</v>
      </c>
      <c r="AC101" t="s">
        <v>573</v>
      </c>
      <c r="AD101">
        <v>9.5699999999999993E-2</v>
      </c>
      <c r="AE101" t="s">
        <v>598</v>
      </c>
      <c r="AF101">
        <v>0.66010000000000002</v>
      </c>
      <c r="AG101">
        <v>0.6</v>
      </c>
      <c r="AH101">
        <v>144.25030000000001</v>
      </c>
      <c r="AI101">
        <v>33</v>
      </c>
      <c r="AJ101">
        <v>3</v>
      </c>
      <c r="AK101">
        <v>0</v>
      </c>
      <c r="AL101">
        <v>14</v>
      </c>
      <c r="AM101">
        <v>32</v>
      </c>
      <c r="AN101" t="s">
        <v>591</v>
      </c>
      <c r="AP101" t="str">
        <f t="shared" si="3"/>
        <v/>
      </c>
    </row>
    <row r="102" spans="1:42">
      <c r="A102" t="s">
        <v>599</v>
      </c>
      <c r="B102" s="4">
        <v>43409</v>
      </c>
      <c r="C102" s="1">
        <v>0.70833333333333337</v>
      </c>
      <c r="D102" t="s">
        <v>168</v>
      </c>
      <c r="E102" t="s">
        <v>585</v>
      </c>
      <c r="F102" t="s">
        <v>279</v>
      </c>
      <c r="G102">
        <v>5175</v>
      </c>
      <c r="H102" t="s">
        <v>547</v>
      </c>
      <c r="I102" t="s">
        <v>548</v>
      </c>
      <c r="J102" t="s">
        <v>233</v>
      </c>
      <c r="K102" t="s">
        <v>433</v>
      </c>
      <c r="L102" t="s">
        <v>586</v>
      </c>
      <c r="M102">
        <v>8</v>
      </c>
      <c r="N102">
        <v>3</v>
      </c>
      <c r="O102">
        <v>48.355600000000003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73.548900000000003</v>
      </c>
      <c r="Z102">
        <v>14.9543</v>
      </c>
      <c r="AA102" t="s">
        <v>557</v>
      </c>
      <c r="AB102">
        <v>1.2589999999999999</v>
      </c>
      <c r="AC102" t="s">
        <v>600</v>
      </c>
      <c r="AD102">
        <v>0.745</v>
      </c>
      <c r="AE102" t="s">
        <v>601</v>
      </c>
      <c r="AF102">
        <v>1.6956</v>
      </c>
      <c r="AG102">
        <v>0.6</v>
      </c>
      <c r="AH102">
        <v>141.1585</v>
      </c>
      <c r="AI102">
        <v>14</v>
      </c>
      <c r="AJ102">
        <v>12</v>
      </c>
      <c r="AK102">
        <v>0</v>
      </c>
      <c r="AL102">
        <v>14</v>
      </c>
      <c r="AM102">
        <v>201</v>
      </c>
      <c r="AN102" t="s">
        <v>591</v>
      </c>
      <c r="AP102" t="str">
        <f t="shared" si="3"/>
        <v/>
      </c>
    </row>
    <row r="103" spans="1:42">
      <c r="A103" t="s">
        <v>602</v>
      </c>
      <c r="B103" s="4">
        <v>43409</v>
      </c>
      <c r="C103" s="1">
        <v>0.70833333333333337</v>
      </c>
      <c r="D103" t="s">
        <v>168</v>
      </c>
      <c r="E103" t="s">
        <v>585</v>
      </c>
      <c r="F103" t="s">
        <v>279</v>
      </c>
      <c r="G103">
        <v>5175</v>
      </c>
      <c r="H103" t="s">
        <v>547</v>
      </c>
      <c r="I103" t="s">
        <v>548</v>
      </c>
      <c r="J103" t="s">
        <v>233</v>
      </c>
      <c r="K103" t="s">
        <v>433</v>
      </c>
      <c r="L103" t="s">
        <v>586</v>
      </c>
      <c r="M103">
        <v>2</v>
      </c>
      <c r="N103">
        <v>5</v>
      </c>
      <c r="O103">
        <v>48.884099999999997</v>
      </c>
      <c r="P103">
        <v>36.659799999999997</v>
      </c>
      <c r="Q103">
        <v>23.4968</v>
      </c>
      <c r="R103">
        <v>7.6490999999999998</v>
      </c>
      <c r="S103">
        <v>3.7248999999999999</v>
      </c>
      <c r="T103">
        <v>3.7555999999999998</v>
      </c>
      <c r="U103">
        <v>0</v>
      </c>
      <c r="V103">
        <v>0</v>
      </c>
      <c r="W103">
        <v>0</v>
      </c>
      <c r="X103">
        <v>0</v>
      </c>
      <c r="Y103">
        <v>6.9272999999999998</v>
      </c>
      <c r="Z103">
        <v>0</v>
      </c>
      <c r="AA103" t="s">
        <v>603</v>
      </c>
      <c r="AB103">
        <v>0.97399999999999998</v>
      </c>
      <c r="AC103" t="s">
        <v>604</v>
      </c>
      <c r="AD103">
        <v>1.4653</v>
      </c>
      <c r="AE103" t="s">
        <v>605</v>
      </c>
      <c r="AF103">
        <v>0.61360000000000003</v>
      </c>
      <c r="AG103">
        <v>1.8334999999999999</v>
      </c>
      <c r="AH103">
        <v>135.98419999999999</v>
      </c>
      <c r="AI103">
        <v>50</v>
      </c>
      <c r="AJ103">
        <v>10</v>
      </c>
      <c r="AK103">
        <v>0</v>
      </c>
      <c r="AL103">
        <v>14</v>
      </c>
      <c r="AM103">
        <v>42</v>
      </c>
      <c r="AN103" t="s">
        <v>591</v>
      </c>
      <c r="AP103" t="str">
        <f t="shared" si="3"/>
        <v/>
      </c>
    </row>
    <row r="104" spans="1:42">
      <c r="A104" t="s">
        <v>606</v>
      </c>
      <c r="B104" s="4">
        <v>43409</v>
      </c>
      <c r="C104" s="1">
        <v>0.70833333333333337</v>
      </c>
      <c r="D104" t="s">
        <v>168</v>
      </c>
      <c r="E104" t="s">
        <v>585</v>
      </c>
      <c r="F104" t="s">
        <v>279</v>
      </c>
      <c r="G104">
        <v>5175</v>
      </c>
      <c r="H104" t="s">
        <v>547</v>
      </c>
      <c r="I104" t="s">
        <v>548</v>
      </c>
      <c r="J104" t="s">
        <v>233</v>
      </c>
      <c r="K104" t="s">
        <v>433</v>
      </c>
      <c r="L104" t="s">
        <v>586</v>
      </c>
      <c r="M104">
        <v>1</v>
      </c>
      <c r="N104">
        <v>4</v>
      </c>
      <c r="O104">
        <v>44.453099999999999</v>
      </c>
      <c r="P104">
        <v>35.263599999999997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35.457299999999996</v>
      </c>
      <c r="Z104">
        <v>16.1629</v>
      </c>
      <c r="AA104" t="s">
        <v>607</v>
      </c>
      <c r="AB104">
        <v>1.1613</v>
      </c>
      <c r="AC104" t="s">
        <v>608</v>
      </c>
      <c r="AD104">
        <v>0.27129999999999999</v>
      </c>
      <c r="AE104" t="s">
        <v>609</v>
      </c>
      <c r="AF104">
        <v>1.2466999999999999</v>
      </c>
      <c r="AG104">
        <v>0</v>
      </c>
      <c r="AH104">
        <v>134.0162</v>
      </c>
      <c r="AI104">
        <v>20</v>
      </c>
      <c r="AJ104">
        <v>13</v>
      </c>
      <c r="AK104">
        <v>0</v>
      </c>
      <c r="AL104">
        <v>14</v>
      </c>
      <c r="AM104">
        <v>32</v>
      </c>
      <c r="AN104" t="s">
        <v>591</v>
      </c>
      <c r="AP104" t="str">
        <f t="shared" si="3"/>
        <v/>
      </c>
    </row>
    <row r="105" spans="1:42">
      <c r="A105" t="s">
        <v>610</v>
      </c>
      <c r="B105" s="4">
        <v>43409</v>
      </c>
      <c r="C105" s="1">
        <v>0.70833333333333337</v>
      </c>
      <c r="D105" t="s">
        <v>168</v>
      </c>
      <c r="E105" t="s">
        <v>585</v>
      </c>
      <c r="F105" t="s">
        <v>279</v>
      </c>
      <c r="G105">
        <v>5175</v>
      </c>
      <c r="H105" t="s">
        <v>547</v>
      </c>
      <c r="I105" t="s">
        <v>548</v>
      </c>
      <c r="J105" t="s">
        <v>233</v>
      </c>
      <c r="K105" t="s">
        <v>433</v>
      </c>
      <c r="L105" t="s">
        <v>586</v>
      </c>
      <c r="M105">
        <v>4</v>
      </c>
      <c r="N105">
        <v>3</v>
      </c>
      <c r="O105">
        <v>40.975499999999997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62.323799999999999</v>
      </c>
      <c r="Z105">
        <v>12.925700000000001</v>
      </c>
      <c r="AA105" t="s">
        <v>611</v>
      </c>
      <c r="AB105">
        <v>1.6937</v>
      </c>
      <c r="AC105" t="s">
        <v>612</v>
      </c>
      <c r="AD105">
        <v>1.4123000000000001</v>
      </c>
      <c r="AE105" t="s">
        <v>613</v>
      </c>
      <c r="AF105">
        <v>1.2544</v>
      </c>
      <c r="AG105">
        <v>0.6</v>
      </c>
      <c r="AH105">
        <v>121.1854</v>
      </c>
      <c r="AI105">
        <v>16</v>
      </c>
      <c r="AJ105">
        <v>4</v>
      </c>
      <c r="AK105">
        <v>0</v>
      </c>
      <c r="AL105">
        <v>14</v>
      </c>
      <c r="AM105">
        <v>91</v>
      </c>
      <c r="AN105" t="s">
        <v>591</v>
      </c>
      <c r="AP105" t="str">
        <f t="shared" si="3"/>
        <v/>
      </c>
    </row>
    <row r="106" spans="1:42">
      <c r="A106" t="s">
        <v>614</v>
      </c>
      <c r="B106" s="4">
        <v>43409</v>
      </c>
      <c r="C106" s="1">
        <v>0.70833333333333337</v>
      </c>
      <c r="D106" t="s">
        <v>168</v>
      </c>
      <c r="E106" t="s">
        <v>585</v>
      </c>
      <c r="F106" t="s">
        <v>279</v>
      </c>
      <c r="G106">
        <v>5175</v>
      </c>
      <c r="H106" t="s">
        <v>547</v>
      </c>
      <c r="I106" t="s">
        <v>548</v>
      </c>
      <c r="J106" t="s">
        <v>233</v>
      </c>
      <c r="K106" t="s">
        <v>433</v>
      </c>
      <c r="L106" t="s">
        <v>586</v>
      </c>
      <c r="M106">
        <v>11</v>
      </c>
      <c r="N106">
        <v>3</v>
      </c>
      <c r="O106">
        <v>39.261600000000001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59.716900000000003</v>
      </c>
      <c r="Z106">
        <v>12.76</v>
      </c>
      <c r="AA106" t="s">
        <v>615</v>
      </c>
      <c r="AB106">
        <v>0.25269999999999998</v>
      </c>
      <c r="AC106" t="s">
        <v>616</v>
      </c>
      <c r="AD106">
        <v>1.9922</v>
      </c>
      <c r="AE106" t="s">
        <v>617</v>
      </c>
      <c r="AF106">
        <v>2.0958000000000001</v>
      </c>
      <c r="AG106">
        <v>0.6</v>
      </c>
      <c r="AH106">
        <v>116.67919999999999</v>
      </c>
      <c r="AI106">
        <v>33</v>
      </c>
      <c r="AJ106">
        <v>14</v>
      </c>
      <c r="AK106">
        <v>0</v>
      </c>
      <c r="AL106">
        <v>14</v>
      </c>
      <c r="AM106">
        <v>49</v>
      </c>
      <c r="AN106" t="s">
        <v>591</v>
      </c>
      <c r="AP106" t="str">
        <f t="shared" si="3"/>
        <v/>
      </c>
    </row>
    <row r="107" spans="1:42">
      <c r="A107" t="s">
        <v>618</v>
      </c>
      <c r="B107" s="4">
        <v>43409</v>
      </c>
      <c r="C107" s="1">
        <v>0.70833333333333337</v>
      </c>
      <c r="D107" t="s">
        <v>168</v>
      </c>
      <c r="E107" t="s">
        <v>585</v>
      </c>
      <c r="F107" t="s">
        <v>279</v>
      </c>
      <c r="G107">
        <v>5175</v>
      </c>
      <c r="H107" t="s">
        <v>547</v>
      </c>
      <c r="I107" t="s">
        <v>548</v>
      </c>
      <c r="J107" t="s">
        <v>233</v>
      </c>
      <c r="K107" t="s">
        <v>433</v>
      </c>
      <c r="L107" t="s">
        <v>586</v>
      </c>
      <c r="M107">
        <v>10</v>
      </c>
      <c r="N107">
        <v>3</v>
      </c>
      <c r="O107">
        <v>40.360500000000002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61.388300000000001</v>
      </c>
      <c r="Z107">
        <v>0</v>
      </c>
      <c r="AA107" t="s">
        <v>552</v>
      </c>
      <c r="AB107">
        <v>2.4956999999999998</v>
      </c>
      <c r="AC107" t="s">
        <v>619</v>
      </c>
      <c r="AD107">
        <v>1.8317000000000001</v>
      </c>
      <c r="AE107" t="s">
        <v>502</v>
      </c>
      <c r="AF107">
        <v>1.6185</v>
      </c>
      <c r="AG107">
        <v>0.6</v>
      </c>
      <c r="AH107">
        <v>108.2946</v>
      </c>
      <c r="AI107">
        <v>10</v>
      </c>
      <c r="AJ107">
        <v>9</v>
      </c>
      <c r="AK107">
        <v>0</v>
      </c>
      <c r="AL107">
        <v>14</v>
      </c>
      <c r="AM107">
        <v>52</v>
      </c>
      <c r="AN107" t="s">
        <v>591</v>
      </c>
      <c r="AP107" t="str">
        <f t="shared" si="3"/>
        <v/>
      </c>
    </row>
    <row r="108" spans="1:42">
      <c r="A108" t="s">
        <v>620</v>
      </c>
      <c r="B108" s="4">
        <v>43409</v>
      </c>
      <c r="C108" s="1">
        <v>0.70833333333333337</v>
      </c>
      <c r="D108" t="s">
        <v>168</v>
      </c>
      <c r="E108" t="s">
        <v>585</v>
      </c>
      <c r="F108" t="s">
        <v>279</v>
      </c>
      <c r="G108">
        <v>5175</v>
      </c>
      <c r="H108" t="s">
        <v>547</v>
      </c>
      <c r="I108" t="s">
        <v>548</v>
      </c>
      <c r="J108" t="s">
        <v>233</v>
      </c>
      <c r="K108" t="s">
        <v>433</v>
      </c>
      <c r="L108" t="s">
        <v>586</v>
      </c>
      <c r="M108">
        <v>3</v>
      </c>
      <c r="N108">
        <v>4</v>
      </c>
      <c r="O108">
        <v>44.295200000000001</v>
      </c>
      <c r="P108">
        <v>22.9099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29.209499999999998</v>
      </c>
      <c r="Z108">
        <v>9.8236000000000008</v>
      </c>
      <c r="AA108" t="s">
        <v>564</v>
      </c>
      <c r="AB108">
        <v>0.89039999999999997</v>
      </c>
      <c r="AC108" t="s">
        <v>621</v>
      </c>
      <c r="AD108">
        <v>0.19359999999999999</v>
      </c>
      <c r="AE108" t="s">
        <v>622</v>
      </c>
      <c r="AF108">
        <v>0.51190000000000002</v>
      </c>
      <c r="AG108">
        <v>0</v>
      </c>
      <c r="AH108">
        <v>107.834</v>
      </c>
      <c r="AI108">
        <v>50</v>
      </c>
      <c r="AJ108">
        <v>8</v>
      </c>
      <c r="AK108">
        <v>0</v>
      </c>
      <c r="AL108">
        <v>14</v>
      </c>
      <c r="AM108">
        <v>141</v>
      </c>
      <c r="AN108" t="s">
        <v>591</v>
      </c>
      <c r="AP108" t="str">
        <f t="shared" si="3"/>
        <v/>
      </c>
    </row>
    <row r="109" spans="1:42">
      <c r="A109" t="s">
        <v>623</v>
      </c>
      <c r="B109" s="4">
        <v>43409</v>
      </c>
      <c r="C109" s="1">
        <v>0.70833333333333337</v>
      </c>
      <c r="D109" t="s">
        <v>168</v>
      </c>
      <c r="E109" t="s">
        <v>585</v>
      </c>
      <c r="F109" t="s">
        <v>279</v>
      </c>
      <c r="G109">
        <v>5175</v>
      </c>
      <c r="H109" t="s">
        <v>547</v>
      </c>
      <c r="I109" t="s">
        <v>548</v>
      </c>
      <c r="J109" t="s">
        <v>233</v>
      </c>
      <c r="K109" t="s">
        <v>433</v>
      </c>
      <c r="L109" t="s">
        <v>586</v>
      </c>
      <c r="M109">
        <v>13</v>
      </c>
      <c r="N109">
        <v>3</v>
      </c>
      <c r="O109">
        <v>36.758299999999998</v>
      </c>
      <c r="P109">
        <v>33.378700000000002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31.431899999999999</v>
      </c>
      <c r="Z109">
        <v>0</v>
      </c>
      <c r="AA109" t="s">
        <v>624</v>
      </c>
      <c r="AB109">
        <v>0.58579999999999999</v>
      </c>
      <c r="AC109" t="s">
        <v>625</v>
      </c>
      <c r="AD109">
        <v>1.101</v>
      </c>
      <c r="AE109" t="s">
        <v>626</v>
      </c>
      <c r="AF109">
        <v>1.9574</v>
      </c>
      <c r="AG109">
        <v>0.6</v>
      </c>
      <c r="AH109">
        <v>105.81310000000001</v>
      </c>
      <c r="AI109">
        <v>20</v>
      </c>
      <c r="AJ109">
        <v>2</v>
      </c>
      <c r="AK109">
        <v>0</v>
      </c>
      <c r="AL109">
        <v>14</v>
      </c>
      <c r="AM109">
        <v>16</v>
      </c>
      <c r="AN109" t="s">
        <v>591</v>
      </c>
      <c r="AP109" t="str">
        <f t="shared" si="3"/>
        <v/>
      </c>
    </row>
    <row r="110" spans="1:42">
      <c r="A110" t="s">
        <v>627</v>
      </c>
      <c r="B110" s="4">
        <v>43409</v>
      </c>
      <c r="C110" s="1">
        <v>0.70833333333333337</v>
      </c>
      <c r="D110" t="s">
        <v>168</v>
      </c>
      <c r="E110" t="s">
        <v>585</v>
      </c>
      <c r="F110" t="s">
        <v>279</v>
      </c>
      <c r="G110">
        <v>5175</v>
      </c>
      <c r="H110" t="s">
        <v>547</v>
      </c>
      <c r="I110" t="s">
        <v>548</v>
      </c>
      <c r="J110" t="s">
        <v>233</v>
      </c>
      <c r="K110" t="s">
        <v>433</v>
      </c>
      <c r="L110" t="s">
        <v>586</v>
      </c>
      <c r="M110">
        <v>14</v>
      </c>
      <c r="N110">
        <v>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628</v>
      </c>
      <c r="AB110">
        <v>1.9435</v>
      </c>
      <c r="AC110" t="s">
        <v>629</v>
      </c>
      <c r="AD110">
        <v>0.28989999999999999</v>
      </c>
      <c r="AE110" t="s">
        <v>630</v>
      </c>
      <c r="AF110">
        <v>4.4783999999999997</v>
      </c>
      <c r="AG110">
        <v>0.6</v>
      </c>
      <c r="AH110">
        <v>7.3117999999999999</v>
      </c>
      <c r="AI110">
        <v>16</v>
      </c>
      <c r="AJ110">
        <v>6</v>
      </c>
      <c r="AK110">
        <v>0</v>
      </c>
      <c r="AL110">
        <v>14</v>
      </c>
      <c r="AN110" t="s">
        <v>591</v>
      </c>
      <c r="AP110" t="str">
        <f t="shared" si="3"/>
        <v/>
      </c>
    </row>
    <row r="111" spans="1:42">
      <c r="A111" t="s">
        <v>631</v>
      </c>
      <c r="B111" s="4">
        <v>43409</v>
      </c>
      <c r="C111" s="1">
        <v>0.70833333333333337</v>
      </c>
      <c r="D111" t="s">
        <v>168</v>
      </c>
      <c r="E111" t="s">
        <v>585</v>
      </c>
      <c r="F111" t="s">
        <v>279</v>
      </c>
      <c r="G111">
        <v>5175</v>
      </c>
      <c r="H111" t="s">
        <v>547</v>
      </c>
      <c r="I111" t="s">
        <v>548</v>
      </c>
      <c r="J111" t="s">
        <v>233</v>
      </c>
      <c r="K111" t="s">
        <v>433</v>
      </c>
      <c r="L111" t="s">
        <v>586</v>
      </c>
      <c r="M111">
        <v>7</v>
      </c>
      <c r="N111">
        <v>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 t="s">
        <v>572</v>
      </c>
      <c r="AB111">
        <v>1.7135</v>
      </c>
      <c r="AC111" t="s">
        <v>632</v>
      </c>
      <c r="AD111">
        <v>0.97529999999999994</v>
      </c>
      <c r="AE111" t="s">
        <v>633</v>
      </c>
      <c r="AF111">
        <v>3.7364999999999999</v>
      </c>
      <c r="AG111">
        <v>0.6</v>
      </c>
      <c r="AH111">
        <v>7.0252999999999997</v>
      </c>
      <c r="AI111">
        <v>12</v>
      </c>
      <c r="AJ111">
        <v>1</v>
      </c>
      <c r="AK111">
        <v>0</v>
      </c>
      <c r="AL111">
        <v>14</v>
      </c>
      <c r="AN111" t="s">
        <v>591</v>
      </c>
      <c r="AP111" t="str">
        <f t="shared" si="3"/>
        <v/>
      </c>
    </row>
    <row r="112" spans="1:42">
      <c r="A112" t="s">
        <v>634</v>
      </c>
      <c r="B112" s="4">
        <v>43409</v>
      </c>
      <c r="C112" s="1">
        <v>0.70833333333333337</v>
      </c>
      <c r="D112" t="s">
        <v>168</v>
      </c>
      <c r="E112" t="s">
        <v>585</v>
      </c>
      <c r="F112" t="s">
        <v>279</v>
      </c>
      <c r="G112">
        <v>5175</v>
      </c>
      <c r="H112" t="s">
        <v>547</v>
      </c>
      <c r="I112" t="s">
        <v>548</v>
      </c>
      <c r="J112" t="s">
        <v>233</v>
      </c>
      <c r="K112" t="s">
        <v>433</v>
      </c>
      <c r="L112" t="s">
        <v>586</v>
      </c>
      <c r="M112">
        <v>12</v>
      </c>
      <c r="N112">
        <v>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t="s">
        <v>568</v>
      </c>
      <c r="AB112">
        <v>1.5996999999999999</v>
      </c>
      <c r="AC112" t="s">
        <v>569</v>
      </c>
      <c r="AD112">
        <v>0.40439999999999998</v>
      </c>
      <c r="AE112" t="s">
        <v>635</v>
      </c>
      <c r="AF112">
        <v>1.7153</v>
      </c>
      <c r="AG112">
        <v>0.6</v>
      </c>
      <c r="AH112">
        <v>4.3193999999999999</v>
      </c>
      <c r="AI112">
        <v>16</v>
      </c>
      <c r="AJ112">
        <v>11</v>
      </c>
      <c r="AK112">
        <v>0</v>
      </c>
      <c r="AL112">
        <v>14</v>
      </c>
      <c r="AN112" t="s">
        <v>591</v>
      </c>
      <c r="AP112" t="str">
        <f t="shared" si="3"/>
        <v/>
      </c>
    </row>
    <row r="113" spans="1:42">
      <c r="A113" t="s">
        <v>638</v>
      </c>
      <c r="B113" s="4">
        <v>43409</v>
      </c>
      <c r="C113" s="1">
        <v>0.72916666666666663</v>
      </c>
      <c r="D113" t="s">
        <v>168</v>
      </c>
      <c r="E113" t="s">
        <v>585</v>
      </c>
      <c r="F113" t="s">
        <v>230</v>
      </c>
      <c r="G113">
        <v>6469</v>
      </c>
      <c r="H113" t="s">
        <v>547</v>
      </c>
      <c r="I113" t="s">
        <v>548</v>
      </c>
      <c r="J113" t="s">
        <v>5</v>
      </c>
      <c r="K113" t="s">
        <v>636</v>
      </c>
      <c r="L113" t="s">
        <v>637</v>
      </c>
      <c r="M113">
        <v>2</v>
      </c>
      <c r="N113">
        <v>3</v>
      </c>
      <c r="O113">
        <v>83.224000000000004</v>
      </c>
      <c r="P113">
        <v>72.538899999999998</v>
      </c>
      <c r="Q113">
        <v>40.488</v>
      </c>
      <c r="R113">
        <v>11.173</v>
      </c>
      <c r="S113">
        <v>5.9081000000000001</v>
      </c>
      <c r="T113">
        <v>5.1721000000000004</v>
      </c>
      <c r="U113">
        <v>3.8748</v>
      </c>
      <c r="V113">
        <v>2.5021</v>
      </c>
      <c r="W113">
        <v>0</v>
      </c>
      <c r="X113">
        <v>0</v>
      </c>
      <c r="Y113">
        <v>4.0532000000000004</v>
      </c>
      <c r="Z113">
        <v>21.098600000000001</v>
      </c>
      <c r="AA113" t="s">
        <v>628</v>
      </c>
      <c r="AB113">
        <v>3.7435</v>
      </c>
      <c r="AC113" t="s">
        <v>639</v>
      </c>
      <c r="AD113">
        <v>1.7735000000000001</v>
      </c>
      <c r="AE113" t="s">
        <v>598</v>
      </c>
      <c r="AF113">
        <v>0.66010000000000002</v>
      </c>
      <c r="AG113">
        <v>23.141500000000001</v>
      </c>
      <c r="AH113">
        <v>279.35140000000001</v>
      </c>
      <c r="AI113">
        <v>3.5</v>
      </c>
      <c r="AJ113">
        <v>7</v>
      </c>
      <c r="AK113">
        <v>84</v>
      </c>
      <c r="AL113">
        <v>7</v>
      </c>
      <c r="AM113">
        <v>47</v>
      </c>
      <c r="AN113" t="s">
        <v>5</v>
      </c>
      <c r="AP113" t="str">
        <f t="shared" si="3"/>
        <v/>
      </c>
    </row>
    <row r="114" spans="1:42">
      <c r="A114" t="s">
        <v>640</v>
      </c>
      <c r="B114" s="4">
        <v>43409</v>
      </c>
      <c r="C114" s="1">
        <v>0.72916666666666663</v>
      </c>
      <c r="D114" t="s">
        <v>168</v>
      </c>
      <c r="E114" t="s">
        <v>585</v>
      </c>
      <c r="F114" t="s">
        <v>230</v>
      </c>
      <c r="G114">
        <v>6469</v>
      </c>
      <c r="H114" t="s">
        <v>547</v>
      </c>
      <c r="I114" t="s">
        <v>548</v>
      </c>
      <c r="J114" t="s">
        <v>5</v>
      </c>
      <c r="K114" t="s">
        <v>636</v>
      </c>
      <c r="L114" t="s">
        <v>637</v>
      </c>
      <c r="M114">
        <v>1</v>
      </c>
      <c r="N114">
        <v>3</v>
      </c>
      <c r="O114">
        <v>107.6</v>
      </c>
      <c r="P114">
        <v>52.755099999999999</v>
      </c>
      <c r="Q114">
        <v>22.279599999999999</v>
      </c>
      <c r="R114">
        <v>8.7777999999999992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22.0138</v>
      </c>
      <c r="Z114">
        <v>9.8833000000000002</v>
      </c>
      <c r="AA114" t="s">
        <v>561</v>
      </c>
      <c r="AB114">
        <v>1.972</v>
      </c>
      <c r="AC114" t="s">
        <v>641</v>
      </c>
      <c r="AD114">
        <v>1.7504999999999999</v>
      </c>
      <c r="AE114" t="s">
        <v>642</v>
      </c>
      <c r="AF114">
        <v>2.2361</v>
      </c>
      <c r="AG114">
        <v>39.1</v>
      </c>
      <c r="AH114">
        <v>268.36829999999998</v>
      </c>
      <c r="AI114">
        <v>2</v>
      </c>
      <c r="AJ114">
        <v>6</v>
      </c>
      <c r="AK114">
        <v>85</v>
      </c>
      <c r="AL114">
        <v>7</v>
      </c>
      <c r="AM114">
        <v>7</v>
      </c>
      <c r="AN114" t="s">
        <v>5</v>
      </c>
      <c r="AP114" t="str">
        <f t="shared" si="3"/>
        <v/>
      </c>
    </row>
    <row r="115" spans="1:42">
      <c r="A115" t="s">
        <v>643</v>
      </c>
      <c r="B115" s="4">
        <v>43409</v>
      </c>
      <c r="C115" s="1">
        <v>0.72916666666666663</v>
      </c>
      <c r="D115" t="s">
        <v>168</v>
      </c>
      <c r="E115" t="s">
        <v>585</v>
      </c>
      <c r="F115" t="s">
        <v>230</v>
      </c>
      <c r="G115">
        <v>6469</v>
      </c>
      <c r="H115" t="s">
        <v>547</v>
      </c>
      <c r="I115" t="s">
        <v>548</v>
      </c>
      <c r="J115" t="s">
        <v>5</v>
      </c>
      <c r="K115" t="s">
        <v>636</v>
      </c>
      <c r="L115" t="s">
        <v>637</v>
      </c>
      <c r="M115">
        <v>4</v>
      </c>
      <c r="N115">
        <v>3</v>
      </c>
      <c r="O115">
        <v>52.794699999999999</v>
      </c>
      <c r="P115">
        <v>62.806699999999999</v>
      </c>
      <c r="Q115">
        <v>31.7806</v>
      </c>
      <c r="R115">
        <v>11.882999999999999</v>
      </c>
      <c r="S115">
        <v>5.1757</v>
      </c>
      <c r="T115">
        <v>3.1356999999999999</v>
      </c>
      <c r="U115">
        <v>0</v>
      </c>
      <c r="V115">
        <v>0</v>
      </c>
      <c r="W115">
        <v>0</v>
      </c>
      <c r="X115">
        <v>0</v>
      </c>
      <c r="Y115">
        <v>9.1423000000000005</v>
      </c>
      <c r="Z115">
        <v>18.1279</v>
      </c>
      <c r="AA115" t="s">
        <v>644</v>
      </c>
      <c r="AB115">
        <v>2.3010000000000002</v>
      </c>
      <c r="AC115" t="s">
        <v>612</v>
      </c>
      <c r="AD115">
        <v>1.4123000000000001</v>
      </c>
      <c r="AE115" t="s">
        <v>248</v>
      </c>
      <c r="AF115">
        <v>0.97570000000000001</v>
      </c>
      <c r="AG115">
        <v>51.600999999999999</v>
      </c>
      <c r="AH115">
        <v>251.13659999999999</v>
      </c>
      <c r="AI115">
        <v>7</v>
      </c>
      <c r="AJ115">
        <v>2</v>
      </c>
      <c r="AK115">
        <v>82</v>
      </c>
      <c r="AL115">
        <v>7</v>
      </c>
      <c r="AM115">
        <v>31</v>
      </c>
      <c r="AN115" t="s">
        <v>5</v>
      </c>
      <c r="AP115" t="str">
        <f t="shared" si="3"/>
        <v/>
      </c>
    </row>
    <row r="116" spans="1:42">
      <c r="A116" t="s">
        <v>645</v>
      </c>
      <c r="B116" s="4">
        <v>43409</v>
      </c>
      <c r="C116" s="1">
        <v>0.72916666666666663</v>
      </c>
      <c r="D116" t="s">
        <v>168</v>
      </c>
      <c r="E116" t="s">
        <v>585</v>
      </c>
      <c r="F116" t="s">
        <v>230</v>
      </c>
      <c r="G116">
        <v>6469</v>
      </c>
      <c r="H116" t="s">
        <v>547</v>
      </c>
      <c r="I116" t="s">
        <v>548</v>
      </c>
      <c r="J116" t="s">
        <v>5</v>
      </c>
      <c r="K116" t="s">
        <v>636</v>
      </c>
      <c r="L116" t="s">
        <v>637</v>
      </c>
      <c r="M116">
        <v>7</v>
      </c>
      <c r="N116">
        <v>3</v>
      </c>
      <c r="O116">
        <v>86.76</v>
      </c>
      <c r="P116">
        <v>71.823999999999998</v>
      </c>
      <c r="Q116">
        <v>16.202400000000001</v>
      </c>
      <c r="R116">
        <v>8.6677999999999997</v>
      </c>
      <c r="S116">
        <v>7.4878999999999998</v>
      </c>
      <c r="T116">
        <v>5.3659999999999997</v>
      </c>
      <c r="U116">
        <v>2.3397999999999999</v>
      </c>
      <c r="V116">
        <v>0</v>
      </c>
      <c r="W116">
        <v>0</v>
      </c>
      <c r="X116">
        <v>0</v>
      </c>
      <c r="Y116">
        <v>5.8601000000000001</v>
      </c>
      <c r="Z116">
        <v>18.2393</v>
      </c>
      <c r="AA116" t="s">
        <v>646</v>
      </c>
      <c r="AB116">
        <v>1.5998000000000001</v>
      </c>
      <c r="AC116" t="s">
        <v>647</v>
      </c>
      <c r="AD116">
        <v>0.63919999999999999</v>
      </c>
      <c r="AE116" t="s">
        <v>648</v>
      </c>
      <c r="AF116">
        <v>0.87649999999999995</v>
      </c>
      <c r="AG116">
        <v>22.538399999999999</v>
      </c>
      <c r="AH116">
        <v>248.40119999999999</v>
      </c>
      <c r="AI116">
        <v>4.5</v>
      </c>
      <c r="AJ116">
        <v>4</v>
      </c>
      <c r="AK116">
        <v>74</v>
      </c>
      <c r="AL116">
        <v>7</v>
      </c>
      <c r="AM116">
        <v>10</v>
      </c>
      <c r="AN116" t="s">
        <v>5</v>
      </c>
      <c r="AP116" t="str">
        <f t="shared" si="3"/>
        <v/>
      </c>
    </row>
    <row r="117" spans="1:42">
      <c r="A117" t="s">
        <v>649</v>
      </c>
      <c r="B117" s="4">
        <v>43409</v>
      </c>
      <c r="C117" s="1">
        <v>0.72916666666666663</v>
      </c>
      <c r="D117" t="s">
        <v>168</v>
      </c>
      <c r="E117" t="s">
        <v>585</v>
      </c>
      <c r="F117" t="s">
        <v>230</v>
      </c>
      <c r="G117">
        <v>6469</v>
      </c>
      <c r="H117" t="s">
        <v>547</v>
      </c>
      <c r="I117" t="s">
        <v>548</v>
      </c>
      <c r="J117" t="s">
        <v>5</v>
      </c>
      <c r="K117" t="s">
        <v>636</v>
      </c>
      <c r="L117" t="s">
        <v>637</v>
      </c>
      <c r="M117">
        <v>5</v>
      </c>
      <c r="N117">
        <v>3</v>
      </c>
      <c r="O117">
        <v>74.150000000000006</v>
      </c>
      <c r="P117">
        <v>67.916200000000003</v>
      </c>
      <c r="Q117">
        <v>22.2514</v>
      </c>
      <c r="R117">
        <v>8.5883000000000003</v>
      </c>
      <c r="S117">
        <v>8.0547000000000004</v>
      </c>
      <c r="T117">
        <v>6.4379999999999997</v>
      </c>
      <c r="U117">
        <v>5.9945000000000004</v>
      </c>
      <c r="V117">
        <v>2.0013999999999998</v>
      </c>
      <c r="W117">
        <v>1.5342</v>
      </c>
      <c r="X117">
        <v>2.0127000000000002</v>
      </c>
      <c r="Y117">
        <v>0</v>
      </c>
      <c r="Z117">
        <v>20.257899999999999</v>
      </c>
      <c r="AA117" t="s">
        <v>650</v>
      </c>
      <c r="AB117">
        <v>1.7060999999999999</v>
      </c>
      <c r="AC117" t="s">
        <v>651</v>
      </c>
      <c r="AD117">
        <v>1.7035</v>
      </c>
      <c r="AE117" t="s">
        <v>652</v>
      </c>
      <c r="AF117">
        <v>1.4464999999999999</v>
      </c>
      <c r="AG117">
        <v>16.545400000000001</v>
      </c>
      <c r="AH117">
        <v>240.60069999999999</v>
      </c>
      <c r="AI117">
        <v>14</v>
      </c>
      <c r="AJ117">
        <v>1</v>
      </c>
      <c r="AK117">
        <v>82</v>
      </c>
      <c r="AL117">
        <v>7</v>
      </c>
      <c r="AM117">
        <v>11</v>
      </c>
      <c r="AN117" t="s">
        <v>5</v>
      </c>
      <c r="AP117" t="str">
        <f t="shared" si="3"/>
        <v/>
      </c>
    </row>
    <row r="118" spans="1:42">
      <c r="A118" t="s">
        <v>653</v>
      </c>
      <c r="B118" s="4">
        <v>43409</v>
      </c>
      <c r="C118" s="1">
        <v>0.72916666666666663</v>
      </c>
      <c r="D118" t="s">
        <v>168</v>
      </c>
      <c r="E118" t="s">
        <v>585</v>
      </c>
      <c r="F118" t="s">
        <v>230</v>
      </c>
      <c r="G118">
        <v>6469</v>
      </c>
      <c r="H118" t="s">
        <v>547</v>
      </c>
      <c r="I118" t="s">
        <v>548</v>
      </c>
      <c r="J118" t="s">
        <v>5</v>
      </c>
      <c r="K118" t="s">
        <v>636</v>
      </c>
      <c r="L118" t="s">
        <v>637</v>
      </c>
      <c r="M118">
        <v>3</v>
      </c>
      <c r="N118">
        <v>3</v>
      </c>
      <c r="O118">
        <v>84.115600000000001</v>
      </c>
      <c r="P118">
        <v>37.153799999999997</v>
      </c>
      <c r="Q118">
        <v>18.848299999999998</v>
      </c>
      <c r="R118">
        <v>7.3868999999999998</v>
      </c>
      <c r="S118">
        <v>5.2225999999999999</v>
      </c>
      <c r="T118">
        <v>3.3136000000000001</v>
      </c>
      <c r="U118">
        <v>5.0453999999999999</v>
      </c>
      <c r="V118">
        <v>1.9589000000000001</v>
      </c>
      <c r="W118">
        <v>1.542</v>
      </c>
      <c r="X118">
        <v>1.1217999999999999</v>
      </c>
      <c r="Y118">
        <v>0</v>
      </c>
      <c r="Z118">
        <v>21.766400000000001</v>
      </c>
      <c r="AA118" t="s">
        <v>654</v>
      </c>
      <c r="AB118">
        <v>1.7507999999999999</v>
      </c>
      <c r="AC118" t="s">
        <v>655</v>
      </c>
      <c r="AD118">
        <v>2.3083999999999998</v>
      </c>
      <c r="AE118" t="s">
        <v>656</v>
      </c>
      <c r="AF118">
        <v>2.0567000000000002</v>
      </c>
      <c r="AG118">
        <v>14.1175</v>
      </c>
      <c r="AH118">
        <v>207.7088</v>
      </c>
      <c r="AI118">
        <v>7</v>
      </c>
      <c r="AJ118">
        <v>5</v>
      </c>
      <c r="AK118">
        <v>83</v>
      </c>
      <c r="AL118">
        <v>7</v>
      </c>
      <c r="AM118">
        <v>61</v>
      </c>
      <c r="AN118" t="s">
        <v>5</v>
      </c>
      <c r="AP118" t="str">
        <f t="shared" si="3"/>
        <v/>
      </c>
    </row>
    <row r="119" spans="1:42">
      <c r="A119" t="s">
        <v>657</v>
      </c>
      <c r="B119" s="4">
        <v>43409</v>
      </c>
      <c r="C119" s="1">
        <v>0.72916666666666663</v>
      </c>
      <c r="D119" t="s">
        <v>168</v>
      </c>
      <c r="E119" t="s">
        <v>585</v>
      </c>
      <c r="F119" t="s">
        <v>230</v>
      </c>
      <c r="G119">
        <v>6469</v>
      </c>
      <c r="H119" t="s">
        <v>547</v>
      </c>
      <c r="I119" t="s">
        <v>548</v>
      </c>
      <c r="J119" t="s">
        <v>5</v>
      </c>
      <c r="K119" t="s">
        <v>636</v>
      </c>
      <c r="L119" t="s">
        <v>637</v>
      </c>
      <c r="M119">
        <v>6</v>
      </c>
      <c r="N119">
        <v>3</v>
      </c>
      <c r="O119">
        <v>43.428800000000003</v>
      </c>
      <c r="P119">
        <v>42.442100000000003</v>
      </c>
      <c r="Q119">
        <v>15.3972</v>
      </c>
      <c r="R119">
        <v>5.6982999999999997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13.2317</v>
      </c>
      <c r="Z119">
        <v>12.007099999999999</v>
      </c>
      <c r="AA119" t="s">
        <v>588</v>
      </c>
      <c r="AB119">
        <v>4.2858999999999998</v>
      </c>
      <c r="AC119" t="s">
        <v>658</v>
      </c>
      <c r="AD119">
        <v>1.9200999999999999</v>
      </c>
      <c r="AE119" t="s">
        <v>502</v>
      </c>
      <c r="AF119">
        <v>1.6185</v>
      </c>
      <c r="AG119">
        <v>6.65</v>
      </c>
      <c r="AH119">
        <v>146.6797</v>
      </c>
      <c r="AI119">
        <v>10</v>
      </c>
      <c r="AJ119">
        <v>3</v>
      </c>
      <c r="AK119">
        <v>77</v>
      </c>
      <c r="AL119">
        <v>7</v>
      </c>
      <c r="AM119">
        <v>39</v>
      </c>
      <c r="AN119" t="s">
        <v>5</v>
      </c>
      <c r="AP119" t="str">
        <f t="shared" si="3"/>
        <v/>
      </c>
    </row>
    <row r="120" spans="1:42">
      <c r="A120" t="s">
        <v>662</v>
      </c>
      <c r="B120" s="4">
        <v>43409</v>
      </c>
      <c r="C120" s="1">
        <v>0.75</v>
      </c>
      <c r="D120" t="s">
        <v>168</v>
      </c>
      <c r="E120" t="s">
        <v>659</v>
      </c>
      <c r="F120" t="s">
        <v>660</v>
      </c>
      <c r="G120">
        <v>28355</v>
      </c>
      <c r="H120" t="s">
        <v>547</v>
      </c>
      <c r="I120" t="s">
        <v>548</v>
      </c>
      <c r="J120" t="s">
        <v>233</v>
      </c>
      <c r="K120" t="s">
        <v>433</v>
      </c>
      <c r="L120" t="s">
        <v>661</v>
      </c>
      <c r="M120">
        <v>2</v>
      </c>
      <c r="N120">
        <v>4</v>
      </c>
      <c r="O120">
        <v>85.248500000000007</v>
      </c>
      <c r="P120">
        <v>93.855400000000003</v>
      </c>
      <c r="Q120">
        <v>36.432000000000002</v>
      </c>
      <c r="R120">
        <v>14.9055</v>
      </c>
      <c r="S120">
        <v>11.260999999999999</v>
      </c>
      <c r="T120">
        <v>4.7176</v>
      </c>
      <c r="U120">
        <v>4.3346</v>
      </c>
      <c r="V120">
        <v>2.8509000000000002</v>
      </c>
      <c r="W120">
        <v>2.0272999999999999</v>
      </c>
      <c r="X120">
        <v>1.5178</v>
      </c>
      <c r="Y120">
        <v>0</v>
      </c>
      <c r="Z120">
        <v>23.8264</v>
      </c>
      <c r="AA120" t="s">
        <v>644</v>
      </c>
      <c r="AB120">
        <v>1.649</v>
      </c>
      <c r="AC120" t="s">
        <v>600</v>
      </c>
      <c r="AD120">
        <v>1.3166</v>
      </c>
      <c r="AE120" t="s">
        <v>663</v>
      </c>
      <c r="AF120">
        <v>1.92</v>
      </c>
      <c r="AG120">
        <v>23.3338</v>
      </c>
      <c r="AH120">
        <v>309.19639999999998</v>
      </c>
      <c r="AI120">
        <v>2.25</v>
      </c>
      <c r="AJ120">
        <v>9</v>
      </c>
      <c r="AK120">
        <v>110</v>
      </c>
      <c r="AL120">
        <v>10</v>
      </c>
      <c r="AM120">
        <v>72</v>
      </c>
      <c r="AN120" t="s">
        <v>664</v>
      </c>
      <c r="AP120" t="str">
        <f t="shared" si="3"/>
        <v/>
      </c>
    </row>
    <row r="121" spans="1:42">
      <c r="A121" t="s">
        <v>665</v>
      </c>
      <c r="B121" s="4">
        <v>43409</v>
      </c>
      <c r="C121" s="1">
        <v>0.75</v>
      </c>
      <c r="D121" t="s">
        <v>168</v>
      </c>
      <c r="E121" t="s">
        <v>659</v>
      </c>
      <c r="F121" t="s">
        <v>660</v>
      </c>
      <c r="G121">
        <v>28355</v>
      </c>
      <c r="H121" t="s">
        <v>547</v>
      </c>
      <c r="I121" t="s">
        <v>548</v>
      </c>
      <c r="J121" t="s">
        <v>233</v>
      </c>
      <c r="K121" t="s">
        <v>433</v>
      </c>
      <c r="L121" t="s">
        <v>661</v>
      </c>
      <c r="M121">
        <v>9</v>
      </c>
      <c r="N121">
        <v>3</v>
      </c>
      <c r="O121">
        <v>104.997</v>
      </c>
      <c r="P121">
        <v>86.015199999999993</v>
      </c>
      <c r="Q121">
        <v>24.691099999999999</v>
      </c>
      <c r="R121">
        <v>7.1641000000000004</v>
      </c>
      <c r="S121">
        <v>6.4619</v>
      </c>
      <c r="T121">
        <v>3.2479</v>
      </c>
      <c r="U121">
        <v>3.2616000000000001</v>
      </c>
      <c r="V121">
        <v>0</v>
      </c>
      <c r="W121">
        <v>0</v>
      </c>
      <c r="X121">
        <v>0</v>
      </c>
      <c r="Y121">
        <v>6.1917999999999997</v>
      </c>
      <c r="Z121">
        <v>9.6074999999999999</v>
      </c>
      <c r="AA121" t="s">
        <v>666</v>
      </c>
      <c r="AB121">
        <v>4.0721999999999996</v>
      </c>
      <c r="AC121" t="s">
        <v>667</v>
      </c>
      <c r="AD121">
        <v>4.2161999999999997</v>
      </c>
      <c r="AE121" t="s">
        <v>668</v>
      </c>
      <c r="AF121">
        <v>3.1572</v>
      </c>
      <c r="AG121">
        <v>36.018500000000003</v>
      </c>
      <c r="AH121">
        <v>299.10210000000001</v>
      </c>
      <c r="AI121">
        <v>8</v>
      </c>
      <c r="AJ121">
        <v>4</v>
      </c>
      <c r="AK121">
        <v>89</v>
      </c>
      <c r="AL121">
        <v>10</v>
      </c>
      <c r="AM121">
        <v>35</v>
      </c>
      <c r="AN121" t="s">
        <v>664</v>
      </c>
      <c r="AP121" t="str">
        <f t="shared" si="3"/>
        <v/>
      </c>
    </row>
    <row r="122" spans="1:42">
      <c r="A122" t="s">
        <v>669</v>
      </c>
      <c r="B122" s="4">
        <v>43409</v>
      </c>
      <c r="C122" s="1">
        <v>0.75</v>
      </c>
      <c r="D122" t="s">
        <v>168</v>
      </c>
      <c r="E122" t="s">
        <v>659</v>
      </c>
      <c r="F122" t="s">
        <v>660</v>
      </c>
      <c r="G122">
        <v>28355</v>
      </c>
      <c r="H122" t="s">
        <v>547</v>
      </c>
      <c r="I122" t="s">
        <v>548</v>
      </c>
      <c r="J122" t="s">
        <v>233</v>
      </c>
      <c r="K122" t="s">
        <v>433</v>
      </c>
      <c r="L122" t="s">
        <v>661</v>
      </c>
      <c r="M122">
        <v>1</v>
      </c>
      <c r="N122">
        <v>4</v>
      </c>
      <c r="O122">
        <v>64.927300000000002</v>
      </c>
      <c r="P122">
        <v>75.391999999999996</v>
      </c>
      <c r="Q122">
        <v>45.398099999999999</v>
      </c>
      <c r="R122">
        <v>8.4871999999999996</v>
      </c>
      <c r="S122">
        <v>4.4687999999999999</v>
      </c>
      <c r="T122">
        <v>6.97</v>
      </c>
      <c r="U122">
        <v>3.6852999999999998</v>
      </c>
      <c r="V122">
        <v>3.516</v>
      </c>
      <c r="W122">
        <v>1.7562</v>
      </c>
      <c r="X122">
        <v>0</v>
      </c>
      <c r="Y122">
        <v>2.0068000000000001</v>
      </c>
      <c r="Z122">
        <v>15.564299999999999</v>
      </c>
      <c r="AA122" t="s">
        <v>588</v>
      </c>
      <c r="AB122">
        <v>6.2858999999999998</v>
      </c>
      <c r="AC122" t="s">
        <v>670</v>
      </c>
      <c r="AD122">
        <v>3.4079999999999999</v>
      </c>
      <c r="AE122" t="s">
        <v>671</v>
      </c>
      <c r="AF122">
        <v>3.6981999999999999</v>
      </c>
      <c r="AG122">
        <v>21.9161</v>
      </c>
      <c r="AH122">
        <v>267.48009999999999</v>
      </c>
      <c r="AI122">
        <v>6</v>
      </c>
      <c r="AJ122">
        <v>10</v>
      </c>
      <c r="AK122">
        <v>103</v>
      </c>
      <c r="AL122">
        <v>10</v>
      </c>
      <c r="AM122">
        <v>72</v>
      </c>
      <c r="AN122" t="s">
        <v>664</v>
      </c>
      <c r="AP122" t="str">
        <f t="shared" si="3"/>
        <v/>
      </c>
    </row>
    <row r="123" spans="1:42">
      <c r="A123" t="s">
        <v>672</v>
      </c>
      <c r="B123" s="4">
        <v>43409</v>
      </c>
      <c r="C123" s="1">
        <v>0.75</v>
      </c>
      <c r="D123" t="s">
        <v>168</v>
      </c>
      <c r="E123" t="s">
        <v>659</v>
      </c>
      <c r="F123" t="s">
        <v>660</v>
      </c>
      <c r="G123">
        <v>28355</v>
      </c>
      <c r="H123" t="s">
        <v>547</v>
      </c>
      <c r="I123" t="s">
        <v>548</v>
      </c>
      <c r="J123" t="s">
        <v>233</v>
      </c>
      <c r="K123" t="s">
        <v>433</v>
      </c>
      <c r="L123" t="s">
        <v>661</v>
      </c>
      <c r="M123">
        <v>10</v>
      </c>
      <c r="N123">
        <v>3</v>
      </c>
      <c r="O123">
        <v>61.965499999999999</v>
      </c>
      <c r="P123">
        <v>79.84</v>
      </c>
      <c r="Q123">
        <v>29.8416</v>
      </c>
      <c r="R123">
        <v>14.3264</v>
      </c>
      <c r="S123">
        <v>7.9596999999999998</v>
      </c>
      <c r="T123">
        <v>6.1898</v>
      </c>
      <c r="U123">
        <v>3.1644999999999999</v>
      </c>
      <c r="V123">
        <v>2.1970999999999998</v>
      </c>
      <c r="W123">
        <v>1.4588000000000001</v>
      </c>
      <c r="X123">
        <v>2.4394999999999998</v>
      </c>
      <c r="Y123">
        <v>0</v>
      </c>
      <c r="Z123">
        <v>22.882100000000001</v>
      </c>
      <c r="AA123" t="s">
        <v>628</v>
      </c>
      <c r="AB123">
        <v>1.9435</v>
      </c>
      <c r="AC123" t="s">
        <v>673</v>
      </c>
      <c r="AD123">
        <v>4.1513999999999998</v>
      </c>
      <c r="AE123" t="s">
        <v>674</v>
      </c>
      <c r="AF123">
        <v>1.127</v>
      </c>
      <c r="AG123">
        <v>18.411000000000001</v>
      </c>
      <c r="AH123">
        <v>257.89769999999999</v>
      </c>
      <c r="AI123">
        <v>16</v>
      </c>
      <c r="AJ123">
        <v>1</v>
      </c>
      <c r="AK123">
        <v>81</v>
      </c>
      <c r="AL123">
        <v>10</v>
      </c>
      <c r="AM123">
        <v>4</v>
      </c>
      <c r="AN123" t="s">
        <v>664</v>
      </c>
      <c r="AP123" t="str">
        <f t="shared" si="3"/>
        <v/>
      </c>
    </row>
    <row r="124" spans="1:42">
      <c r="A124" t="s">
        <v>675</v>
      </c>
      <c r="B124" s="4">
        <v>43409</v>
      </c>
      <c r="C124" s="1">
        <v>0.75</v>
      </c>
      <c r="D124" t="s">
        <v>168</v>
      </c>
      <c r="E124" t="s">
        <v>659</v>
      </c>
      <c r="F124" t="s">
        <v>660</v>
      </c>
      <c r="G124">
        <v>28355</v>
      </c>
      <c r="H124" t="s">
        <v>547</v>
      </c>
      <c r="I124" t="s">
        <v>548</v>
      </c>
      <c r="J124" t="s">
        <v>233</v>
      </c>
      <c r="K124" t="s">
        <v>433</v>
      </c>
      <c r="L124" t="s">
        <v>661</v>
      </c>
      <c r="M124">
        <v>4</v>
      </c>
      <c r="N124">
        <v>4</v>
      </c>
      <c r="O124">
        <v>60.329599999999999</v>
      </c>
      <c r="P124">
        <v>95.758399999999995</v>
      </c>
      <c r="Q124">
        <v>21.1585</v>
      </c>
      <c r="R124">
        <v>6.0063000000000004</v>
      </c>
      <c r="S124">
        <v>5.8662999999999998</v>
      </c>
      <c r="T124">
        <v>5.3079999999999998</v>
      </c>
      <c r="U124">
        <v>3.1469999999999998</v>
      </c>
      <c r="V124">
        <v>2.1806000000000001</v>
      </c>
      <c r="W124">
        <v>2.0901000000000001</v>
      </c>
      <c r="X124">
        <v>1.6591</v>
      </c>
      <c r="Y124">
        <v>0</v>
      </c>
      <c r="Z124">
        <v>20.695</v>
      </c>
      <c r="AA124" t="s">
        <v>676</v>
      </c>
      <c r="AB124">
        <v>1.1862999999999999</v>
      </c>
      <c r="AC124" t="s">
        <v>677</v>
      </c>
      <c r="AD124">
        <v>2.0076000000000001</v>
      </c>
      <c r="AE124" t="s">
        <v>584</v>
      </c>
      <c r="AF124">
        <v>1.2971999999999999</v>
      </c>
      <c r="AG124">
        <v>15.6051</v>
      </c>
      <c r="AH124">
        <v>244.29519999999999</v>
      </c>
      <c r="AI124">
        <v>10</v>
      </c>
      <c r="AJ124">
        <v>2</v>
      </c>
      <c r="AK124">
        <v>98</v>
      </c>
      <c r="AL124">
        <v>10</v>
      </c>
      <c r="AM124">
        <v>45</v>
      </c>
      <c r="AN124" t="s">
        <v>664</v>
      </c>
      <c r="AP124" t="str">
        <f t="shared" si="3"/>
        <v/>
      </c>
    </row>
    <row r="125" spans="1:42">
      <c r="A125" t="s">
        <v>678</v>
      </c>
      <c r="B125" s="4">
        <v>43409</v>
      </c>
      <c r="C125" s="1">
        <v>0.75</v>
      </c>
      <c r="D125" t="s">
        <v>168</v>
      </c>
      <c r="E125" t="s">
        <v>659</v>
      </c>
      <c r="F125" t="s">
        <v>660</v>
      </c>
      <c r="G125">
        <v>28355</v>
      </c>
      <c r="H125" t="s">
        <v>547</v>
      </c>
      <c r="I125" t="s">
        <v>548</v>
      </c>
      <c r="J125" t="s">
        <v>233</v>
      </c>
      <c r="K125" t="s">
        <v>433</v>
      </c>
      <c r="L125" t="s">
        <v>661</v>
      </c>
      <c r="M125">
        <v>6</v>
      </c>
      <c r="N125">
        <v>5</v>
      </c>
      <c r="O125">
        <v>44.798200000000001</v>
      </c>
      <c r="P125">
        <v>57.583399999999997</v>
      </c>
      <c r="Q125">
        <v>30.023499999999999</v>
      </c>
      <c r="R125">
        <v>14.944900000000001</v>
      </c>
      <c r="S125">
        <v>12.5448</v>
      </c>
      <c r="T125">
        <v>6.6257000000000001</v>
      </c>
      <c r="U125">
        <v>7.1698000000000004</v>
      </c>
      <c r="V125">
        <v>2.7014999999999998</v>
      </c>
      <c r="W125">
        <v>1.8099000000000001</v>
      </c>
      <c r="X125">
        <v>1.3498000000000001</v>
      </c>
      <c r="Y125">
        <v>0</v>
      </c>
      <c r="Z125">
        <v>22.878599999999999</v>
      </c>
      <c r="AA125" t="s">
        <v>552</v>
      </c>
      <c r="AB125">
        <v>2.8008999999999999</v>
      </c>
      <c r="AC125" t="s">
        <v>673</v>
      </c>
      <c r="AD125">
        <v>3.4605999999999999</v>
      </c>
      <c r="AE125" t="s">
        <v>248</v>
      </c>
      <c r="AF125">
        <v>0.99009999999999998</v>
      </c>
      <c r="AG125">
        <v>27.4</v>
      </c>
      <c r="AH125">
        <v>237.08170000000001</v>
      </c>
      <c r="AI125">
        <v>6</v>
      </c>
      <c r="AJ125">
        <v>3</v>
      </c>
      <c r="AK125">
        <v>102</v>
      </c>
      <c r="AL125">
        <v>10</v>
      </c>
      <c r="AM125">
        <v>373</v>
      </c>
      <c r="AN125" t="s">
        <v>664</v>
      </c>
      <c r="AP125" t="str">
        <f t="shared" si="3"/>
        <v/>
      </c>
    </row>
    <row r="126" spans="1:42">
      <c r="A126" t="s">
        <v>679</v>
      </c>
      <c r="B126" s="4">
        <v>43409</v>
      </c>
      <c r="C126" s="1">
        <v>0.75</v>
      </c>
      <c r="D126" t="s">
        <v>168</v>
      </c>
      <c r="E126" t="s">
        <v>659</v>
      </c>
      <c r="F126" t="s">
        <v>660</v>
      </c>
      <c r="G126">
        <v>28355</v>
      </c>
      <c r="H126" t="s">
        <v>547</v>
      </c>
      <c r="I126" t="s">
        <v>548</v>
      </c>
      <c r="J126" t="s">
        <v>233</v>
      </c>
      <c r="K126" t="s">
        <v>433</v>
      </c>
      <c r="L126" t="s">
        <v>661</v>
      </c>
      <c r="M126">
        <v>5</v>
      </c>
      <c r="N126">
        <v>7</v>
      </c>
      <c r="O126">
        <v>59.094700000000003</v>
      </c>
      <c r="P126">
        <v>43.981999999999999</v>
      </c>
      <c r="Q126">
        <v>37.933700000000002</v>
      </c>
      <c r="R126">
        <v>10.496600000000001</v>
      </c>
      <c r="S126">
        <v>8.7734000000000005</v>
      </c>
      <c r="T126">
        <v>7.1820000000000004</v>
      </c>
      <c r="U126">
        <v>5.3426</v>
      </c>
      <c r="V126">
        <v>3.5869</v>
      </c>
      <c r="W126">
        <v>2.0274999999999999</v>
      </c>
      <c r="X126">
        <v>2.3338999999999999</v>
      </c>
      <c r="Y126">
        <v>0</v>
      </c>
      <c r="Z126">
        <v>20.856400000000001</v>
      </c>
      <c r="AA126" t="s">
        <v>680</v>
      </c>
      <c r="AB126">
        <v>2.8765999999999998</v>
      </c>
      <c r="AC126" t="s">
        <v>681</v>
      </c>
      <c r="AD126">
        <v>2.407</v>
      </c>
      <c r="AE126" t="s">
        <v>601</v>
      </c>
      <c r="AF126">
        <v>1.7937000000000001</v>
      </c>
      <c r="AG126">
        <v>28.05</v>
      </c>
      <c r="AH126">
        <v>236.73699999999999</v>
      </c>
      <c r="AI126">
        <v>4</v>
      </c>
      <c r="AJ126">
        <v>8</v>
      </c>
      <c r="AK126">
        <v>106</v>
      </c>
      <c r="AL126">
        <v>10</v>
      </c>
      <c r="AM126">
        <v>75</v>
      </c>
      <c r="AN126" t="s">
        <v>664</v>
      </c>
      <c r="AP126" t="str">
        <f t="shared" si="3"/>
        <v/>
      </c>
    </row>
    <row r="127" spans="1:42">
      <c r="A127" t="s">
        <v>682</v>
      </c>
      <c r="B127" s="4">
        <v>43409</v>
      </c>
      <c r="C127" s="1">
        <v>0.75</v>
      </c>
      <c r="D127" t="s">
        <v>168</v>
      </c>
      <c r="E127" t="s">
        <v>659</v>
      </c>
      <c r="F127" t="s">
        <v>660</v>
      </c>
      <c r="G127">
        <v>28355</v>
      </c>
      <c r="H127" t="s">
        <v>547</v>
      </c>
      <c r="I127" t="s">
        <v>548</v>
      </c>
      <c r="J127" t="s">
        <v>233</v>
      </c>
      <c r="K127" t="s">
        <v>433</v>
      </c>
      <c r="L127" t="s">
        <v>661</v>
      </c>
      <c r="M127">
        <v>7</v>
      </c>
      <c r="N127">
        <v>5</v>
      </c>
      <c r="O127">
        <v>65.341999999999999</v>
      </c>
      <c r="P127">
        <v>53.713799999999999</v>
      </c>
      <c r="Q127">
        <v>23.690300000000001</v>
      </c>
      <c r="R127">
        <v>7.2996999999999996</v>
      </c>
      <c r="S127">
        <v>5.6247999999999996</v>
      </c>
      <c r="T127">
        <v>4.3097000000000003</v>
      </c>
      <c r="U127">
        <v>2.4889999999999999</v>
      </c>
      <c r="V127">
        <v>2.4020000000000001</v>
      </c>
      <c r="W127">
        <v>1.1386000000000001</v>
      </c>
      <c r="X127">
        <v>2.3386999999999998</v>
      </c>
      <c r="Y127">
        <v>0</v>
      </c>
      <c r="Z127">
        <v>22.2514</v>
      </c>
      <c r="AA127" t="s">
        <v>646</v>
      </c>
      <c r="AB127">
        <v>1.0185999999999999</v>
      </c>
      <c r="AC127" t="s">
        <v>612</v>
      </c>
      <c r="AD127">
        <v>1.4123000000000001</v>
      </c>
      <c r="AE127" t="s">
        <v>601</v>
      </c>
      <c r="AF127">
        <v>1.8191999999999999</v>
      </c>
      <c r="AG127">
        <v>10.3332</v>
      </c>
      <c r="AH127">
        <v>205.1833</v>
      </c>
      <c r="AI127">
        <v>20</v>
      </c>
      <c r="AJ127">
        <v>5</v>
      </c>
      <c r="AK127">
        <v>88</v>
      </c>
      <c r="AL127">
        <v>10</v>
      </c>
      <c r="AM127">
        <v>24</v>
      </c>
      <c r="AN127" t="s">
        <v>664</v>
      </c>
      <c r="AP127" t="str">
        <f t="shared" si="3"/>
        <v/>
      </c>
    </row>
    <row r="128" spans="1:42">
      <c r="A128" t="s">
        <v>683</v>
      </c>
      <c r="B128" s="4">
        <v>43409</v>
      </c>
      <c r="C128" s="1">
        <v>0.75</v>
      </c>
      <c r="D128" t="s">
        <v>168</v>
      </c>
      <c r="E128" t="s">
        <v>659</v>
      </c>
      <c r="F128" t="s">
        <v>660</v>
      </c>
      <c r="G128">
        <v>28355</v>
      </c>
      <c r="H128" t="s">
        <v>547</v>
      </c>
      <c r="I128" t="s">
        <v>548</v>
      </c>
      <c r="J128" t="s">
        <v>233</v>
      </c>
      <c r="K128" t="s">
        <v>433</v>
      </c>
      <c r="L128" t="s">
        <v>661</v>
      </c>
      <c r="M128">
        <v>3</v>
      </c>
      <c r="N128">
        <v>5</v>
      </c>
      <c r="O128">
        <v>69.851799999999997</v>
      </c>
      <c r="P128">
        <v>41.008499999999998</v>
      </c>
      <c r="Q128">
        <v>26.653199999999998</v>
      </c>
      <c r="R128">
        <v>9.6445000000000007</v>
      </c>
      <c r="S128">
        <v>7.1150000000000002</v>
      </c>
      <c r="T128">
        <v>3.3210999999999999</v>
      </c>
      <c r="U128">
        <v>3.7723</v>
      </c>
      <c r="V128">
        <v>2.4529000000000001</v>
      </c>
      <c r="W128">
        <v>1.9691000000000001</v>
      </c>
      <c r="X128">
        <v>1.7075</v>
      </c>
      <c r="Y128">
        <v>0</v>
      </c>
      <c r="Z128">
        <v>20.374300000000002</v>
      </c>
      <c r="AA128" t="s">
        <v>684</v>
      </c>
      <c r="AB128">
        <v>1.32</v>
      </c>
      <c r="AC128" t="s">
        <v>685</v>
      </c>
      <c r="AD128">
        <v>1.5079</v>
      </c>
      <c r="AE128" t="s">
        <v>686</v>
      </c>
      <c r="AF128">
        <v>2.1589999999999998</v>
      </c>
      <c r="AG128">
        <v>10.0891</v>
      </c>
      <c r="AH128">
        <v>202.9461</v>
      </c>
      <c r="AI128">
        <v>16</v>
      </c>
      <c r="AJ128">
        <v>6</v>
      </c>
      <c r="AK128">
        <v>93</v>
      </c>
      <c r="AL128">
        <v>10</v>
      </c>
      <c r="AM128">
        <v>240</v>
      </c>
      <c r="AN128" t="s">
        <v>664</v>
      </c>
      <c r="AP128" t="str">
        <f t="shared" si="3"/>
        <v/>
      </c>
    </row>
    <row r="129" spans="1:42">
      <c r="A129" t="s">
        <v>687</v>
      </c>
      <c r="B129" s="4">
        <v>43409</v>
      </c>
      <c r="C129" s="1">
        <v>0.75</v>
      </c>
      <c r="D129" t="s">
        <v>168</v>
      </c>
      <c r="E129" t="s">
        <v>659</v>
      </c>
      <c r="F129" t="s">
        <v>660</v>
      </c>
      <c r="G129">
        <v>28355</v>
      </c>
      <c r="H129" t="s">
        <v>547</v>
      </c>
      <c r="I129" t="s">
        <v>548</v>
      </c>
      <c r="J129" t="s">
        <v>233</v>
      </c>
      <c r="K129" t="s">
        <v>433</v>
      </c>
      <c r="L129" t="s">
        <v>661</v>
      </c>
      <c r="M129">
        <v>8</v>
      </c>
      <c r="N129">
        <v>4</v>
      </c>
      <c r="O129">
        <v>45.026699999999998</v>
      </c>
      <c r="P129">
        <v>47.124600000000001</v>
      </c>
      <c r="Q129">
        <v>12.7644</v>
      </c>
      <c r="R129">
        <v>7.5608000000000004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14.248100000000001</v>
      </c>
      <c r="Z129">
        <v>0</v>
      </c>
      <c r="AA129" t="s">
        <v>575</v>
      </c>
      <c r="AB129">
        <v>0.98929999999999996</v>
      </c>
      <c r="AC129" t="s">
        <v>688</v>
      </c>
      <c r="AD129">
        <v>0</v>
      </c>
      <c r="AE129" t="s">
        <v>689</v>
      </c>
      <c r="AF129">
        <v>3.3311000000000002</v>
      </c>
      <c r="AG129">
        <v>14</v>
      </c>
      <c r="AH129">
        <v>145.04509999999999</v>
      </c>
      <c r="AI129">
        <v>20</v>
      </c>
      <c r="AJ129">
        <v>7</v>
      </c>
      <c r="AK129">
        <v>83</v>
      </c>
      <c r="AL129">
        <v>10</v>
      </c>
      <c r="AM129">
        <v>707</v>
      </c>
      <c r="AN129" t="s">
        <v>664</v>
      </c>
      <c r="AP129" t="str">
        <f t="shared" si="3"/>
        <v/>
      </c>
    </row>
    <row r="130" spans="1:42">
      <c r="A130" t="s">
        <v>691</v>
      </c>
      <c r="B130" s="4">
        <v>43409</v>
      </c>
      <c r="C130" s="1">
        <v>0.77083333333333337</v>
      </c>
      <c r="D130" t="s">
        <v>168</v>
      </c>
      <c r="E130" t="s">
        <v>585</v>
      </c>
      <c r="F130" t="s">
        <v>230</v>
      </c>
      <c r="G130">
        <v>6469</v>
      </c>
      <c r="H130" t="s">
        <v>547</v>
      </c>
      <c r="I130" t="s">
        <v>548</v>
      </c>
      <c r="J130" t="s">
        <v>5</v>
      </c>
      <c r="K130" t="s">
        <v>433</v>
      </c>
      <c r="L130" t="s">
        <v>690</v>
      </c>
      <c r="M130">
        <v>4</v>
      </c>
      <c r="N130">
        <v>3</v>
      </c>
      <c r="O130">
        <v>107.9</v>
      </c>
      <c r="P130">
        <v>43.552799999999998</v>
      </c>
      <c r="Q130">
        <v>35.379800000000003</v>
      </c>
      <c r="R130">
        <v>11.5838</v>
      </c>
      <c r="S130">
        <v>4.5601000000000003</v>
      </c>
      <c r="T130">
        <v>3.2439</v>
      </c>
      <c r="U130">
        <v>3.3048999999999999</v>
      </c>
      <c r="V130">
        <v>1.8310999999999999</v>
      </c>
      <c r="W130">
        <v>2.3144999999999998</v>
      </c>
      <c r="X130">
        <v>0</v>
      </c>
      <c r="Y130">
        <v>1.7765</v>
      </c>
      <c r="Z130">
        <v>19.265000000000001</v>
      </c>
      <c r="AA130" t="s">
        <v>692</v>
      </c>
      <c r="AB130">
        <v>3.5524</v>
      </c>
      <c r="AC130" t="s">
        <v>693</v>
      </c>
      <c r="AD130">
        <v>1.9972000000000001</v>
      </c>
      <c r="AE130" t="s">
        <v>617</v>
      </c>
      <c r="AF130">
        <v>2.0958000000000001</v>
      </c>
      <c r="AG130">
        <v>38.991</v>
      </c>
      <c r="AH130">
        <v>281.34879999999998</v>
      </c>
      <c r="AI130">
        <v>6</v>
      </c>
      <c r="AJ130">
        <v>1</v>
      </c>
      <c r="AK130">
        <v>81</v>
      </c>
      <c r="AL130">
        <v>8</v>
      </c>
      <c r="AM130">
        <v>34</v>
      </c>
      <c r="AN130" t="s">
        <v>5</v>
      </c>
      <c r="AP130" t="str">
        <f t="shared" ref="AP130:AP158" si="4">IF(AND(D130&lt;&gt;D129,C130&lt;&gt;C129),"Bold","")</f>
        <v/>
      </c>
    </row>
    <row r="131" spans="1:42">
      <c r="A131" t="s">
        <v>694</v>
      </c>
      <c r="B131" s="4">
        <v>43409</v>
      </c>
      <c r="C131" s="1">
        <v>0.77083333333333337</v>
      </c>
      <c r="D131" t="s">
        <v>168</v>
      </c>
      <c r="E131" t="s">
        <v>585</v>
      </c>
      <c r="F131" t="s">
        <v>230</v>
      </c>
      <c r="G131">
        <v>6469</v>
      </c>
      <c r="H131" t="s">
        <v>547</v>
      </c>
      <c r="I131" t="s">
        <v>548</v>
      </c>
      <c r="J131" t="s">
        <v>5</v>
      </c>
      <c r="K131" t="s">
        <v>433</v>
      </c>
      <c r="L131" t="s">
        <v>690</v>
      </c>
      <c r="M131">
        <v>3</v>
      </c>
      <c r="N131">
        <v>3</v>
      </c>
      <c r="O131">
        <v>88.4542</v>
      </c>
      <c r="P131">
        <v>84.223799999999997</v>
      </c>
      <c r="Q131">
        <v>23.970199999999998</v>
      </c>
      <c r="R131">
        <v>12.591100000000001</v>
      </c>
      <c r="S131">
        <v>7.9861000000000004</v>
      </c>
      <c r="T131">
        <v>6.95</v>
      </c>
      <c r="U131">
        <v>3.8212999999999999</v>
      </c>
      <c r="V131">
        <v>2.3549000000000002</v>
      </c>
      <c r="W131">
        <v>1.587</v>
      </c>
      <c r="X131">
        <v>1.2426999999999999</v>
      </c>
      <c r="Y131">
        <v>0</v>
      </c>
      <c r="Z131">
        <v>20.520700000000001</v>
      </c>
      <c r="AA131" t="s">
        <v>676</v>
      </c>
      <c r="AB131">
        <v>1.7923</v>
      </c>
      <c r="AC131" t="s">
        <v>695</v>
      </c>
      <c r="AD131">
        <v>1.6216999999999999</v>
      </c>
      <c r="AE131" t="s">
        <v>668</v>
      </c>
      <c r="AF131">
        <v>3.0501</v>
      </c>
      <c r="AG131">
        <v>20.203499999999998</v>
      </c>
      <c r="AH131">
        <v>280.3698</v>
      </c>
      <c r="AI131">
        <v>5</v>
      </c>
      <c r="AJ131">
        <v>6</v>
      </c>
      <c r="AK131">
        <v>83</v>
      </c>
      <c r="AL131">
        <v>8</v>
      </c>
      <c r="AM131">
        <v>44</v>
      </c>
      <c r="AN131" t="s">
        <v>5</v>
      </c>
      <c r="AP131" t="str">
        <f t="shared" si="4"/>
        <v/>
      </c>
    </row>
    <row r="132" spans="1:42">
      <c r="A132" t="s">
        <v>696</v>
      </c>
      <c r="B132" s="4">
        <v>43409</v>
      </c>
      <c r="C132" s="1">
        <v>0.77083333333333337</v>
      </c>
      <c r="D132" t="s">
        <v>168</v>
      </c>
      <c r="E132" t="s">
        <v>585</v>
      </c>
      <c r="F132" t="s">
        <v>230</v>
      </c>
      <c r="G132">
        <v>6469</v>
      </c>
      <c r="H132" t="s">
        <v>547</v>
      </c>
      <c r="I132" t="s">
        <v>548</v>
      </c>
      <c r="J132" t="s">
        <v>5</v>
      </c>
      <c r="K132" t="s">
        <v>433</v>
      </c>
      <c r="L132" t="s">
        <v>690</v>
      </c>
      <c r="M132">
        <v>5</v>
      </c>
      <c r="N132">
        <v>3</v>
      </c>
      <c r="O132">
        <v>104.32599999999999</v>
      </c>
      <c r="P132">
        <v>73.775999999999996</v>
      </c>
      <c r="Q132">
        <v>23.610099999999999</v>
      </c>
      <c r="R132">
        <v>11.7674</v>
      </c>
      <c r="S132">
        <v>3.8990999999999998</v>
      </c>
      <c r="T132">
        <v>3.7585000000000002</v>
      </c>
      <c r="U132">
        <v>3.9281000000000001</v>
      </c>
      <c r="V132">
        <v>1.9422999999999999</v>
      </c>
      <c r="W132">
        <v>1.8525</v>
      </c>
      <c r="X132">
        <v>0</v>
      </c>
      <c r="Y132">
        <v>1.7873000000000001</v>
      </c>
      <c r="Z132">
        <v>22.706399999999999</v>
      </c>
      <c r="AA132" t="s">
        <v>697</v>
      </c>
      <c r="AB132">
        <v>2.1023000000000001</v>
      </c>
      <c r="AC132" t="s">
        <v>558</v>
      </c>
      <c r="AD132">
        <v>3.4133</v>
      </c>
      <c r="AE132" t="s">
        <v>344</v>
      </c>
      <c r="AF132">
        <v>1.6317999999999999</v>
      </c>
      <c r="AG132">
        <v>10.5716</v>
      </c>
      <c r="AH132">
        <v>271.0727</v>
      </c>
      <c r="AI132">
        <v>2.5</v>
      </c>
      <c r="AJ132">
        <v>4</v>
      </c>
      <c r="AK132">
        <v>80</v>
      </c>
      <c r="AL132">
        <v>8</v>
      </c>
      <c r="AM132">
        <v>12</v>
      </c>
      <c r="AN132" t="s">
        <v>5</v>
      </c>
      <c r="AP132" t="str">
        <f t="shared" si="4"/>
        <v/>
      </c>
    </row>
    <row r="133" spans="1:42">
      <c r="A133" t="s">
        <v>698</v>
      </c>
      <c r="B133" s="4">
        <v>43409</v>
      </c>
      <c r="C133" s="1">
        <v>0.77083333333333337</v>
      </c>
      <c r="D133" t="s">
        <v>168</v>
      </c>
      <c r="E133" t="s">
        <v>585</v>
      </c>
      <c r="F133" t="s">
        <v>230</v>
      </c>
      <c r="G133">
        <v>6469</v>
      </c>
      <c r="H133" t="s">
        <v>547</v>
      </c>
      <c r="I133" t="s">
        <v>548</v>
      </c>
      <c r="J133" t="s">
        <v>5</v>
      </c>
      <c r="K133" t="s">
        <v>433</v>
      </c>
      <c r="L133" t="s">
        <v>690</v>
      </c>
      <c r="M133">
        <v>7</v>
      </c>
      <c r="N133">
        <v>3</v>
      </c>
      <c r="O133">
        <v>80.200199999999995</v>
      </c>
      <c r="P133">
        <v>69.084000000000003</v>
      </c>
      <c r="Q133">
        <v>28.2088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34.8504</v>
      </c>
      <c r="Z133">
        <v>12.042899999999999</v>
      </c>
      <c r="AA133" t="s">
        <v>588</v>
      </c>
      <c r="AB133">
        <v>5.5547000000000004</v>
      </c>
      <c r="AC133" t="s">
        <v>589</v>
      </c>
      <c r="AD133">
        <v>3.2393000000000001</v>
      </c>
      <c r="AE133" t="s">
        <v>554</v>
      </c>
      <c r="AF133">
        <v>2.4739</v>
      </c>
      <c r="AG133">
        <v>31.1661</v>
      </c>
      <c r="AH133">
        <v>266.82029999999997</v>
      </c>
      <c r="AI133">
        <v>4</v>
      </c>
      <c r="AJ133">
        <v>8</v>
      </c>
      <c r="AK133">
        <v>75</v>
      </c>
      <c r="AL133">
        <v>8</v>
      </c>
      <c r="AM133">
        <v>18</v>
      </c>
      <c r="AN133" t="s">
        <v>5</v>
      </c>
      <c r="AP133" t="str">
        <f t="shared" si="4"/>
        <v/>
      </c>
    </row>
    <row r="134" spans="1:42">
      <c r="A134" t="s">
        <v>699</v>
      </c>
      <c r="B134" s="4">
        <v>43409</v>
      </c>
      <c r="C134" s="1">
        <v>0.77083333333333337</v>
      </c>
      <c r="D134" t="s">
        <v>168</v>
      </c>
      <c r="E134" t="s">
        <v>585</v>
      </c>
      <c r="F134" t="s">
        <v>230</v>
      </c>
      <c r="G134">
        <v>6469</v>
      </c>
      <c r="H134" t="s">
        <v>547</v>
      </c>
      <c r="I134" t="s">
        <v>548</v>
      </c>
      <c r="J134" t="s">
        <v>5</v>
      </c>
      <c r="K134" t="s">
        <v>433</v>
      </c>
      <c r="L134" t="s">
        <v>690</v>
      </c>
      <c r="M134">
        <v>6</v>
      </c>
      <c r="N134">
        <v>4</v>
      </c>
      <c r="O134">
        <v>84.56</v>
      </c>
      <c r="P134">
        <v>75.918400000000005</v>
      </c>
      <c r="Q134">
        <v>31.723400000000002</v>
      </c>
      <c r="R134">
        <v>7.1418999999999997</v>
      </c>
      <c r="S134">
        <v>7.3760000000000003</v>
      </c>
      <c r="T134">
        <v>5.6055000000000001</v>
      </c>
      <c r="U134">
        <v>3.6095999999999999</v>
      </c>
      <c r="V134">
        <v>1.746</v>
      </c>
      <c r="W134">
        <v>2.0175000000000001</v>
      </c>
      <c r="X134">
        <v>1.0558000000000001</v>
      </c>
      <c r="Y134">
        <v>0</v>
      </c>
      <c r="Z134">
        <v>13.9207</v>
      </c>
      <c r="AA134" t="s">
        <v>561</v>
      </c>
      <c r="AB134">
        <v>1.972</v>
      </c>
      <c r="AC134" t="s">
        <v>641</v>
      </c>
      <c r="AD134">
        <v>2.3656999999999999</v>
      </c>
      <c r="AE134" t="s">
        <v>344</v>
      </c>
      <c r="AF134">
        <v>1.5058</v>
      </c>
      <c r="AG134">
        <v>17.400300000000001</v>
      </c>
      <c r="AH134">
        <v>257.9187</v>
      </c>
      <c r="AI134">
        <v>12</v>
      </c>
      <c r="AJ134">
        <v>7</v>
      </c>
      <c r="AK134">
        <v>77</v>
      </c>
      <c r="AL134">
        <v>8</v>
      </c>
      <c r="AM134">
        <v>14</v>
      </c>
      <c r="AN134" t="s">
        <v>5</v>
      </c>
      <c r="AP134" t="str">
        <f t="shared" si="4"/>
        <v/>
      </c>
    </row>
    <row r="135" spans="1:42">
      <c r="A135" t="s">
        <v>700</v>
      </c>
      <c r="B135" s="4">
        <v>43409</v>
      </c>
      <c r="C135" s="1">
        <v>0.77083333333333337</v>
      </c>
      <c r="D135" t="s">
        <v>168</v>
      </c>
      <c r="E135" t="s">
        <v>585</v>
      </c>
      <c r="F135" t="s">
        <v>230</v>
      </c>
      <c r="G135">
        <v>6469</v>
      </c>
      <c r="H135" t="s">
        <v>547</v>
      </c>
      <c r="I135" t="s">
        <v>548</v>
      </c>
      <c r="J135" t="s">
        <v>5</v>
      </c>
      <c r="K135" t="s">
        <v>433</v>
      </c>
      <c r="L135" t="s">
        <v>690</v>
      </c>
      <c r="M135">
        <v>2</v>
      </c>
      <c r="N135">
        <v>4</v>
      </c>
      <c r="O135">
        <v>75.27</v>
      </c>
      <c r="P135">
        <v>59.335999999999999</v>
      </c>
      <c r="Q135">
        <v>26.36</v>
      </c>
      <c r="R135">
        <v>10.974600000000001</v>
      </c>
      <c r="S135">
        <v>4.4283000000000001</v>
      </c>
      <c r="T135">
        <v>5.0411000000000001</v>
      </c>
      <c r="U135">
        <v>4.0267999999999997</v>
      </c>
      <c r="V135">
        <v>2.589</v>
      </c>
      <c r="W135">
        <v>1.6669</v>
      </c>
      <c r="X135">
        <v>1.5415000000000001</v>
      </c>
      <c r="Y135">
        <v>0</v>
      </c>
      <c r="Z135">
        <v>20.732099999999999</v>
      </c>
      <c r="AA135" t="s">
        <v>650</v>
      </c>
      <c r="AB135">
        <v>1.5727</v>
      </c>
      <c r="AC135" t="s">
        <v>651</v>
      </c>
      <c r="AD135">
        <v>2.0627</v>
      </c>
      <c r="AE135" t="s">
        <v>701</v>
      </c>
      <c r="AF135">
        <v>1.7478</v>
      </c>
      <c r="AG135">
        <v>26.38</v>
      </c>
      <c r="AH135">
        <v>243.7296</v>
      </c>
      <c r="AI135">
        <v>20</v>
      </c>
      <c r="AJ135">
        <v>5</v>
      </c>
      <c r="AK135">
        <v>82</v>
      </c>
      <c r="AL135">
        <v>8</v>
      </c>
      <c r="AM135">
        <v>10</v>
      </c>
      <c r="AN135" t="s">
        <v>5</v>
      </c>
      <c r="AP135" t="str">
        <f t="shared" si="4"/>
        <v/>
      </c>
    </row>
    <row r="136" spans="1:42">
      <c r="A136" t="s">
        <v>702</v>
      </c>
      <c r="B136" s="4">
        <v>43409</v>
      </c>
      <c r="C136" s="1">
        <v>0.77083333333333337</v>
      </c>
      <c r="D136" t="s">
        <v>168</v>
      </c>
      <c r="E136" t="s">
        <v>585</v>
      </c>
      <c r="F136" t="s">
        <v>230</v>
      </c>
      <c r="G136">
        <v>6469</v>
      </c>
      <c r="H136" t="s">
        <v>547</v>
      </c>
      <c r="I136" t="s">
        <v>548</v>
      </c>
      <c r="J136" t="s">
        <v>5</v>
      </c>
      <c r="K136" t="s">
        <v>433</v>
      </c>
      <c r="L136" t="s">
        <v>690</v>
      </c>
      <c r="M136">
        <v>8</v>
      </c>
      <c r="N136">
        <v>3</v>
      </c>
      <c r="O136">
        <v>78.61</v>
      </c>
      <c r="P136">
        <v>71.488</v>
      </c>
      <c r="Q136">
        <v>21.915700000000001</v>
      </c>
      <c r="R136">
        <v>5.242</v>
      </c>
      <c r="S136">
        <v>6.5857999999999999</v>
      </c>
      <c r="T136">
        <v>3.1457000000000002</v>
      </c>
      <c r="U136">
        <v>0</v>
      </c>
      <c r="V136">
        <v>0</v>
      </c>
      <c r="W136">
        <v>0</v>
      </c>
      <c r="X136">
        <v>0</v>
      </c>
      <c r="Y136">
        <v>8.7093000000000007</v>
      </c>
      <c r="Z136">
        <v>10.8157</v>
      </c>
      <c r="AA136" t="s">
        <v>552</v>
      </c>
      <c r="AB136">
        <v>2.0434000000000001</v>
      </c>
      <c r="AC136" t="s">
        <v>703</v>
      </c>
      <c r="AD136">
        <v>1.7455000000000001</v>
      </c>
      <c r="AE136" t="s">
        <v>704</v>
      </c>
      <c r="AF136">
        <v>2.2385999999999999</v>
      </c>
      <c r="AG136">
        <v>20.633099999999999</v>
      </c>
      <c r="AH136">
        <v>233.1729</v>
      </c>
      <c r="AI136">
        <v>4.5</v>
      </c>
      <c r="AJ136">
        <v>3</v>
      </c>
      <c r="AK136">
        <v>69</v>
      </c>
      <c r="AL136">
        <v>8</v>
      </c>
      <c r="AM136">
        <v>17</v>
      </c>
      <c r="AN136" t="s">
        <v>5</v>
      </c>
      <c r="AP136" t="str">
        <f t="shared" si="4"/>
        <v/>
      </c>
    </row>
    <row r="137" spans="1:42">
      <c r="A137" t="s">
        <v>705</v>
      </c>
      <c r="B137" s="4">
        <v>43409</v>
      </c>
      <c r="C137" s="1">
        <v>0.77083333333333337</v>
      </c>
      <c r="D137" t="s">
        <v>168</v>
      </c>
      <c r="E137" t="s">
        <v>585</v>
      </c>
      <c r="F137" t="s">
        <v>230</v>
      </c>
      <c r="G137">
        <v>6469</v>
      </c>
      <c r="H137" t="s">
        <v>547</v>
      </c>
      <c r="I137" t="s">
        <v>548</v>
      </c>
      <c r="J137" t="s">
        <v>5</v>
      </c>
      <c r="K137" t="s">
        <v>433</v>
      </c>
      <c r="L137" t="s">
        <v>690</v>
      </c>
      <c r="M137">
        <v>1</v>
      </c>
      <c r="N137">
        <v>4</v>
      </c>
      <c r="O137">
        <v>62.593899999999998</v>
      </c>
      <c r="P137">
        <v>43.308999999999997</v>
      </c>
      <c r="Q137">
        <v>32.9071</v>
      </c>
      <c r="R137">
        <v>12.8775</v>
      </c>
      <c r="S137">
        <v>6.9275000000000002</v>
      </c>
      <c r="T137">
        <v>5.2624000000000004</v>
      </c>
      <c r="U137">
        <v>3.2987000000000002</v>
      </c>
      <c r="V137">
        <v>1.0348999999999999</v>
      </c>
      <c r="W137">
        <v>1.2112000000000001</v>
      </c>
      <c r="X137">
        <v>0.8508</v>
      </c>
      <c r="Y137">
        <v>0</v>
      </c>
      <c r="Z137">
        <v>19.0686</v>
      </c>
      <c r="AA137" t="s">
        <v>644</v>
      </c>
      <c r="AB137">
        <v>3.0510000000000002</v>
      </c>
      <c r="AC137" t="s">
        <v>706</v>
      </c>
      <c r="AD137">
        <v>2.3401000000000001</v>
      </c>
      <c r="AE137" t="s">
        <v>523</v>
      </c>
      <c r="AF137">
        <v>1.4995000000000001</v>
      </c>
      <c r="AG137">
        <v>13.664199999999999</v>
      </c>
      <c r="AH137">
        <v>209.89619999999999</v>
      </c>
      <c r="AI137">
        <v>16</v>
      </c>
      <c r="AJ137">
        <v>2</v>
      </c>
      <c r="AK137">
        <v>83</v>
      </c>
      <c r="AL137">
        <v>8</v>
      </c>
      <c r="AM137">
        <v>38</v>
      </c>
      <c r="AN137" t="s">
        <v>5</v>
      </c>
      <c r="AP137" t="str">
        <f t="shared" si="4"/>
        <v/>
      </c>
    </row>
    <row r="138" spans="1:42">
      <c r="A138" t="s">
        <v>708</v>
      </c>
      <c r="B138" s="4">
        <v>43409</v>
      </c>
      <c r="C138" s="1">
        <v>0.79166666666666663</v>
      </c>
      <c r="D138" t="s">
        <v>168</v>
      </c>
      <c r="E138" t="s">
        <v>585</v>
      </c>
      <c r="F138" t="s">
        <v>279</v>
      </c>
      <c r="G138">
        <v>3752</v>
      </c>
      <c r="H138" t="s">
        <v>547</v>
      </c>
      <c r="I138" t="s">
        <v>548</v>
      </c>
      <c r="J138" t="s">
        <v>5</v>
      </c>
      <c r="K138" t="s">
        <v>433</v>
      </c>
      <c r="L138" t="s">
        <v>707</v>
      </c>
      <c r="M138">
        <v>1</v>
      </c>
      <c r="N138">
        <v>4</v>
      </c>
      <c r="O138">
        <v>85.88</v>
      </c>
      <c r="P138">
        <v>77.632000000000005</v>
      </c>
      <c r="Q138">
        <v>19.8675</v>
      </c>
      <c r="R138">
        <v>6.2534999999999998</v>
      </c>
      <c r="S138">
        <v>5.8346</v>
      </c>
      <c r="T138">
        <v>5.1040000000000001</v>
      </c>
      <c r="U138">
        <v>2.702</v>
      </c>
      <c r="V138">
        <v>1.4597</v>
      </c>
      <c r="W138">
        <v>1.0526</v>
      </c>
      <c r="X138">
        <v>1.5808</v>
      </c>
      <c r="Y138">
        <v>0</v>
      </c>
      <c r="Z138">
        <v>18.594999999999999</v>
      </c>
      <c r="AA138" t="s">
        <v>666</v>
      </c>
      <c r="AB138">
        <v>2.5840000000000001</v>
      </c>
      <c r="AC138" t="s">
        <v>709</v>
      </c>
      <c r="AD138">
        <v>2.1423000000000001</v>
      </c>
      <c r="AE138" t="s">
        <v>710</v>
      </c>
      <c r="AF138">
        <v>1.4815</v>
      </c>
      <c r="AG138">
        <v>22.259499999999999</v>
      </c>
      <c r="AH138">
        <v>254.429</v>
      </c>
      <c r="AI138">
        <v>3.5</v>
      </c>
      <c r="AJ138">
        <v>2</v>
      </c>
      <c r="AK138">
        <v>77</v>
      </c>
      <c r="AL138">
        <v>10</v>
      </c>
      <c r="AM138">
        <v>10</v>
      </c>
      <c r="AN138" t="s">
        <v>5</v>
      </c>
      <c r="AP138" t="str">
        <f t="shared" si="4"/>
        <v/>
      </c>
    </row>
    <row r="139" spans="1:42">
      <c r="A139" t="s">
        <v>711</v>
      </c>
      <c r="B139" s="4">
        <v>43409</v>
      </c>
      <c r="C139" s="1">
        <v>0.79166666666666663</v>
      </c>
      <c r="D139" t="s">
        <v>168</v>
      </c>
      <c r="E139" t="s">
        <v>585</v>
      </c>
      <c r="F139" t="s">
        <v>279</v>
      </c>
      <c r="G139">
        <v>3752</v>
      </c>
      <c r="H139" t="s">
        <v>547</v>
      </c>
      <c r="I139" t="s">
        <v>548</v>
      </c>
      <c r="J139" t="s">
        <v>5</v>
      </c>
      <c r="K139" t="s">
        <v>433</v>
      </c>
      <c r="L139" t="s">
        <v>707</v>
      </c>
      <c r="M139">
        <v>3</v>
      </c>
      <c r="N139">
        <v>4</v>
      </c>
      <c r="O139">
        <v>71.834999999999994</v>
      </c>
      <c r="P139">
        <v>57.031599999999997</v>
      </c>
      <c r="Q139">
        <v>35.591000000000001</v>
      </c>
      <c r="R139">
        <v>10.529400000000001</v>
      </c>
      <c r="S139">
        <v>7.8101000000000003</v>
      </c>
      <c r="T139">
        <v>5.4911000000000003</v>
      </c>
      <c r="U139">
        <v>4.9440999999999997</v>
      </c>
      <c r="V139">
        <v>1.9395</v>
      </c>
      <c r="W139">
        <v>1.1829000000000001</v>
      </c>
      <c r="X139">
        <v>1.1760999999999999</v>
      </c>
      <c r="Y139">
        <v>0</v>
      </c>
      <c r="Z139">
        <v>19.96</v>
      </c>
      <c r="AA139" t="s">
        <v>712</v>
      </c>
      <c r="AB139">
        <v>0.21779999999999999</v>
      </c>
      <c r="AC139" t="s">
        <v>713</v>
      </c>
      <c r="AD139">
        <v>0.1231</v>
      </c>
      <c r="AE139" t="s">
        <v>714</v>
      </c>
      <c r="AF139">
        <v>2.0783999999999998</v>
      </c>
      <c r="AG139">
        <v>25.612500000000001</v>
      </c>
      <c r="AH139">
        <v>245.5224</v>
      </c>
      <c r="AI139">
        <v>10</v>
      </c>
      <c r="AJ139">
        <v>6</v>
      </c>
      <c r="AK139">
        <v>75</v>
      </c>
      <c r="AL139">
        <v>10</v>
      </c>
      <c r="AM139">
        <v>14</v>
      </c>
      <c r="AN139" t="s">
        <v>5</v>
      </c>
      <c r="AP139" t="str">
        <f t="shared" si="4"/>
        <v/>
      </c>
    </row>
    <row r="140" spans="1:42">
      <c r="A140" t="s">
        <v>715</v>
      </c>
      <c r="B140" s="4">
        <v>43409</v>
      </c>
      <c r="C140" s="1">
        <v>0.79166666666666663</v>
      </c>
      <c r="D140" t="s">
        <v>168</v>
      </c>
      <c r="E140" t="s">
        <v>585</v>
      </c>
      <c r="F140" t="s">
        <v>279</v>
      </c>
      <c r="G140">
        <v>3752</v>
      </c>
      <c r="H140" t="s">
        <v>547</v>
      </c>
      <c r="I140" t="s">
        <v>548</v>
      </c>
      <c r="J140" t="s">
        <v>5</v>
      </c>
      <c r="K140" t="s">
        <v>433</v>
      </c>
      <c r="L140" t="s">
        <v>707</v>
      </c>
      <c r="M140">
        <v>6</v>
      </c>
      <c r="N140">
        <v>4</v>
      </c>
      <c r="O140">
        <v>66.16</v>
      </c>
      <c r="P140">
        <v>76.436000000000007</v>
      </c>
      <c r="Q140">
        <v>17.246500000000001</v>
      </c>
      <c r="R140">
        <v>9.7782999999999998</v>
      </c>
      <c r="S140">
        <v>4.6356999999999999</v>
      </c>
      <c r="T140">
        <v>3.7964000000000002</v>
      </c>
      <c r="U140">
        <v>3.8986999999999998</v>
      </c>
      <c r="V140">
        <v>1.9238999999999999</v>
      </c>
      <c r="W140">
        <v>1.8524</v>
      </c>
      <c r="X140">
        <v>1.9753000000000001</v>
      </c>
      <c r="Y140">
        <v>0</v>
      </c>
      <c r="Z140">
        <v>21.13</v>
      </c>
      <c r="AA140" t="s">
        <v>716</v>
      </c>
      <c r="AB140">
        <v>1.2450000000000001</v>
      </c>
      <c r="AC140" t="s">
        <v>639</v>
      </c>
      <c r="AD140">
        <v>1.3734999999999999</v>
      </c>
      <c r="AE140" t="s">
        <v>663</v>
      </c>
      <c r="AF140">
        <v>2.0714999999999999</v>
      </c>
      <c r="AG140">
        <v>26.526499999999999</v>
      </c>
      <c r="AH140">
        <v>240.0496</v>
      </c>
      <c r="AI140">
        <v>10</v>
      </c>
      <c r="AJ140">
        <v>4</v>
      </c>
      <c r="AK140">
        <v>72</v>
      </c>
      <c r="AL140">
        <v>10</v>
      </c>
      <c r="AM140">
        <v>32</v>
      </c>
      <c r="AN140" t="s">
        <v>5</v>
      </c>
      <c r="AP140" t="str">
        <f t="shared" si="4"/>
        <v/>
      </c>
    </row>
    <row r="141" spans="1:42">
      <c r="A141" t="s">
        <v>717</v>
      </c>
      <c r="B141" s="4">
        <v>43409</v>
      </c>
      <c r="C141" s="1">
        <v>0.79166666666666663</v>
      </c>
      <c r="D141" t="s">
        <v>168</v>
      </c>
      <c r="E141" t="s">
        <v>585</v>
      </c>
      <c r="F141" t="s">
        <v>279</v>
      </c>
      <c r="G141">
        <v>3752</v>
      </c>
      <c r="H141" t="s">
        <v>547</v>
      </c>
      <c r="I141" t="s">
        <v>548</v>
      </c>
      <c r="J141" t="s">
        <v>5</v>
      </c>
      <c r="K141" t="s">
        <v>433</v>
      </c>
      <c r="L141" t="s">
        <v>707</v>
      </c>
      <c r="M141">
        <v>7</v>
      </c>
      <c r="N141">
        <v>5</v>
      </c>
      <c r="O141">
        <v>55.3</v>
      </c>
      <c r="P141">
        <v>50.150300000000001</v>
      </c>
      <c r="Q141">
        <v>38.006</v>
      </c>
      <c r="R141">
        <v>10.908799999999999</v>
      </c>
      <c r="S141">
        <v>7.0052000000000003</v>
      </c>
      <c r="T141">
        <v>5.1456</v>
      </c>
      <c r="U141">
        <v>3.9089</v>
      </c>
      <c r="V141">
        <v>2.0209999999999999</v>
      </c>
      <c r="W141">
        <v>1.9588000000000001</v>
      </c>
      <c r="X141">
        <v>1.6708000000000001</v>
      </c>
      <c r="Y141">
        <v>0</v>
      </c>
      <c r="Z141">
        <v>19.28</v>
      </c>
      <c r="AA141" t="s">
        <v>646</v>
      </c>
      <c r="AB141">
        <v>1.9598</v>
      </c>
      <c r="AC141" t="s">
        <v>718</v>
      </c>
      <c r="AD141">
        <v>2.0160999999999998</v>
      </c>
      <c r="AE141" t="s">
        <v>719</v>
      </c>
      <c r="AF141">
        <v>2.7633000000000001</v>
      </c>
      <c r="AG141">
        <v>36.192100000000003</v>
      </c>
      <c r="AH141">
        <v>238.2868</v>
      </c>
      <c r="AI141">
        <v>10</v>
      </c>
      <c r="AJ141">
        <v>8</v>
      </c>
      <c r="AK141">
        <v>72</v>
      </c>
      <c r="AL141">
        <v>10</v>
      </c>
      <c r="AM141">
        <v>32</v>
      </c>
      <c r="AN141" t="s">
        <v>5</v>
      </c>
      <c r="AP141" t="str">
        <f t="shared" si="4"/>
        <v/>
      </c>
    </row>
    <row r="142" spans="1:42">
      <c r="A142" t="s">
        <v>720</v>
      </c>
      <c r="B142" s="4">
        <v>43409</v>
      </c>
      <c r="C142" s="1">
        <v>0.79166666666666663</v>
      </c>
      <c r="D142" t="s">
        <v>168</v>
      </c>
      <c r="E142" t="s">
        <v>585</v>
      </c>
      <c r="F142" t="s">
        <v>279</v>
      </c>
      <c r="G142">
        <v>3752</v>
      </c>
      <c r="H142" t="s">
        <v>547</v>
      </c>
      <c r="I142" t="s">
        <v>548</v>
      </c>
      <c r="J142" t="s">
        <v>5</v>
      </c>
      <c r="K142" t="s">
        <v>433</v>
      </c>
      <c r="L142" t="s">
        <v>707</v>
      </c>
      <c r="M142">
        <v>10</v>
      </c>
      <c r="N142">
        <v>6</v>
      </c>
      <c r="O142">
        <v>67.885000000000005</v>
      </c>
      <c r="P142">
        <v>58.956800000000001</v>
      </c>
      <c r="Q142">
        <v>31.24</v>
      </c>
      <c r="R142">
        <v>6.5982000000000003</v>
      </c>
      <c r="S142">
        <v>5.4362000000000004</v>
      </c>
      <c r="T142">
        <v>4.3159999999999998</v>
      </c>
      <c r="U142">
        <v>3.5505</v>
      </c>
      <c r="V142">
        <v>2.5844999999999998</v>
      </c>
      <c r="W142">
        <v>1.4902</v>
      </c>
      <c r="X142">
        <v>2.1718000000000002</v>
      </c>
      <c r="Y142">
        <v>0</v>
      </c>
      <c r="Z142">
        <v>19.583600000000001</v>
      </c>
      <c r="AA142" t="s">
        <v>650</v>
      </c>
      <c r="AB142">
        <v>2.3734999999999999</v>
      </c>
      <c r="AC142" t="s">
        <v>721</v>
      </c>
      <c r="AD142">
        <v>0.85770000000000002</v>
      </c>
      <c r="AE142" t="s">
        <v>722</v>
      </c>
      <c r="AF142">
        <v>0.89500000000000002</v>
      </c>
      <c r="AG142">
        <v>13.7986</v>
      </c>
      <c r="AH142">
        <v>221.73759999999999</v>
      </c>
      <c r="AI142">
        <v>5</v>
      </c>
      <c r="AJ142">
        <v>1</v>
      </c>
      <c r="AK142">
        <v>65</v>
      </c>
      <c r="AL142">
        <v>10</v>
      </c>
      <c r="AM142">
        <v>11</v>
      </c>
      <c r="AN142" t="s">
        <v>5</v>
      </c>
      <c r="AP142" t="str">
        <f t="shared" si="4"/>
        <v/>
      </c>
    </row>
    <row r="143" spans="1:42">
      <c r="A143" t="s">
        <v>723</v>
      </c>
      <c r="B143" s="4">
        <v>43409</v>
      </c>
      <c r="C143" s="1">
        <v>0.79166666666666663</v>
      </c>
      <c r="D143" t="s">
        <v>168</v>
      </c>
      <c r="E143" t="s">
        <v>585</v>
      </c>
      <c r="F143" t="s">
        <v>279</v>
      </c>
      <c r="G143">
        <v>3752</v>
      </c>
      <c r="H143" t="s">
        <v>547</v>
      </c>
      <c r="I143" t="s">
        <v>548</v>
      </c>
      <c r="J143" t="s">
        <v>5</v>
      </c>
      <c r="K143" t="s">
        <v>433</v>
      </c>
      <c r="L143" t="s">
        <v>707</v>
      </c>
      <c r="M143">
        <v>4</v>
      </c>
      <c r="N143">
        <v>5</v>
      </c>
      <c r="O143">
        <v>61.256</v>
      </c>
      <c r="P143">
        <v>61.089599999999997</v>
      </c>
      <c r="Q143">
        <v>22.8749</v>
      </c>
      <c r="R143">
        <v>9.4506999999999994</v>
      </c>
      <c r="S143">
        <v>7.9249999999999998</v>
      </c>
      <c r="T143">
        <v>4.6952999999999996</v>
      </c>
      <c r="U143">
        <v>4.7431000000000001</v>
      </c>
      <c r="V143">
        <v>3.3422000000000001</v>
      </c>
      <c r="W143">
        <v>2.0632000000000001</v>
      </c>
      <c r="X143">
        <v>2.1739000000000002</v>
      </c>
      <c r="Y143">
        <v>0</v>
      </c>
      <c r="Z143">
        <v>15.0379</v>
      </c>
      <c r="AA143" t="s">
        <v>561</v>
      </c>
      <c r="AB143">
        <v>2.1547999999999998</v>
      </c>
      <c r="AC143" t="s">
        <v>724</v>
      </c>
      <c r="AD143">
        <v>1.6645000000000001</v>
      </c>
      <c r="AE143" t="s">
        <v>725</v>
      </c>
      <c r="AF143">
        <v>1.778</v>
      </c>
      <c r="AG143">
        <v>18.34</v>
      </c>
      <c r="AH143">
        <v>218.5889</v>
      </c>
      <c r="AI143">
        <v>12</v>
      </c>
      <c r="AJ143">
        <v>7</v>
      </c>
      <c r="AK143">
        <v>74</v>
      </c>
      <c r="AL143">
        <v>10</v>
      </c>
      <c r="AM143">
        <v>28</v>
      </c>
      <c r="AN143" t="s">
        <v>5</v>
      </c>
      <c r="AP143" t="str">
        <f t="shared" si="4"/>
        <v/>
      </c>
    </row>
    <row r="144" spans="1:42">
      <c r="A144" t="s">
        <v>726</v>
      </c>
      <c r="B144" s="4">
        <v>43409</v>
      </c>
      <c r="C144" s="1">
        <v>0.79166666666666663</v>
      </c>
      <c r="D144" t="s">
        <v>168</v>
      </c>
      <c r="E144" t="s">
        <v>585</v>
      </c>
      <c r="F144" t="s">
        <v>279</v>
      </c>
      <c r="G144">
        <v>3752</v>
      </c>
      <c r="H144" t="s">
        <v>547</v>
      </c>
      <c r="I144" t="s">
        <v>548</v>
      </c>
      <c r="J144" t="s">
        <v>5</v>
      </c>
      <c r="K144" t="s">
        <v>433</v>
      </c>
      <c r="L144" t="s">
        <v>707</v>
      </c>
      <c r="M144">
        <v>2</v>
      </c>
      <c r="N144">
        <v>4</v>
      </c>
      <c r="O144">
        <v>52.730400000000003</v>
      </c>
      <c r="P144">
        <v>42.129800000000003</v>
      </c>
      <c r="Q144">
        <v>30.0534</v>
      </c>
      <c r="R144">
        <v>11.0349</v>
      </c>
      <c r="S144">
        <v>7.4005999999999998</v>
      </c>
      <c r="T144">
        <v>5.5613000000000001</v>
      </c>
      <c r="U144">
        <v>2.7149999999999999</v>
      </c>
      <c r="V144">
        <v>1.9701</v>
      </c>
      <c r="W144">
        <v>2.1038999999999999</v>
      </c>
      <c r="X144">
        <v>1.4258</v>
      </c>
      <c r="Y144">
        <v>0</v>
      </c>
      <c r="Z144">
        <v>20.420000000000002</v>
      </c>
      <c r="AA144" t="s">
        <v>593</v>
      </c>
      <c r="AB144">
        <v>1.8392999999999999</v>
      </c>
      <c r="AC144" t="s">
        <v>727</v>
      </c>
      <c r="AD144">
        <v>3.1932</v>
      </c>
      <c r="AE144" t="s">
        <v>728</v>
      </c>
      <c r="AF144">
        <v>1.2887999999999999</v>
      </c>
      <c r="AG144">
        <v>32.408799999999999</v>
      </c>
      <c r="AH144">
        <v>216.27529999999999</v>
      </c>
      <c r="AI144">
        <v>8</v>
      </c>
      <c r="AJ144">
        <v>3</v>
      </c>
      <c r="AK144">
        <v>76</v>
      </c>
      <c r="AL144">
        <v>10</v>
      </c>
      <c r="AM144">
        <v>83</v>
      </c>
      <c r="AN144" t="s">
        <v>5</v>
      </c>
      <c r="AP144" t="str">
        <f t="shared" si="4"/>
        <v/>
      </c>
    </row>
    <row r="145" spans="1:42">
      <c r="A145" t="s">
        <v>729</v>
      </c>
      <c r="B145" s="4">
        <v>43409</v>
      </c>
      <c r="C145" s="1">
        <v>0.79166666666666663</v>
      </c>
      <c r="D145" t="s">
        <v>168</v>
      </c>
      <c r="E145" t="s">
        <v>585</v>
      </c>
      <c r="F145" t="s">
        <v>279</v>
      </c>
      <c r="G145">
        <v>3752</v>
      </c>
      <c r="H145" t="s">
        <v>547</v>
      </c>
      <c r="I145" t="s">
        <v>548</v>
      </c>
      <c r="J145" t="s">
        <v>5</v>
      </c>
      <c r="K145" t="s">
        <v>433</v>
      </c>
      <c r="L145" t="s">
        <v>707</v>
      </c>
      <c r="M145">
        <v>5</v>
      </c>
      <c r="N145">
        <v>4</v>
      </c>
      <c r="O145">
        <v>72.527799999999999</v>
      </c>
      <c r="P145">
        <v>54.488</v>
      </c>
      <c r="Q145">
        <v>20.145299999999999</v>
      </c>
      <c r="R145">
        <v>10.551299999999999</v>
      </c>
      <c r="S145">
        <v>6.2348999999999997</v>
      </c>
      <c r="T145">
        <v>3.7833000000000001</v>
      </c>
      <c r="U145">
        <v>3.7326000000000001</v>
      </c>
      <c r="V145">
        <v>1.274</v>
      </c>
      <c r="W145">
        <v>0.93420000000000003</v>
      </c>
      <c r="X145">
        <v>1.4761</v>
      </c>
      <c r="Y145">
        <v>0</v>
      </c>
      <c r="Z145">
        <v>19.485700000000001</v>
      </c>
      <c r="AA145" t="s">
        <v>730</v>
      </c>
      <c r="AB145">
        <v>0</v>
      </c>
      <c r="AC145" t="s">
        <v>600</v>
      </c>
      <c r="AD145">
        <v>1.0306</v>
      </c>
      <c r="AE145" t="s">
        <v>474</v>
      </c>
      <c r="AF145">
        <v>1.417</v>
      </c>
      <c r="AG145">
        <v>18.109300000000001</v>
      </c>
      <c r="AH145">
        <v>215.19</v>
      </c>
      <c r="AI145">
        <v>3.5</v>
      </c>
      <c r="AJ145">
        <v>5</v>
      </c>
      <c r="AK145">
        <v>74</v>
      </c>
      <c r="AL145">
        <v>10</v>
      </c>
      <c r="AM145">
        <v>59</v>
      </c>
      <c r="AN145" t="s">
        <v>5</v>
      </c>
      <c r="AP145" t="str">
        <f t="shared" si="4"/>
        <v/>
      </c>
    </row>
    <row r="146" spans="1:42">
      <c r="A146" t="s">
        <v>731</v>
      </c>
      <c r="B146" s="4">
        <v>43409</v>
      </c>
      <c r="C146" s="1">
        <v>0.79166666666666663</v>
      </c>
      <c r="D146" t="s">
        <v>168</v>
      </c>
      <c r="E146" t="s">
        <v>585</v>
      </c>
      <c r="F146" t="s">
        <v>279</v>
      </c>
      <c r="G146">
        <v>3752</v>
      </c>
      <c r="H146" t="s">
        <v>547</v>
      </c>
      <c r="I146" t="s">
        <v>548</v>
      </c>
      <c r="J146" t="s">
        <v>5</v>
      </c>
      <c r="K146" t="s">
        <v>433</v>
      </c>
      <c r="L146" t="s">
        <v>707</v>
      </c>
      <c r="M146">
        <v>9</v>
      </c>
      <c r="N146">
        <v>3</v>
      </c>
      <c r="O146">
        <v>62.36</v>
      </c>
      <c r="P146">
        <v>46.307400000000001</v>
      </c>
      <c r="Q146">
        <v>26.3796</v>
      </c>
      <c r="R146">
        <v>7.1612</v>
      </c>
      <c r="S146">
        <v>4.5388000000000002</v>
      </c>
      <c r="T146">
        <v>4.4805000000000001</v>
      </c>
      <c r="U146">
        <v>2.6743000000000001</v>
      </c>
      <c r="V146">
        <v>0</v>
      </c>
      <c r="W146">
        <v>0</v>
      </c>
      <c r="X146">
        <v>0</v>
      </c>
      <c r="Y146">
        <v>4.8845000000000001</v>
      </c>
      <c r="Z146">
        <v>11.13</v>
      </c>
      <c r="AA146" t="s">
        <v>644</v>
      </c>
      <c r="AB146">
        <v>1.4678</v>
      </c>
      <c r="AC146" t="s">
        <v>732</v>
      </c>
      <c r="AD146">
        <v>1.3124</v>
      </c>
      <c r="AE146" t="s">
        <v>733</v>
      </c>
      <c r="AF146">
        <v>4.3711000000000002</v>
      </c>
      <c r="AG146">
        <v>16.3201</v>
      </c>
      <c r="AH146">
        <v>193.3877</v>
      </c>
      <c r="AI146">
        <v>14</v>
      </c>
      <c r="AJ146">
        <v>10</v>
      </c>
      <c r="AK146">
        <v>70</v>
      </c>
      <c r="AL146">
        <v>10</v>
      </c>
      <c r="AM146">
        <v>27</v>
      </c>
      <c r="AN146" t="s">
        <v>5</v>
      </c>
      <c r="AP146" t="str">
        <f t="shared" si="4"/>
        <v/>
      </c>
    </row>
    <row r="147" spans="1:42">
      <c r="A147" t="s">
        <v>734</v>
      </c>
      <c r="B147" s="4">
        <v>43409</v>
      </c>
      <c r="C147" s="1">
        <v>0.79166666666666663</v>
      </c>
      <c r="D147" t="s">
        <v>168</v>
      </c>
      <c r="E147" t="s">
        <v>585</v>
      </c>
      <c r="F147" t="s">
        <v>279</v>
      </c>
      <c r="G147">
        <v>3752</v>
      </c>
      <c r="H147" t="s">
        <v>547</v>
      </c>
      <c r="I147" t="s">
        <v>548</v>
      </c>
      <c r="J147" t="s">
        <v>5</v>
      </c>
      <c r="K147" t="s">
        <v>433</v>
      </c>
      <c r="L147" t="s">
        <v>707</v>
      </c>
      <c r="M147">
        <v>8</v>
      </c>
      <c r="N147">
        <v>3</v>
      </c>
      <c r="O147">
        <v>43.4422</v>
      </c>
      <c r="P147">
        <v>57.036799999999999</v>
      </c>
      <c r="Q147">
        <v>25.9208</v>
      </c>
      <c r="R147">
        <v>8.0580999999999996</v>
      </c>
      <c r="S147">
        <v>6.7747999999999999</v>
      </c>
      <c r="T147">
        <v>4.5750000000000002</v>
      </c>
      <c r="U147">
        <v>3.1438000000000001</v>
      </c>
      <c r="V147">
        <v>3.3136000000000001</v>
      </c>
      <c r="W147">
        <v>0</v>
      </c>
      <c r="X147">
        <v>0</v>
      </c>
      <c r="Y147">
        <v>3.3307000000000002</v>
      </c>
      <c r="Z147">
        <v>16.680700000000002</v>
      </c>
      <c r="AA147" t="s">
        <v>552</v>
      </c>
      <c r="AB147">
        <v>2.3161</v>
      </c>
      <c r="AC147" t="s">
        <v>579</v>
      </c>
      <c r="AD147">
        <v>1.7437</v>
      </c>
      <c r="AE147" t="s">
        <v>470</v>
      </c>
      <c r="AF147">
        <v>1.3666</v>
      </c>
      <c r="AG147">
        <v>8.6915999999999993</v>
      </c>
      <c r="AH147">
        <v>186.39449999999999</v>
      </c>
      <c r="AI147">
        <v>14</v>
      </c>
      <c r="AJ147">
        <v>9</v>
      </c>
      <c r="AK147">
        <v>71</v>
      </c>
      <c r="AL147">
        <v>10</v>
      </c>
      <c r="AM147">
        <v>20</v>
      </c>
      <c r="AN147" t="s">
        <v>5</v>
      </c>
      <c r="AP147" t="str">
        <f t="shared" si="4"/>
        <v/>
      </c>
    </row>
    <row r="148" spans="1:42">
      <c r="A148" t="s">
        <v>738</v>
      </c>
      <c r="B148" s="4">
        <v>43409</v>
      </c>
      <c r="C148" s="1">
        <v>0.8125</v>
      </c>
      <c r="D148" t="s">
        <v>168</v>
      </c>
      <c r="E148" t="s">
        <v>735</v>
      </c>
      <c r="F148" t="s">
        <v>736</v>
      </c>
      <c r="G148">
        <v>3105</v>
      </c>
      <c r="H148" t="s">
        <v>547</v>
      </c>
      <c r="I148" t="s">
        <v>548</v>
      </c>
      <c r="J148" t="s">
        <v>5</v>
      </c>
      <c r="K148" t="s">
        <v>234</v>
      </c>
      <c r="L148" t="s">
        <v>737</v>
      </c>
      <c r="M148">
        <v>5</v>
      </c>
      <c r="N148">
        <v>5</v>
      </c>
      <c r="O148">
        <v>84.7</v>
      </c>
      <c r="P148">
        <v>53.44</v>
      </c>
      <c r="Q148">
        <v>29.0504</v>
      </c>
      <c r="R148">
        <v>8.4606999999999992</v>
      </c>
      <c r="S148">
        <v>4.1551</v>
      </c>
      <c r="T148">
        <v>4.9179000000000004</v>
      </c>
      <c r="U148">
        <v>4.8738000000000001</v>
      </c>
      <c r="V148">
        <v>2.5289999999999999</v>
      </c>
      <c r="W148">
        <v>1.1579999999999999</v>
      </c>
      <c r="X148">
        <v>1.2271000000000001</v>
      </c>
      <c r="Y148">
        <v>0</v>
      </c>
      <c r="Z148">
        <v>19.959299999999999</v>
      </c>
      <c r="AA148" t="s">
        <v>739</v>
      </c>
      <c r="AB148">
        <v>0.2326</v>
      </c>
      <c r="AC148" t="s">
        <v>482</v>
      </c>
      <c r="AD148">
        <v>0.80069999999999997</v>
      </c>
      <c r="AE148" t="s">
        <v>344</v>
      </c>
      <c r="AF148">
        <v>1.6288</v>
      </c>
      <c r="AG148">
        <v>22.9114</v>
      </c>
      <c r="AH148">
        <v>240.0446</v>
      </c>
      <c r="AI148">
        <v>4.5</v>
      </c>
      <c r="AJ148">
        <v>4</v>
      </c>
      <c r="AK148">
        <v>64</v>
      </c>
      <c r="AL148">
        <v>11</v>
      </c>
      <c r="AM148">
        <v>6</v>
      </c>
      <c r="AN148" t="s">
        <v>5</v>
      </c>
      <c r="AP148" t="str">
        <f t="shared" si="4"/>
        <v/>
      </c>
    </row>
    <row r="149" spans="1:42">
      <c r="A149" t="s">
        <v>740</v>
      </c>
      <c r="B149" s="4">
        <v>43409</v>
      </c>
      <c r="C149" s="1">
        <v>0.8125</v>
      </c>
      <c r="D149" t="s">
        <v>168</v>
      </c>
      <c r="E149" t="s">
        <v>735</v>
      </c>
      <c r="F149" t="s">
        <v>736</v>
      </c>
      <c r="G149">
        <v>3105</v>
      </c>
      <c r="H149" t="s">
        <v>547</v>
      </c>
      <c r="I149" t="s">
        <v>548</v>
      </c>
      <c r="J149" t="s">
        <v>5</v>
      </c>
      <c r="K149" t="s">
        <v>234</v>
      </c>
      <c r="L149" t="s">
        <v>737</v>
      </c>
      <c r="M149">
        <v>9</v>
      </c>
      <c r="N149">
        <v>5</v>
      </c>
      <c r="O149">
        <v>64.73</v>
      </c>
      <c r="P149">
        <v>54.625399999999999</v>
      </c>
      <c r="Q149">
        <v>22.994599999999998</v>
      </c>
      <c r="R149">
        <v>9.0089000000000006</v>
      </c>
      <c r="S149">
        <v>6.1013999999999999</v>
      </c>
      <c r="T149">
        <v>4.2629999999999999</v>
      </c>
      <c r="U149">
        <v>2.7523</v>
      </c>
      <c r="V149">
        <v>1.2464999999999999</v>
      </c>
      <c r="W149">
        <v>1.1718999999999999</v>
      </c>
      <c r="X149">
        <v>1.1880999999999999</v>
      </c>
      <c r="Y149">
        <v>0</v>
      </c>
      <c r="Z149">
        <v>15.412100000000001</v>
      </c>
      <c r="AA149" t="s">
        <v>741</v>
      </c>
      <c r="AB149">
        <v>1.5135000000000001</v>
      </c>
      <c r="AC149" t="s">
        <v>718</v>
      </c>
      <c r="AD149">
        <v>1.2161</v>
      </c>
      <c r="AE149" t="s">
        <v>742</v>
      </c>
      <c r="AF149">
        <v>2.7412999999999998</v>
      </c>
      <c r="AG149">
        <v>20.3537</v>
      </c>
      <c r="AH149">
        <v>209.31890000000001</v>
      </c>
      <c r="AI149">
        <v>7</v>
      </c>
      <c r="AJ149">
        <v>1</v>
      </c>
      <c r="AK149">
        <v>58</v>
      </c>
      <c r="AL149">
        <v>11</v>
      </c>
      <c r="AM149">
        <v>5</v>
      </c>
      <c r="AN149" t="s">
        <v>5</v>
      </c>
      <c r="AP149" t="str">
        <f t="shared" si="4"/>
        <v/>
      </c>
    </row>
    <row r="150" spans="1:42">
      <c r="A150" t="s">
        <v>743</v>
      </c>
      <c r="B150" s="4">
        <v>43409</v>
      </c>
      <c r="C150" s="1">
        <v>0.8125</v>
      </c>
      <c r="D150" t="s">
        <v>168</v>
      </c>
      <c r="E150" t="s">
        <v>735</v>
      </c>
      <c r="F150" t="s">
        <v>736</v>
      </c>
      <c r="G150">
        <v>3105</v>
      </c>
      <c r="H150" t="s">
        <v>547</v>
      </c>
      <c r="I150" t="s">
        <v>548</v>
      </c>
      <c r="J150" t="s">
        <v>5</v>
      </c>
      <c r="K150" t="s">
        <v>234</v>
      </c>
      <c r="L150" t="s">
        <v>737</v>
      </c>
      <c r="M150">
        <v>6</v>
      </c>
      <c r="N150">
        <v>5</v>
      </c>
      <c r="O150">
        <v>63.48</v>
      </c>
      <c r="P150">
        <v>51.465499999999999</v>
      </c>
      <c r="Q150">
        <v>27.202400000000001</v>
      </c>
      <c r="R150">
        <v>11.4186</v>
      </c>
      <c r="S150">
        <v>5.4401000000000002</v>
      </c>
      <c r="T150">
        <v>4.8186999999999998</v>
      </c>
      <c r="U150">
        <v>2.3321000000000001</v>
      </c>
      <c r="V150">
        <v>2.2288000000000001</v>
      </c>
      <c r="W150">
        <v>0.88219999999999998</v>
      </c>
      <c r="X150">
        <v>1.3685</v>
      </c>
      <c r="Y150">
        <v>0</v>
      </c>
      <c r="Z150">
        <v>17.355</v>
      </c>
      <c r="AA150" t="s">
        <v>744</v>
      </c>
      <c r="AB150">
        <v>0</v>
      </c>
      <c r="AC150" t="s">
        <v>243</v>
      </c>
      <c r="AD150">
        <v>1.7444</v>
      </c>
      <c r="AE150" t="s">
        <v>745</v>
      </c>
      <c r="AF150">
        <v>2.8851</v>
      </c>
      <c r="AG150">
        <v>14.9581</v>
      </c>
      <c r="AH150">
        <v>207.57939999999999</v>
      </c>
      <c r="AI150">
        <v>8</v>
      </c>
      <c r="AJ150">
        <v>11</v>
      </c>
      <c r="AK150">
        <v>63</v>
      </c>
      <c r="AL150">
        <v>11</v>
      </c>
      <c r="AM150">
        <v>27</v>
      </c>
      <c r="AN150" t="s">
        <v>5</v>
      </c>
      <c r="AP150" t="str">
        <f t="shared" si="4"/>
        <v/>
      </c>
    </row>
    <row r="151" spans="1:42">
      <c r="A151" t="s">
        <v>746</v>
      </c>
      <c r="B151" s="4">
        <v>43409</v>
      </c>
      <c r="C151" s="1">
        <v>0.8125</v>
      </c>
      <c r="D151" t="s">
        <v>168</v>
      </c>
      <c r="E151" t="s">
        <v>735</v>
      </c>
      <c r="F151" t="s">
        <v>736</v>
      </c>
      <c r="G151">
        <v>3105</v>
      </c>
      <c r="H151" t="s">
        <v>547</v>
      </c>
      <c r="I151" t="s">
        <v>548</v>
      </c>
      <c r="J151" t="s">
        <v>5</v>
      </c>
      <c r="K151" t="s">
        <v>234</v>
      </c>
      <c r="L151" t="s">
        <v>737</v>
      </c>
      <c r="M151">
        <v>2</v>
      </c>
      <c r="N151">
        <v>4</v>
      </c>
      <c r="O151">
        <v>60.018900000000002</v>
      </c>
      <c r="P151">
        <v>46.528300000000002</v>
      </c>
      <c r="Q151">
        <v>22.666799999999999</v>
      </c>
      <c r="R151">
        <v>8.7734000000000005</v>
      </c>
      <c r="S151">
        <v>6.3650000000000002</v>
      </c>
      <c r="T151">
        <v>5.4496000000000002</v>
      </c>
      <c r="U151">
        <v>1.5975999999999999</v>
      </c>
      <c r="V151">
        <v>1.5681</v>
      </c>
      <c r="W151">
        <v>0.77949999999999997</v>
      </c>
      <c r="X151">
        <v>1.208</v>
      </c>
      <c r="Y151">
        <v>0</v>
      </c>
      <c r="Z151">
        <v>17.766400000000001</v>
      </c>
      <c r="AA151" t="s">
        <v>747</v>
      </c>
      <c r="AB151">
        <v>3.9142000000000001</v>
      </c>
      <c r="AC151" t="s">
        <v>693</v>
      </c>
      <c r="AD151">
        <v>1.6415999999999999</v>
      </c>
      <c r="AE151" t="s">
        <v>748</v>
      </c>
      <c r="AF151">
        <v>0.80249999999999999</v>
      </c>
      <c r="AG151">
        <v>27.519300000000001</v>
      </c>
      <c r="AH151">
        <v>206.5992</v>
      </c>
      <c r="AI151">
        <v>4</v>
      </c>
      <c r="AJ151">
        <v>3</v>
      </c>
      <c r="AK151">
        <v>65</v>
      </c>
      <c r="AL151">
        <v>11</v>
      </c>
      <c r="AM151">
        <v>62</v>
      </c>
      <c r="AN151" t="s">
        <v>5</v>
      </c>
      <c r="AP151" t="str">
        <f t="shared" si="4"/>
        <v/>
      </c>
    </row>
    <row r="152" spans="1:42">
      <c r="A152" t="s">
        <v>749</v>
      </c>
      <c r="B152" s="4">
        <v>43409</v>
      </c>
      <c r="C152" s="1">
        <v>0.8125</v>
      </c>
      <c r="D152" t="s">
        <v>168</v>
      </c>
      <c r="E152" t="s">
        <v>735</v>
      </c>
      <c r="F152" t="s">
        <v>736</v>
      </c>
      <c r="G152">
        <v>3105</v>
      </c>
      <c r="H152" t="s">
        <v>547</v>
      </c>
      <c r="I152" t="s">
        <v>548</v>
      </c>
      <c r="J152" t="s">
        <v>5</v>
      </c>
      <c r="K152" t="s">
        <v>234</v>
      </c>
      <c r="L152" t="s">
        <v>737</v>
      </c>
      <c r="M152">
        <v>3</v>
      </c>
      <c r="N152">
        <v>4</v>
      </c>
      <c r="O152">
        <v>65.396699999999996</v>
      </c>
      <c r="P152">
        <v>59.970399999999998</v>
      </c>
      <c r="Q152">
        <v>13.0595</v>
      </c>
      <c r="R152">
        <v>5.6909999999999998</v>
      </c>
      <c r="S152">
        <v>4.5315000000000003</v>
      </c>
      <c r="T152">
        <v>3.6829999999999998</v>
      </c>
      <c r="U152">
        <v>2.2313000000000001</v>
      </c>
      <c r="V152">
        <v>1.0758000000000001</v>
      </c>
      <c r="W152">
        <v>0.69840000000000002</v>
      </c>
      <c r="X152">
        <v>1.4634</v>
      </c>
      <c r="Y152">
        <v>0</v>
      </c>
      <c r="Z152">
        <v>15.5564</v>
      </c>
      <c r="AA152" t="s">
        <v>750</v>
      </c>
      <c r="AB152">
        <v>0.7792</v>
      </c>
      <c r="AC152" t="s">
        <v>751</v>
      </c>
      <c r="AD152">
        <v>1.054</v>
      </c>
      <c r="AE152" t="s">
        <v>752</v>
      </c>
      <c r="AF152">
        <v>1.8083</v>
      </c>
      <c r="AG152">
        <v>17.320699999999999</v>
      </c>
      <c r="AH152">
        <v>194.31960000000001</v>
      </c>
      <c r="AI152">
        <v>5</v>
      </c>
      <c r="AJ152">
        <v>10</v>
      </c>
      <c r="AK152">
        <v>64</v>
      </c>
      <c r="AL152">
        <v>11</v>
      </c>
      <c r="AM152">
        <v>60</v>
      </c>
      <c r="AN152" t="s">
        <v>5</v>
      </c>
      <c r="AP152" t="str">
        <f t="shared" si="4"/>
        <v/>
      </c>
    </row>
    <row r="153" spans="1:42">
      <c r="A153" t="s">
        <v>753</v>
      </c>
      <c r="B153" s="4">
        <v>43409</v>
      </c>
      <c r="C153" s="1">
        <v>0.8125</v>
      </c>
      <c r="D153" t="s">
        <v>168</v>
      </c>
      <c r="E153" t="s">
        <v>735</v>
      </c>
      <c r="F153" t="s">
        <v>736</v>
      </c>
      <c r="G153">
        <v>3105</v>
      </c>
      <c r="H153" t="s">
        <v>547</v>
      </c>
      <c r="I153" t="s">
        <v>548</v>
      </c>
      <c r="J153" t="s">
        <v>5</v>
      </c>
      <c r="K153" t="s">
        <v>234</v>
      </c>
      <c r="L153" t="s">
        <v>737</v>
      </c>
      <c r="M153">
        <v>8</v>
      </c>
      <c r="N153">
        <v>4</v>
      </c>
      <c r="O153">
        <v>53.77</v>
      </c>
      <c r="P153">
        <v>57.304000000000002</v>
      </c>
      <c r="Q153">
        <v>20.670400000000001</v>
      </c>
      <c r="R153">
        <v>5.6029</v>
      </c>
      <c r="S153">
        <v>4.4318</v>
      </c>
      <c r="T153">
        <v>4.3472</v>
      </c>
      <c r="U153">
        <v>2.9971999999999999</v>
      </c>
      <c r="V153">
        <v>1.8208</v>
      </c>
      <c r="W153">
        <v>1.0589</v>
      </c>
      <c r="X153">
        <v>1.3098000000000001</v>
      </c>
      <c r="Y153">
        <v>0</v>
      </c>
      <c r="Z153">
        <v>18.277100000000001</v>
      </c>
      <c r="AA153" t="s">
        <v>754</v>
      </c>
      <c r="AB153">
        <v>0.70399999999999996</v>
      </c>
      <c r="AC153" t="s">
        <v>718</v>
      </c>
      <c r="AD153">
        <v>1.2161</v>
      </c>
      <c r="AE153" t="s">
        <v>449</v>
      </c>
      <c r="AF153">
        <v>0.18079999999999999</v>
      </c>
      <c r="AG153">
        <v>20.037099999999999</v>
      </c>
      <c r="AH153">
        <v>193.72810000000001</v>
      </c>
      <c r="AI153">
        <v>10</v>
      </c>
      <c r="AJ153">
        <v>7</v>
      </c>
      <c r="AK153">
        <v>60</v>
      </c>
      <c r="AL153">
        <v>11</v>
      </c>
      <c r="AM153">
        <v>20</v>
      </c>
      <c r="AN153" t="s">
        <v>5</v>
      </c>
      <c r="AP153" t="str">
        <f t="shared" si="4"/>
        <v/>
      </c>
    </row>
    <row r="154" spans="1:42">
      <c r="A154" t="s">
        <v>755</v>
      </c>
      <c r="B154" s="4">
        <v>43409</v>
      </c>
      <c r="C154" s="1">
        <v>0.8125</v>
      </c>
      <c r="D154" t="s">
        <v>168</v>
      </c>
      <c r="E154" t="s">
        <v>735</v>
      </c>
      <c r="F154" t="s">
        <v>736</v>
      </c>
      <c r="G154">
        <v>3105</v>
      </c>
      <c r="H154" t="s">
        <v>547</v>
      </c>
      <c r="I154" t="s">
        <v>548</v>
      </c>
      <c r="J154" t="s">
        <v>5</v>
      </c>
      <c r="K154" t="s">
        <v>234</v>
      </c>
      <c r="L154" t="s">
        <v>737</v>
      </c>
      <c r="M154">
        <v>7</v>
      </c>
      <c r="N154">
        <v>7</v>
      </c>
      <c r="O154">
        <v>72</v>
      </c>
      <c r="P154">
        <v>48.28</v>
      </c>
      <c r="Q154">
        <v>15.523999999999999</v>
      </c>
      <c r="R154">
        <v>5.8497000000000003</v>
      </c>
      <c r="S154">
        <v>6.4036</v>
      </c>
      <c r="T154">
        <v>3.4508999999999999</v>
      </c>
      <c r="U154">
        <v>2.1718999999999999</v>
      </c>
      <c r="V154">
        <v>1.6275999999999999</v>
      </c>
      <c r="W154">
        <v>0.93210000000000004</v>
      </c>
      <c r="X154">
        <v>1.0855999999999999</v>
      </c>
      <c r="Y154">
        <v>0</v>
      </c>
      <c r="Z154">
        <v>19.387899999999998</v>
      </c>
      <c r="AA154" t="s">
        <v>756</v>
      </c>
      <c r="AB154">
        <v>0.84860000000000002</v>
      </c>
      <c r="AC154" t="s">
        <v>757</v>
      </c>
      <c r="AD154">
        <v>1.7506999999999999</v>
      </c>
      <c r="AE154" t="s">
        <v>758</v>
      </c>
      <c r="AF154">
        <v>0.36680000000000001</v>
      </c>
      <c r="AG154">
        <v>7.5753000000000004</v>
      </c>
      <c r="AH154">
        <v>187.25479999999999</v>
      </c>
      <c r="AI154">
        <v>25</v>
      </c>
      <c r="AJ154">
        <v>9</v>
      </c>
      <c r="AK154">
        <v>62</v>
      </c>
      <c r="AL154">
        <v>11</v>
      </c>
      <c r="AM154">
        <v>3</v>
      </c>
      <c r="AN154" t="s">
        <v>5</v>
      </c>
      <c r="AP154" t="str">
        <f t="shared" si="4"/>
        <v/>
      </c>
    </row>
    <row r="155" spans="1:42">
      <c r="A155" t="s">
        <v>759</v>
      </c>
      <c r="B155" s="4">
        <v>43409</v>
      </c>
      <c r="C155" s="1">
        <v>0.8125</v>
      </c>
      <c r="D155" t="s">
        <v>168</v>
      </c>
      <c r="E155" t="s">
        <v>735</v>
      </c>
      <c r="F155" t="s">
        <v>736</v>
      </c>
      <c r="G155">
        <v>3105</v>
      </c>
      <c r="H155" t="s">
        <v>547</v>
      </c>
      <c r="I155" t="s">
        <v>548</v>
      </c>
      <c r="J155" t="s">
        <v>5</v>
      </c>
      <c r="K155" t="s">
        <v>234</v>
      </c>
      <c r="L155" t="s">
        <v>737</v>
      </c>
      <c r="M155">
        <v>11</v>
      </c>
      <c r="N155">
        <v>7</v>
      </c>
      <c r="O155">
        <v>56.4</v>
      </c>
      <c r="P155">
        <v>52.794600000000003</v>
      </c>
      <c r="Q155">
        <v>17.883099999999999</v>
      </c>
      <c r="R155">
        <v>7.8734999999999999</v>
      </c>
      <c r="S155">
        <v>4.8654999999999999</v>
      </c>
      <c r="T155">
        <v>2.6882999999999999</v>
      </c>
      <c r="U155">
        <v>2.5577999999999999</v>
      </c>
      <c r="V155">
        <v>1.0122</v>
      </c>
      <c r="W155">
        <v>1.2335</v>
      </c>
      <c r="X155">
        <v>1.6160000000000001</v>
      </c>
      <c r="Y155">
        <v>0</v>
      </c>
      <c r="Z155">
        <v>17.867100000000001</v>
      </c>
      <c r="AA155" t="s">
        <v>760</v>
      </c>
      <c r="AB155">
        <v>0.32019999999999998</v>
      </c>
      <c r="AC155" t="s">
        <v>761</v>
      </c>
      <c r="AD155">
        <v>1.788</v>
      </c>
      <c r="AE155" t="s">
        <v>534</v>
      </c>
      <c r="AF155">
        <v>1.0716000000000001</v>
      </c>
      <c r="AG155">
        <v>14.1556</v>
      </c>
      <c r="AH155">
        <v>184.12719999999999</v>
      </c>
      <c r="AI155">
        <v>7</v>
      </c>
      <c r="AJ155">
        <v>2</v>
      </c>
      <c r="AK155">
        <v>56</v>
      </c>
      <c r="AL155">
        <v>11</v>
      </c>
      <c r="AM155">
        <v>12</v>
      </c>
      <c r="AN155" t="s">
        <v>5</v>
      </c>
      <c r="AP155" t="str">
        <f t="shared" si="4"/>
        <v/>
      </c>
    </row>
    <row r="156" spans="1:42">
      <c r="A156" t="s">
        <v>762</v>
      </c>
      <c r="B156" s="4">
        <v>43409</v>
      </c>
      <c r="C156" s="1">
        <v>0.8125</v>
      </c>
      <c r="D156" t="s">
        <v>168</v>
      </c>
      <c r="E156" t="s">
        <v>735</v>
      </c>
      <c r="F156" t="s">
        <v>736</v>
      </c>
      <c r="G156">
        <v>3105</v>
      </c>
      <c r="H156" t="s">
        <v>547</v>
      </c>
      <c r="I156" t="s">
        <v>548</v>
      </c>
      <c r="J156" t="s">
        <v>5</v>
      </c>
      <c r="K156" t="s">
        <v>234</v>
      </c>
      <c r="L156" t="s">
        <v>737</v>
      </c>
      <c r="M156">
        <v>4</v>
      </c>
      <c r="N156">
        <v>4</v>
      </c>
      <c r="O156">
        <v>54.640500000000003</v>
      </c>
      <c r="P156">
        <v>42.342300000000002</v>
      </c>
      <c r="Q156">
        <v>23.163699999999999</v>
      </c>
      <c r="R156">
        <v>10.301</v>
      </c>
      <c r="S156">
        <v>6.3901000000000003</v>
      </c>
      <c r="T156">
        <v>4.6342999999999996</v>
      </c>
      <c r="U156">
        <v>3.2248000000000001</v>
      </c>
      <c r="V156">
        <v>2.2867999999999999</v>
      </c>
      <c r="W156">
        <v>1.5631999999999999</v>
      </c>
      <c r="X156">
        <v>0</v>
      </c>
      <c r="Y156">
        <v>1.5569999999999999</v>
      </c>
      <c r="Z156">
        <v>11.292899999999999</v>
      </c>
      <c r="AA156" t="s">
        <v>763</v>
      </c>
      <c r="AB156">
        <v>0.23419999999999999</v>
      </c>
      <c r="AC156" t="s">
        <v>764</v>
      </c>
      <c r="AD156">
        <v>1.4291</v>
      </c>
      <c r="AE156" t="s">
        <v>748</v>
      </c>
      <c r="AF156">
        <v>0.80249999999999999</v>
      </c>
      <c r="AG156">
        <v>5.4550999999999998</v>
      </c>
      <c r="AH156">
        <v>169.31739999999999</v>
      </c>
      <c r="AI156">
        <v>16</v>
      </c>
      <c r="AJ156">
        <v>6</v>
      </c>
      <c r="AK156">
        <v>64</v>
      </c>
      <c r="AL156">
        <v>11</v>
      </c>
      <c r="AM156">
        <v>10</v>
      </c>
      <c r="AN156" t="s">
        <v>5</v>
      </c>
      <c r="AP156" t="str">
        <f t="shared" si="4"/>
        <v/>
      </c>
    </row>
    <row r="157" spans="1:42">
      <c r="A157" t="s">
        <v>765</v>
      </c>
      <c r="B157" s="4">
        <v>43409</v>
      </c>
      <c r="C157" s="1">
        <v>0.8125</v>
      </c>
      <c r="D157" t="s">
        <v>168</v>
      </c>
      <c r="E157" t="s">
        <v>735</v>
      </c>
      <c r="F157" t="s">
        <v>736</v>
      </c>
      <c r="G157">
        <v>3105</v>
      </c>
      <c r="H157" t="s">
        <v>547</v>
      </c>
      <c r="I157" t="s">
        <v>548</v>
      </c>
      <c r="J157" t="s">
        <v>5</v>
      </c>
      <c r="K157" t="s">
        <v>234</v>
      </c>
      <c r="L157" t="s">
        <v>737</v>
      </c>
      <c r="M157">
        <v>1</v>
      </c>
      <c r="N157">
        <v>5</v>
      </c>
      <c r="O157">
        <v>37.887900000000002</v>
      </c>
      <c r="P157">
        <v>43.707599999999999</v>
      </c>
      <c r="Q157">
        <v>24.6416</v>
      </c>
      <c r="R157">
        <v>8.5136000000000003</v>
      </c>
      <c r="S157">
        <v>4.4143999999999997</v>
      </c>
      <c r="T157">
        <v>4.4154999999999998</v>
      </c>
      <c r="U157">
        <v>2.8542000000000001</v>
      </c>
      <c r="V157">
        <v>2.1118000000000001</v>
      </c>
      <c r="W157">
        <v>1.5681</v>
      </c>
      <c r="X157">
        <v>1.1443000000000001</v>
      </c>
      <c r="Y157">
        <v>0</v>
      </c>
      <c r="Z157">
        <v>14.404299999999999</v>
      </c>
      <c r="AA157" t="s">
        <v>712</v>
      </c>
      <c r="AB157">
        <v>0.21779999999999999</v>
      </c>
      <c r="AC157" t="s">
        <v>766</v>
      </c>
      <c r="AD157">
        <v>1.2733000000000001</v>
      </c>
      <c r="AE157" t="s">
        <v>570</v>
      </c>
      <c r="AF157">
        <v>0.84819999999999995</v>
      </c>
      <c r="AG157">
        <v>12.496600000000001</v>
      </c>
      <c r="AH157">
        <v>160.49930000000001</v>
      </c>
      <c r="AI157">
        <v>14</v>
      </c>
      <c r="AJ157">
        <v>8</v>
      </c>
      <c r="AK157">
        <v>67</v>
      </c>
      <c r="AL157">
        <v>11</v>
      </c>
      <c r="AM157">
        <v>7</v>
      </c>
      <c r="AN157" t="s">
        <v>5</v>
      </c>
      <c r="AP157" t="str">
        <f t="shared" si="4"/>
        <v/>
      </c>
    </row>
    <row r="158" spans="1:42">
      <c r="A158" t="s">
        <v>767</v>
      </c>
      <c r="B158" s="4">
        <v>43409</v>
      </c>
      <c r="C158" s="1">
        <v>0.8125</v>
      </c>
      <c r="D158" t="s">
        <v>168</v>
      </c>
      <c r="E158" t="s">
        <v>735</v>
      </c>
      <c r="F158" t="s">
        <v>736</v>
      </c>
      <c r="G158">
        <v>3105</v>
      </c>
      <c r="H158" t="s">
        <v>547</v>
      </c>
      <c r="I158" t="s">
        <v>548</v>
      </c>
      <c r="J158" t="s">
        <v>5</v>
      </c>
      <c r="K158" t="s">
        <v>234</v>
      </c>
      <c r="L158" t="s">
        <v>737</v>
      </c>
      <c r="M158">
        <v>10</v>
      </c>
      <c r="N158">
        <v>4</v>
      </c>
      <c r="O158">
        <v>35.378</v>
      </c>
      <c r="P158">
        <v>46.371000000000002</v>
      </c>
      <c r="Q158">
        <v>16.481300000000001</v>
      </c>
      <c r="R158">
        <v>7.0187999999999997</v>
      </c>
      <c r="S158">
        <v>4.1753</v>
      </c>
      <c r="T158">
        <v>2.8952</v>
      </c>
      <c r="U158">
        <v>0</v>
      </c>
      <c r="V158">
        <v>0</v>
      </c>
      <c r="W158">
        <v>0</v>
      </c>
      <c r="X158">
        <v>0</v>
      </c>
      <c r="Y158">
        <v>6.2226999999999997</v>
      </c>
      <c r="Z158">
        <v>15.1157</v>
      </c>
      <c r="AA158" t="s">
        <v>768</v>
      </c>
      <c r="AB158">
        <v>0.106</v>
      </c>
      <c r="AC158" t="s">
        <v>706</v>
      </c>
      <c r="AD158">
        <v>1.2733000000000001</v>
      </c>
      <c r="AE158" t="s">
        <v>769</v>
      </c>
      <c r="AF158">
        <v>0.87390000000000001</v>
      </c>
      <c r="AG158">
        <v>2.7</v>
      </c>
      <c r="AH158">
        <v>138.6112</v>
      </c>
      <c r="AI158">
        <v>16</v>
      </c>
      <c r="AJ158">
        <v>5</v>
      </c>
      <c r="AK158">
        <v>58</v>
      </c>
      <c r="AL158">
        <v>11</v>
      </c>
      <c r="AM158">
        <v>13</v>
      </c>
      <c r="AN158" t="s">
        <v>5</v>
      </c>
      <c r="AP158" t="str">
        <f t="shared" si="4"/>
        <v/>
      </c>
    </row>
    <row r="159" spans="1:42">
      <c r="B159" s="4" t="s">
        <v>770</v>
      </c>
      <c r="C159" s="1"/>
      <c r="J159"/>
    </row>
    <row r="160" spans="1:42">
      <c r="B160" s="4"/>
      <c r="C160" s="1"/>
      <c r="J160"/>
    </row>
    <row r="161" spans="2:10">
      <c r="B161" s="4"/>
      <c r="C161" s="1"/>
      <c r="J161"/>
    </row>
    <row r="162" spans="2:10">
      <c r="B162" s="4"/>
      <c r="C162" s="1"/>
      <c r="J162"/>
    </row>
    <row r="163" spans="2:10">
      <c r="B163" s="4"/>
      <c r="C163" s="1"/>
      <c r="J163"/>
    </row>
    <row r="164" spans="2:10">
      <c r="B164" s="4"/>
      <c r="C164" s="1"/>
      <c r="J164"/>
    </row>
    <row r="165" spans="2:10">
      <c r="B165" s="4"/>
      <c r="C165" s="1"/>
      <c r="J165"/>
    </row>
    <row r="166" spans="2:10">
      <c r="B166" s="4"/>
      <c r="C166" s="1"/>
      <c r="J166"/>
    </row>
    <row r="167" spans="2:10">
      <c r="B167" s="4"/>
      <c r="C167" s="1"/>
      <c r="J167"/>
    </row>
    <row r="168" spans="2:10">
      <c r="B168" s="4"/>
      <c r="C168" s="1"/>
      <c r="J168"/>
    </row>
    <row r="169" spans="2:10">
      <c r="B169" s="4"/>
      <c r="C169" s="1"/>
      <c r="J169"/>
    </row>
    <row r="170" spans="2:10">
      <c r="B170" s="4"/>
      <c r="C170" s="1"/>
      <c r="J170"/>
    </row>
    <row r="171" spans="2:10">
      <c r="B171" s="4"/>
      <c r="C171" s="1"/>
      <c r="J171"/>
    </row>
    <row r="172" spans="2:10">
      <c r="B172" s="4"/>
      <c r="C172" s="1"/>
      <c r="J172"/>
    </row>
    <row r="173" spans="2:10">
      <c r="B173" s="4"/>
      <c r="C173" s="1"/>
      <c r="J173"/>
    </row>
    <row r="174" spans="2:10">
      <c r="B174" s="4"/>
      <c r="C174" s="1"/>
      <c r="J174"/>
    </row>
    <row r="175" spans="2:10">
      <c r="B175" s="4"/>
      <c r="C175" s="1"/>
      <c r="J175"/>
    </row>
    <row r="176" spans="2:10">
      <c r="B176" s="4"/>
      <c r="C176" s="1"/>
      <c r="J176"/>
    </row>
    <row r="177" spans="2:10">
      <c r="B177" s="4"/>
      <c r="C177" s="1"/>
      <c r="J177"/>
    </row>
    <row r="178" spans="2:10">
      <c r="B178" s="4"/>
      <c r="C178" s="1"/>
      <c r="J178"/>
    </row>
    <row r="179" spans="2:10">
      <c r="B179" s="4"/>
      <c r="C179" s="1"/>
      <c r="J179"/>
    </row>
    <row r="180" spans="2:10">
      <c r="B180" s="4"/>
      <c r="C180" s="1"/>
      <c r="J180"/>
    </row>
    <row r="181" spans="2:10">
      <c r="B181" s="4"/>
      <c r="C181" s="1"/>
      <c r="J181"/>
    </row>
    <row r="182" spans="2:10">
      <c r="B182" s="4"/>
      <c r="C182" s="1"/>
      <c r="J182"/>
    </row>
    <row r="183" spans="2:10">
      <c r="B183" s="4"/>
      <c r="C183" s="1"/>
      <c r="J183"/>
    </row>
    <row r="184" spans="2:10">
      <c r="B184" s="4"/>
      <c r="C184" s="1"/>
      <c r="J184"/>
    </row>
    <row r="185" spans="2:10">
      <c r="B185" s="4"/>
      <c r="C185" s="1"/>
      <c r="J185"/>
    </row>
    <row r="186" spans="2:10">
      <c r="B186" s="4"/>
      <c r="C186" s="1"/>
      <c r="J186"/>
    </row>
    <row r="187" spans="2:10">
      <c r="B187" s="4"/>
      <c r="C187" s="1"/>
      <c r="J187"/>
    </row>
    <row r="188" spans="2:10">
      <c r="B188" s="4"/>
      <c r="C188" s="1"/>
      <c r="J188"/>
    </row>
    <row r="189" spans="2:10">
      <c r="B189" s="4"/>
      <c r="C189" s="1"/>
      <c r="J189"/>
    </row>
    <row r="190" spans="2:10">
      <c r="B190" s="4"/>
      <c r="C190" s="1"/>
      <c r="J190"/>
    </row>
    <row r="191" spans="2:10">
      <c r="B191" s="4"/>
      <c r="C191" s="1"/>
      <c r="J191"/>
    </row>
    <row r="192" spans="2:10">
      <c r="B192" s="4"/>
      <c r="C192" s="1"/>
      <c r="J192"/>
    </row>
    <row r="193" spans="2:10">
      <c r="B193" s="4"/>
      <c r="C193" s="1"/>
      <c r="J193"/>
    </row>
    <row r="194" spans="2:10">
      <c r="B194" s="4"/>
      <c r="C194" s="1"/>
      <c r="J194"/>
    </row>
    <row r="195" spans="2:10">
      <c r="B195" s="4"/>
      <c r="C195" s="1"/>
      <c r="J195"/>
    </row>
    <row r="196" spans="2:10">
      <c r="B196" s="4"/>
      <c r="C196" s="1"/>
      <c r="J196"/>
    </row>
    <row r="197" spans="2:10">
      <c r="B197" s="4"/>
      <c r="C197" s="1"/>
      <c r="J197"/>
    </row>
    <row r="198" spans="2:10">
      <c r="B198" s="4"/>
      <c r="C198" s="1"/>
      <c r="J198"/>
    </row>
    <row r="199" spans="2:10">
      <c r="B199" s="4"/>
      <c r="C199" s="1"/>
      <c r="J199"/>
    </row>
    <row r="200" spans="2:10">
      <c r="B200" s="4"/>
      <c r="C200" s="1"/>
      <c r="J200"/>
    </row>
    <row r="201" spans="2:10">
      <c r="B201" s="4"/>
      <c r="C201" s="1"/>
      <c r="J201"/>
    </row>
    <row r="202" spans="2:10">
      <c r="B202" s="4"/>
      <c r="C202" s="1"/>
      <c r="J202"/>
    </row>
    <row r="203" spans="2:10">
      <c r="B203" s="4"/>
      <c r="C203" s="1"/>
      <c r="J203"/>
    </row>
    <row r="204" spans="2:10">
      <c r="B204" s="4"/>
      <c r="C204" s="1"/>
      <c r="J204"/>
    </row>
    <row r="205" spans="2:10">
      <c r="B205" s="4"/>
      <c r="C205" s="1"/>
      <c r="J205"/>
    </row>
    <row r="206" spans="2:10">
      <c r="B206" s="4"/>
      <c r="C206" s="1"/>
      <c r="J206"/>
    </row>
    <row r="207" spans="2:10">
      <c r="B207" s="4"/>
      <c r="C207" s="1"/>
      <c r="J207"/>
    </row>
    <row r="208" spans="2:10">
      <c r="B208" s="4"/>
      <c r="C208" s="1"/>
      <c r="J208"/>
    </row>
    <row r="209" spans="2:10">
      <c r="B209" s="4"/>
      <c r="C209" s="1"/>
      <c r="J209"/>
    </row>
    <row r="210" spans="2:10">
      <c r="B210" s="4"/>
      <c r="C210" s="1"/>
      <c r="J210"/>
    </row>
    <row r="211" spans="2:10">
      <c r="B211" s="4"/>
      <c r="C211" s="1"/>
      <c r="J211"/>
    </row>
    <row r="212" spans="2:10">
      <c r="B212" s="4"/>
      <c r="C212" s="1"/>
      <c r="J212"/>
    </row>
    <row r="213" spans="2:10">
      <c r="B213" s="4"/>
      <c r="C213" s="1"/>
      <c r="J213"/>
    </row>
    <row r="214" spans="2:10">
      <c r="B214" s="4"/>
      <c r="C214" s="1"/>
      <c r="J214"/>
    </row>
    <row r="215" spans="2:10">
      <c r="B215" s="4"/>
      <c r="C215" s="1"/>
      <c r="J215"/>
    </row>
    <row r="216" spans="2:10">
      <c r="B216" s="4"/>
      <c r="C216" s="1"/>
      <c r="J216"/>
    </row>
    <row r="217" spans="2:10">
      <c r="B217" s="4"/>
      <c r="C217" s="1"/>
      <c r="J217"/>
    </row>
    <row r="218" spans="2:10">
      <c r="B218" s="4"/>
      <c r="C218" s="1"/>
      <c r="J218"/>
    </row>
    <row r="219" spans="2:10">
      <c r="B219" s="4"/>
      <c r="C219" s="1"/>
      <c r="J219"/>
    </row>
    <row r="220" spans="2:10">
      <c r="B220" s="4"/>
      <c r="C220" s="1"/>
      <c r="J220"/>
    </row>
    <row r="221" spans="2:10">
      <c r="B221" s="4"/>
      <c r="C221" s="1"/>
      <c r="J221"/>
    </row>
    <row r="222" spans="2:10">
      <c r="B222" s="4"/>
      <c r="C222" s="1"/>
      <c r="J222"/>
    </row>
    <row r="223" spans="2:10">
      <c r="B223" s="4"/>
      <c r="C223" s="1"/>
      <c r="J223"/>
    </row>
    <row r="224" spans="2:10">
      <c r="B224" s="4"/>
      <c r="C224" s="1"/>
      <c r="J224"/>
    </row>
    <row r="225" spans="2:10">
      <c r="B225" s="4"/>
      <c r="C225" s="1"/>
      <c r="J225"/>
    </row>
    <row r="226" spans="2:10">
      <c r="B226" s="4"/>
      <c r="C226" s="1"/>
      <c r="J226"/>
    </row>
    <row r="227" spans="2:10">
      <c r="B227" s="4"/>
      <c r="C227" s="1"/>
      <c r="J227"/>
    </row>
    <row r="228" spans="2:10">
      <c r="B228" s="4"/>
      <c r="C228" s="1"/>
      <c r="J228"/>
    </row>
    <row r="229" spans="2:10">
      <c r="B229" s="4"/>
      <c r="C229" s="1"/>
      <c r="J229"/>
    </row>
    <row r="230" spans="2:10">
      <c r="B230" s="4"/>
      <c r="C230" s="1"/>
      <c r="J230"/>
    </row>
    <row r="231" spans="2:10">
      <c r="B231" s="4"/>
      <c r="C231" s="1"/>
      <c r="J231"/>
    </row>
    <row r="232" spans="2:10">
      <c r="B232" s="4"/>
      <c r="C232" s="1"/>
      <c r="J232"/>
    </row>
    <row r="233" spans="2:10">
      <c r="B233" s="4"/>
      <c r="C233" s="1"/>
      <c r="J233"/>
    </row>
    <row r="234" spans="2:10">
      <c r="B234" s="4"/>
      <c r="C234" s="1"/>
      <c r="J234"/>
    </row>
    <row r="235" spans="2:10">
      <c r="B235" s="4"/>
      <c r="C235" s="1"/>
      <c r="J235"/>
    </row>
    <row r="236" spans="2:10">
      <c r="B236" s="4"/>
      <c r="C236" s="1"/>
      <c r="J236"/>
    </row>
    <row r="237" spans="2:10">
      <c r="B237" s="4"/>
      <c r="C237" s="1"/>
      <c r="J237"/>
    </row>
    <row r="238" spans="2:10">
      <c r="B238" s="4"/>
      <c r="C238" s="1"/>
      <c r="J238"/>
    </row>
    <row r="239" spans="2:10">
      <c r="B239" s="4"/>
      <c r="C239" s="1"/>
      <c r="J239"/>
    </row>
    <row r="240" spans="2:10">
      <c r="B240" s="4"/>
      <c r="C240" s="1"/>
      <c r="J240"/>
    </row>
    <row r="241" spans="2:10">
      <c r="B241" s="4"/>
      <c r="C241" s="1"/>
      <c r="J241"/>
    </row>
    <row r="242" spans="2:10">
      <c r="B242" s="4"/>
      <c r="C242" s="1"/>
      <c r="J242"/>
    </row>
    <row r="243" spans="2:10">
      <c r="B243" s="4"/>
      <c r="C243" s="1"/>
      <c r="J243"/>
    </row>
    <row r="244" spans="2:10">
      <c r="B244" s="4"/>
      <c r="C244" s="1"/>
      <c r="J244"/>
    </row>
    <row r="245" spans="2:10">
      <c r="B245" s="4"/>
      <c r="C245" s="1"/>
      <c r="J245"/>
    </row>
    <row r="246" spans="2:10">
      <c r="B246" s="4"/>
      <c r="C246" s="1"/>
      <c r="J246"/>
    </row>
    <row r="247" spans="2:10">
      <c r="B247" s="4"/>
      <c r="C247" s="1"/>
      <c r="J247"/>
    </row>
    <row r="248" spans="2:10">
      <c r="B248" s="4"/>
      <c r="C248" s="1"/>
      <c r="J248"/>
    </row>
    <row r="249" spans="2:10">
      <c r="B249" s="4"/>
      <c r="C249" s="1"/>
      <c r="J249"/>
    </row>
    <row r="250" spans="2:10">
      <c r="B250" s="4"/>
      <c r="C250" s="1"/>
      <c r="J250"/>
    </row>
    <row r="251" spans="2:10">
      <c r="B251" s="4"/>
      <c r="C251" s="1"/>
      <c r="J251"/>
    </row>
    <row r="252" spans="2:10">
      <c r="B252" s="4"/>
      <c r="C252" s="1"/>
      <c r="J252"/>
    </row>
    <row r="253" spans="2:10">
      <c r="B253" s="4"/>
      <c r="C253" s="1"/>
      <c r="J253"/>
    </row>
    <row r="254" spans="2:10">
      <c r="B254" s="4"/>
      <c r="C254" s="1"/>
      <c r="J254"/>
    </row>
    <row r="255" spans="2:10">
      <c r="B255" s="4"/>
      <c r="C255" s="1"/>
      <c r="J255"/>
    </row>
    <row r="256" spans="2:10">
      <c r="B256" s="4"/>
      <c r="C256" s="1"/>
      <c r="J256"/>
    </row>
    <row r="257" spans="2:10">
      <c r="B257" s="4"/>
      <c r="C257" s="1"/>
      <c r="J257"/>
    </row>
    <row r="258" spans="2:10">
      <c r="B258" s="4"/>
      <c r="C258" s="1"/>
      <c r="J258"/>
    </row>
    <row r="259" spans="2:10">
      <c r="B259" s="4"/>
      <c r="C259" s="1"/>
      <c r="J259"/>
    </row>
    <row r="260" spans="2:10">
      <c r="B260" s="4"/>
      <c r="C260" s="1"/>
      <c r="J260"/>
    </row>
    <row r="261" spans="2:10">
      <c r="B261" s="4"/>
      <c r="C261" s="1"/>
      <c r="J261"/>
    </row>
    <row r="262" spans="2:10">
      <c r="B262" s="4"/>
      <c r="C262" s="1"/>
      <c r="J262"/>
    </row>
    <row r="263" spans="2:10">
      <c r="B263" s="4"/>
      <c r="C263" s="1"/>
      <c r="J263"/>
    </row>
    <row r="264" spans="2:10">
      <c r="B264" s="4"/>
      <c r="C264" s="1"/>
      <c r="J264"/>
    </row>
    <row r="265" spans="2:10">
      <c r="B265" s="4"/>
      <c r="C265" s="1"/>
      <c r="J265"/>
    </row>
    <row r="266" spans="2:10">
      <c r="B266" s="4"/>
      <c r="C266" s="1"/>
      <c r="J266"/>
    </row>
    <row r="267" spans="2:10">
      <c r="B267" s="4"/>
      <c r="C267" s="1"/>
      <c r="J267"/>
    </row>
    <row r="268" spans="2:10">
      <c r="B268" s="4"/>
      <c r="C268" s="1"/>
      <c r="J268"/>
    </row>
    <row r="269" spans="2:10">
      <c r="B269" s="4"/>
      <c r="C269" s="1"/>
      <c r="J269"/>
    </row>
    <row r="270" spans="2:10">
      <c r="B270" s="4"/>
      <c r="C270" s="1"/>
      <c r="J270"/>
    </row>
    <row r="271" spans="2:10">
      <c r="B271" s="4"/>
      <c r="C271" s="1"/>
      <c r="J271"/>
    </row>
    <row r="272" spans="2:10">
      <c r="B272" s="4"/>
      <c r="C272" s="1"/>
      <c r="J272"/>
    </row>
    <row r="273" spans="2:10">
      <c r="B273" s="4"/>
      <c r="C273" s="1"/>
      <c r="J273"/>
    </row>
    <row r="274" spans="2:10">
      <c r="B274" s="4"/>
      <c r="C274" s="1"/>
      <c r="J274"/>
    </row>
    <row r="275" spans="2:10">
      <c r="B275" s="4"/>
      <c r="C275" s="1"/>
      <c r="J275"/>
    </row>
    <row r="276" spans="2:10">
      <c r="B276" s="4"/>
      <c r="C276" s="1"/>
      <c r="J276"/>
    </row>
    <row r="277" spans="2:10">
      <c r="B277" s="4"/>
      <c r="C277" s="1"/>
      <c r="J277"/>
    </row>
    <row r="278" spans="2:10">
      <c r="B278" s="4"/>
      <c r="C278" s="1"/>
      <c r="J278"/>
    </row>
    <row r="279" spans="2:10">
      <c r="B279" s="4"/>
      <c r="C279" s="1"/>
      <c r="J279"/>
    </row>
    <row r="280" spans="2:10">
      <c r="B280" s="4"/>
      <c r="C280" s="1"/>
      <c r="J280"/>
    </row>
    <row r="281" spans="2:10">
      <c r="B281" s="4"/>
      <c r="C281" s="1"/>
      <c r="J281"/>
    </row>
    <row r="282" spans="2:10">
      <c r="B282" s="4"/>
      <c r="C282" s="1"/>
      <c r="J282"/>
    </row>
    <row r="283" spans="2:10">
      <c r="B283" s="4"/>
      <c r="C283" s="1"/>
      <c r="J283"/>
    </row>
    <row r="284" spans="2:10">
      <c r="B284" s="4"/>
      <c r="C284" s="1"/>
      <c r="J284"/>
    </row>
    <row r="285" spans="2:10">
      <c r="B285" s="4"/>
      <c r="C285" s="1"/>
      <c r="J285"/>
    </row>
    <row r="286" spans="2:10">
      <c r="B286" s="4"/>
      <c r="C286" s="1"/>
      <c r="J286"/>
    </row>
    <row r="287" spans="2:10">
      <c r="B287" s="4"/>
      <c r="C287" s="1"/>
      <c r="J287"/>
    </row>
    <row r="288" spans="2:10">
      <c r="B288" s="4"/>
      <c r="C288" s="1"/>
      <c r="J288"/>
    </row>
    <row r="289" spans="2:10">
      <c r="B289" s="4"/>
      <c r="C289" s="1"/>
      <c r="J289"/>
    </row>
    <row r="290" spans="2:10">
      <c r="B290" s="4"/>
      <c r="C290" s="1"/>
      <c r="J290"/>
    </row>
    <row r="291" spans="2:10">
      <c r="B291" s="4"/>
      <c r="C291" s="1"/>
      <c r="J291"/>
    </row>
    <row r="292" spans="2:10">
      <c r="B292" s="4"/>
      <c r="C292" s="1"/>
      <c r="J292"/>
    </row>
    <row r="293" spans="2:10">
      <c r="B293" s="4"/>
      <c r="C293" s="1"/>
      <c r="J293"/>
    </row>
    <row r="294" spans="2:10">
      <c r="B294" s="4"/>
      <c r="C294" s="1"/>
      <c r="J294"/>
    </row>
    <row r="295" spans="2:10">
      <c r="B295" s="4"/>
      <c r="C295" s="1"/>
      <c r="J295"/>
    </row>
    <row r="296" spans="2:10">
      <c r="B296" s="4"/>
      <c r="C296" s="1"/>
      <c r="J296"/>
    </row>
    <row r="297" spans="2:10">
      <c r="B297" s="4"/>
      <c r="C297" s="1"/>
      <c r="J297"/>
    </row>
    <row r="298" spans="2:10">
      <c r="B298" s="4"/>
      <c r="C298" s="1"/>
      <c r="J298"/>
    </row>
    <row r="299" spans="2:10">
      <c r="B299" s="4"/>
      <c r="C299" s="1"/>
      <c r="J299"/>
    </row>
    <row r="300" spans="2:10">
      <c r="B300" s="4"/>
      <c r="C300" s="1"/>
      <c r="J300"/>
    </row>
    <row r="301" spans="2:10">
      <c r="B301" s="4"/>
      <c r="C301" s="1"/>
      <c r="J301"/>
    </row>
    <row r="302" spans="2:10">
      <c r="B302" s="4"/>
      <c r="C302" s="1"/>
      <c r="J302"/>
    </row>
    <row r="303" spans="2:10">
      <c r="B303" s="4"/>
      <c r="C303" s="1"/>
      <c r="J303"/>
    </row>
    <row r="304" spans="2:10">
      <c r="B304" s="4"/>
      <c r="C304" s="1"/>
      <c r="J304"/>
    </row>
    <row r="305" spans="2:10">
      <c r="B305" s="4"/>
      <c r="C305" s="1"/>
      <c r="J305"/>
    </row>
    <row r="306" spans="2:10">
      <c r="B306" s="4"/>
      <c r="C306" s="1"/>
      <c r="J306"/>
    </row>
    <row r="307" spans="2:10">
      <c r="B307" s="4"/>
      <c r="C307" s="1"/>
      <c r="J307"/>
    </row>
    <row r="308" spans="2:10">
      <c r="B308" s="4"/>
      <c r="C308" s="1"/>
      <c r="J308"/>
    </row>
    <row r="309" spans="2:10">
      <c r="B309" s="4"/>
      <c r="C309" s="1"/>
      <c r="J309"/>
    </row>
    <row r="310" spans="2:10">
      <c r="B310" s="4"/>
      <c r="C310" s="1"/>
      <c r="J310"/>
    </row>
    <row r="311" spans="2:10">
      <c r="B311" s="4"/>
      <c r="C311" s="1"/>
      <c r="J311"/>
    </row>
    <row r="312" spans="2:10">
      <c r="B312" s="4"/>
      <c r="C312" s="1"/>
      <c r="J312"/>
    </row>
    <row r="313" spans="2:10">
      <c r="B313" s="4"/>
      <c r="C313" s="1"/>
      <c r="J313"/>
    </row>
    <row r="314" spans="2:10">
      <c r="B314" s="4"/>
      <c r="C314" s="1"/>
      <c r="J314"/>
    </row>
    <row r="315" spans="2:10">
      <c r="B315" s="4"/>
      <c r="C315" s="1"/>
      <c r="J315"/>
    </row>
    <row r="316" spans="2:10">
      <c r="B316" s="4"/>
      <c r="C316" s="1"/>
      <c r="J316"/>
    </row>
    <row r="317" spans="2:10">
      <c r="B317" s="4"/>
      <c r="C317" s="1"/>
      <c r="J317"/>
    </row>
    <row r="318" spans="2:10">
      <c r="B318" s="4"/>
      <c r="C318" s="1"/>
      <c r="J318"/>
    </row>
    <row r="319" spans="2:10">
      <c r="B319" s="4"/>
      <c r="C319" s="1"/>
      <c r="J319"/>
    </row>
    <row r="320" spans="2:10">
      <c r="B320" s="4"/>
      <c r="C320" s="1"/>
      <c r="J320"/>
    </row>
    <row r="321" spans="2:10">
      <c r="B321" s="4"/>
      <c r="C321" s="1"/>
      <c r="J321"/>
    </row>
    <row r="322" spans="2:10">
      <c r="B322" s="4"/>
      <c r="C322" s="1"/>
      <c r="J322"/>
    </row>
    <row r="323" spans="2:10">
      <c r="B323" s="4"/>
      <c r="C323" s="1"/>
      <c r="J323"/>
    </row>
    <row r="324" spans="2:10">
      <c r="B324" s="4"/>
      <c r="C324" s="1"/>
      <c r="J324"/>
    </row>
    <row r="325" spans="2:10">
      <c r="B325" s="4"/>
      <c r="C325" s="1"/>
      <c r="J325"/>
    </row>
    <row r="326" spans="2:10">
      <c r="B326" s="4"/>
      <c r="C326" s="1"/>
      <c r="J326"/>
    </row>
    <row r="327" spans="2:10">
      <c r="B327" s="4"/>
      <c r="C327" s="1"/>
      <c r="J327"/>
    </row>
    <row r="328" spans="2:10">
      <c r="B328" s="4"/>
      <c r="C328" s="1"/>
      <c r="J328"/>
    </row>
    <row r="329" spans="2:10">
      <c r="B329" s="4"/>
      <c r="C329" s="1"/>
      <c r="J329"/>
    </row>
    <row r="330" spans="2:10">
      <c r="B330" s="4"/>
      <c r="C330" s="1"/>
      <c r="J330"/>
    </row>
    <row r="331" spans="2:10">
      <c r="B331" s="4"/>
      <c r="C331" s="1"/>
      <c r="J331"/>
    </row>
    <row r="332" spans="2:10">
      <c r="B332" s="4"/>
      <c r="C332" s="1"/>
      <c r="J332"/>
    </row>
    <row r="333" spans="2:10">
      <c r="B333" s="4"/>
      <c r="C333" s="1"/>
      <c r="J333"/>
    </row>
    <row r="334" spans="2:10">
      <c r="B334" s="4"/>
      <c r="C334" s="1"/>
      <c r="J334"/>
    </row>
    <row r="335" spans="2:10">
      <c r="B335" s="4"/>
      <c r="C335" s="1"/>
      <c r="J335"/>
    </row>
    <row r="336" spans="2:10">
      <c r="B336" s="4"/>
      <c r="C336" s="1"/>
      <c r="J336"/>
    </row>
    <row r="337" spans="2:10">
      <c r="B337" s="4"/>
      <c r="C337" s="1"/>
      <c r="J337"/>
    </row>
    <row r="338" spans="2:10">
      <c r="B338" s="4"/>
      <c r="C338" s="1"/>
      <c r="J338"/>
    </row>
    <row r="339" spans="2:10">
      <c r="B339" s="4"/>
      <c r="C339" s="1"/>
      <c r="J339"/>
    </row>
    <row r="340" spans="2:10">
      <c r="B340" s="4"/>
      <c r="C340" s="1"/>
      <c r="J340"/>
    </row>
    <row r="341" spans="2:10">
      <c r="B341" s="4"/>
      <c r="C341" s="1"/>
      <c r="J341"/>
    </row>
    <row r="342" spans="2:10">
      <c r="B342" s="4"/>
      <c r="C342" s="1"/>
      <c r="J342"/>
    </row>
    <row r="343" spans="2:10">
      <c r="B343" s="4"/>
      <c r="C343" s="1"/>
      <c r="J343"/>
    </row>
    <row r="344" spans="2:10">
      <c r="B344" s="4"/>
      <c r="C344" s="1"/>
      <c r="J344"/>
    </row>
    <row r="345" spans="2:10">
      <c r="B345" s="4"/>
      <c r="C345" s="1"/>
      <c r="J345"/>
    </row>
    <row r="346" spans="2:10">
      <c r="B346" s="4"/>
      <c r="C346" s="1"/>
      <c r="J346"/>
    </row>
    <row r="347" spans="2:10">
      <c r="B347" s="4"/>
      <c r="C347" s="1"/>
      <c r="J347"/>
    </row>
    <row r="348" spans="2:10">
      <c r="B348" s="4"/>
      <c r="C348" s="1"/>
      <c r="J348"/>
    </row>
    <row r="349" spans="2:10">
      <c r="B349" s="4"/>
      <c r="C349" s="1"/>
      <c r="J349"/>
    </row>
    <row r="350" spans="2:10">
      <c r="B350" s="4"/>
      <c r="C350" s="1"/>
      <c r="J350"/>
    </row>
    <row r="351" spans="2:10">
      <c r="B351" s="4"/>
      <c r="C351" s="1"/>
      <c r="J351"/>
    </row>
    <row r="352" spans="2:10">
      <c r="B352" s="4"/>
      <c r="C352" s="1"/>
      <c r="J352"/>
    </row>
    <row r="353" spans="2:10">
      <c r="B353" s="4"/>
      <c r="C353" s="1"/>
      <c r="J353"/>
    </row>
    <row r="354" spans="2:10">
      <c r="B354" s="4"/>
      <c r="C354" s="1"/>
      <c r="J354"/>
    </row>
    <row r="355" spans="2:10">
      <c r="B355" s="4"/>
      <c r="C355" s="1"/>
      <c r="J355"/>
    </row>
    <row r="356" spans="2:10">
      <c r="B356" s="4"/>
      <c r="C356" s="1"/>
      <c r="J356"/>
    </row>
    <row r="357" spans="2:10">
      <c r="B357" s="4"/>
      <c r="C357" s="1"/>
      <c r="J357"/>
    </row>
    <row r="358" spans="2:10">
      <c r="B358" s="4"/>
      <c r="C358" s="1"/>
      <c r="J358"/>
    </row>
    <row r="359" spans="2:10">
      <c r="B359" s="4"/>
      <c r="C359" s="1"/>
      <c r="J359"/>
    </row>
    <row r="360" spans="2:10">
      <c r="B360" s="4"/>
      <c r="C360" s="1"/>
      <c r="J360"/>
    </row>
    <row r="361" spans="2:10">
      <c r="B361" s="4"/>
      <c r="C361" s="1"/>
      <c r="J361"/>
    </row>
    <row r="362" spans="2:10">
      <c r="B362" s="4"/>
      <c r="C362" s="1"/>
      <c r="J362"/>
    </row>
    <row r="363" spans="2:10">
      <c r="B363" s="4"/>
      <c r="C363" s="1"/>
      <c r="J363"/>
    </row>
    <row r="364" spans="2:10">
      <c r="B364" s="4"/>
      <c r="C364" s="1"/>
      <c r="J364"/>
    </row>
    <row r="365" spans="2:10">
      <c r="B365" s="4"/>
      <c r="C365" s="1"/>
      <c r="J365"/>
    </row>
    <row r="366" spans="2:10">
      <c r="B366" s="4"/>
      <c r="C366" s="1"/>
      <c r="J366"/>
    </row>
    <row r="367" spans="2:10">
      <c r="B367" s="4"/>
      <c r="C367" s="1"/>
      <c r="J367"/>
    </row>
    <row r="368" spans="2:10">
      <c r="B368" s="4"/>
      <c r="C368" s="1"/>
      <c r="J368"/>
    </row>
    <row r="369" spans="2:10">
      <c r="B369" s="4"/>
      <c r="C369" s="1"/>
      <c r="J369"/>
    </row>
    <row r="370" spans="2:10">
      <c r="B370" s="4"/>
      <c r="C370" s="1"/>
      <c r="J370"/>
    </row>
    <row r="371" spans="2:10">
      <c r="B371" s="4"/>
      <c r="C371" s="1"/>
      <c r="J371"/>
    </row>
    <row r="372" spans="2:10">
      <c r="B372" s="4"/>
      <c r="C372" s="1"/>
      <c r="J372"/>
    </row>
    <row r="373" spans="2:10">
      <c r="B373" s="4"/>
      <c r="C373" s="1"/>
      <c r="J373"/>
    </row>
    <row r="374" spans="2:10">
      <c r="B374" s="4"/>
      <c r="C374" s="1"/>
      <c r="J374"/>
    </row>
    <row r="375" spans="2:10">
      <c r="B375" s="4"/>
      <c r="C375" s="1"/>
      <c r="J375"/>
    </row>
    <row r="376" spans="2:10">
      <c r="B376" s="4"/>
      <c r="C376" s="1"/>
      <c r="J376"/>
    </row>
    <row r="377" spans="2:10">
      <c r="B377" s="4"/>
      <c r="C377" s="1"/>
      <c r="J377"/>
    </row>
    <row r="378" spans="2:10">
      <c r="B378" s="4"/>
      <c r="C378" s="1"/>
      <c r="J378"/>
    </row>
    <row r="379" spans="2:10">
      <c r="B379" s="4"/>
      <c r="C379" s="1"/>
      <c r="J379"/>
    </row>
    <row r="380" spans="2:10">
      <c r="B380" s="4"/>
      <c r="C380" s="1"/>
      <c r="J380"/>
    </row>
    <row r="381" spans="2:10">
      <c r="B381" s="4"/>
      <c r="C381" s="1"/>
      <c r="J381"/>
    </row>
    <row r="382" spans="2:10">
      <c r="B382" s="4"/>
      <c r="C382" s="1"/>
      <c r="J382"/>
    </row>
    <row r="383" spans="2:10">
      <c r="B383" s="4"/>
      <c r="C383" s="1"/>
      <c r="J383"/>
    </row>
    <row r="384" spans="2:10">
      <c r="B384" s="4"/>
      <c r="C384" s="1"/>
      <c r="J384"/>
    </row>
    <row r="385" spans="2:10">
      <c r="B385" s="4"/>
      <c r="C385" s="1"/>
      <c r="J385"/>
    </row>
    <row r="386" spans="2:10">
      <c r="B386" s="4"/>
      <c r="C386" s="1"/>
      <c r="J386"/>
    </row>
    <row r="387" spans="2:10">
      <c r="B387" s="4"/>
      <c r="C387" s="1"/>
      <c r="J387"/>
    </row>
    <row r="388" spans="2:10">
      <c r="B388" s="4"/>
      <c r="C388" s="1"/>
      <c r="J388"/>
    </row>
    <row r="389" spans="2:10">
      <c r="B389" s="4"/>
      <c r="C389" s="1"/>
      <c r="J389"/>
    </row>
    <row r="390" spans="2:10">
      <c r="B390" s="4"/>
      <c r="C390" s="1"/>
      <c r="J390"/>
    </row>
    <row r="391" spans="2:10">
      <c r="B391" s="4"/>
      <c r="C391" s="1"/>
      <c r="J391"/>
    </row>
    <row r="392" spans="2:10">
      <c r="B392" s="4"/>
      <c r="C392" s="1"/>
      <c r="J392"/>
    </row>
    <row r="393" spans="2:10">
      <c r="J393"/>
    </row>
    <row r="394" spans="2:10">
      <c r="B394" s="4"/>
      <c r="C394" s="1"/>
      <c r="J394"/>
    </row>
    <row r="395" spans="2:10">
      <c r="B395" s="4"/>
      <c r="C395" s="1"/>
      <c r="J395"/>
    </row>
    <row r="396" spans="2:10">
      <c r="B396" s="4"/>
      <c r="C396" s="1"/>
      <c r="J396"/>
    </row>
    <row r="397" spans="2:10">
      <c r="B397" s="4"/>
      <c r="C397" s="1"/>
      <c r="J397"/>
    </row>
    <row r="398" spans="2:10">
      <c r="B398" s="4"/>
      <c r="C398" s="1"/>
      <c r="J398"/>
    </row>
    <row r="399" spans="2:10">
      <c r="B399" s="4"/>
      <c r="C399" s="1"/>
      <c r="J399"/>
    </row>
    <row r="400" spans="2:10">
      <c r="B400" s="4"/>
      <c r="C400" s="1"/>
      <c r="J400"/>
    </row>
    <row r="401" spans="2:31">
      <c r="B401" s="4"/>
      <c r="C401" s="1"/>
      <c r="J401"/>
      <c r="AE401" s="5"/>
    </row>
    <row r="402" spans="2:31">
      <c r="B402" s="4"/>
      <c r="C402" s="1"/>
      <c r="J402"/>
    </row>
    <row r="403" spans="2:31">
      <c r="B403" s="4"/>
      <c r="C403" s="1"/>
      <c r="J403"/>
    </row>
    <row r="404" spans="2:31">
      <c r="B404" s="4"/>
      <c r="C404" s="1"/>
      <c r="J404"/>
    </row>
    <row r="405" spans="2:31">
      <c r="B405" s="4"/>
      <c r="C405" s="1"/>
      <c r="J405"/>
    </row>
    <row r="406" spans="2:31">
      <c r="B406" s="4"/>
      <c r="C406" s="1"/>
      <c r="J406"/>
    </row>
    <row r="407" spans="2:31">
      <c r="B407" s="4"/>
      <c r="C407" s="1"/>
      <c r="J407"/>
    </row>
    <row r="408" spans="2:31">
      <c r="B408" s="4"/>
      <c r="C408" s="1"/>
      <c r="J408"/>
    </row>
    <row r="409" spans="2:31">
      <c r="B409" s="4"/>
      <c r="C409" s="1"/>
      <c r="J409"/>
    </row>
    <row r="410" spans="2:31">
      <c r="B410" s="4"/>
      <c r="C410" s="1"/>
      <c r="J410"/>
    </row>
    <row r="411" spans="2:31">
      <c r="B411" s="4"/>
      <c r="C411" s="1"/>
      <c r="J411"/>
    </row>
    <row r="412" spans="2:31">
      <c r="B412" s="4"/>
      <c r="C412" s="1"/>
      <c r="J412"/>
    </row>
    <row r="413" spans="2:31">
      <c r="B413" s="4"/>
      <c r="C413" s="1"/>
      <c r="J413"/>
    </row>
    <row r="414" spans="2:31">
      <c r="B414" s="4"/>
      <c r="C414" s="1"/>
      <c r="J414"/>
    </row>
    <row r="415" spans="2:31">
      <c r="B415" s="4"/>
      <c r="C415" s="1"/>
      <c r="J415"/>
    </row>
    <row r="416" spans="2:31">
      <c r="B416" s="4"/>
      <c r="C416" s="1"/>
      <c r="J416"/>
    </row>
    <row r="417" spans="2:10">
      <c r="B417" s="4"/>
      <c r="C417" s="1"/>
      <c r="J417"/>
    </row>
    <row r="418" spans="2:10">
      <c r="B418" s="4"/>
      <c r="C418" s="1"/>
      <c r="J418"/>
    </row>
    <row r="419" spans="2:10">
      <c r="B419" s="4"/>
      <c r="C419" s="1"/>
      <c r="J419"/>
    </row>
    <row r="420" spans="2:10">
      <c r="B420" s="4"/>
      <c r="C420" s="1"/>
      <c r="J420"/>
    </row>
    <row r="421" spans="2:10">
      <c r="B421" s="4"/>
      <c r="C421" s="1"/>
      <c r="J421"/>
    </row>
    <row r="422" spans="2:10">
      <c r="B422" s="4"/>
      <c r="C422" s="1"/>
      <c r="J422"/>
    </row>
    <row r="423" spans="2:10">
      <c r="B423" s="4"/>
      <c r="C423" s="1"/>
      <c r="J423"/>
    </row>
    <row r="424" spans="2:10">
      <c r="B424" s="4"/>
      <c r="C424" s="1"/>
      <c r="J424"/>
    </row>
    <row r="425" spans="2:10">
      <c r="B425" s="4"/>
      <c r="C425" s="1"/>
      <c r="J425"/>
    </row>
    <row r="426" spans="2:10">
      <c r="B426" s="4"/>
      <c r="C426" s="1"/>
      <c r="J426"/>
    </row>
    <row r="427" spans="2:10">
      <c r="B427" s="4"/>
      <c r="C427" s="1"/>
      <c r="J427"/>
    </row>
    <row r="428" spans="2:10">
      <c r="B428" s="4"/>
      <c r="C428" s="1"/>
      <c r="J428"/>
    </row>
    <row r="429" spans="2:10">
      <c r="B429" s="4"/>
      <c r="C429" s="1"/>
      <c r="J429"/>
    </row>
    <row r="430" spans="2:10">
      <c r="B430" s="4"/>
      <c r="C430" s="1"/>
      <c r="J430"/>
    </row>
    <row r="431" spans="2:10">
      <c r="B431" s="4"/>
      <c r="C431" s="1"/>
      <c r="J431"/>
    </row>
    <row r="432" spans="2:10">
      <c r="B432" s="4"/>
      <c r="C432" s="1"/>
      <c r="J432"/>
    </row>
    <row r="433" spans="2:31">
      <c r="B433" s="4"/>
      <c r="C433" s="1"/>
      <c r="J433"/>
    </row>
    <row r="434" spans="2:31">
      <c r="B434" s="4"/>
      <c r="C434" s="1"/>
      <c r="J434"/>
    </row>
    <row r="435" spans="2:31">
      <c r="B435" s="4"/>
      <c r="C435" s="1"/>
      <c r="J435"/>
    </row>
    <row r="436" spans="2:31">
      <c r="B436" s="4"/>
      <c r="C436" s="1"/>
      <c r="J436"/>
    </row>
    <row r="437" spans="2:31">
      <c r="B437" s="4"/>
      <c r="C437" s="1"/>
      <c r="J437"/>
    </row>
    <row r="438" spans="2:31">
      <c r="B438" s="4"/>
      <c r="C438" s="1"/>
      <c r="J438"/>
    </row>
    <row r="439" spans="2:31">
      <c r="B439" s="4"/>
      <c r="C439" s="1"/>
      <c r="J439"/>
    </row>
    <row r="440" spans="2:31">
      <c r="B440" s="4"/>
      <c r="C440" s="1"/>
      <c r="J440"/>
    </row>
    <row r="441" spans="2:31">
      <c r="B441" s="4"/>
      <c r="C441" s="1"/>
      <c r="J441"/>
    </row>
    <row r="442" spans="2:31">
      <c r="B442" s="4"/>
      <c r="C442" s="1"/>
      <c r="J442"/>
    </row>
    <row r="443" spans="2:31">
      <c r="B443" s="4"/>
      <c r="C443" s="1"/>
      <c r="J443"/>
    </row>
    <row r="444" spans="2:31">
      <c r="B444" s="4"/>
      <c r="C444" s="1"/>
      <c r="J444"/>
    </row>
    <row r="445" spans="2:31">
      <c r="B445" s="4"/>
      <c r="C445" s="1"/>
      <c r="J445"/>
    </row>
    <row r="446" spans="2:31">
      <c r="B446" s="4"/>
      <c r="C446" s="1"/>
      <c r="J446"/>
    </row>
    <row r="447" spans="2:31">
      <c r="B447" s="4"/>
      <c r="C447" s="1"/>
      <c r="J447"/>
    </row>
    <row r="448" spans="2:31">
      <c r="B448" s="4"/>
      <c r="C448" s="1"/>
      <c r="J448"/>
      <c r="AE448" s="5"/>
    </row>
    <row r="449" spans="2:10">
      <c r="B449" s="4"/>
      <c r="C449" s="1"/>
      <c r="J449"/>
    </row>
    <row r="450" spans="2:10">
      <c r="B450" s="4"/>
      <c r="C450" s="1"/>
      <c r="J450"/>
    </row>
    <row r="451" spans="2:10">
      <c r="B451" s="4"/>
      <c r="C451" s="1"/>
      <c r="J451"/>
    </row>
    <row r="452" spans="2:10">
      <c r="B452" s="4"/>
      <c r="C452" s="1"/>
      <c r="J452"/>
    </row>
    <row r="453" spans="2:10">
      <c r="J453"/>
    </row>
  </sheetData>
  <autoFilter ref="A1:AK453"/>
  <sortState ref="A2:AK453">
    <sortCondition ref="C2"/>
    <sortCondition descending="1" ref="AH2"/>
  </sortState>
  <conditionalFormatting sqref="N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J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I1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K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:O15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5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5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5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5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5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5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ExAuto">
                <anchor moveWithCells="1" sizeWithCells="1">
                  <from>
                    <xdr:col>3</xdr:col>
                    <xdr:colOff>76200</xdr:colOff>
                    <xdr:row>0</xdr:row>
                    <xdr:rowOff>85725</xdr:rowOff>
                  </from>
                  <to>
                    <xdr:col>5</xdr:col>
                    <xdr:colOff>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5546875" defaultRowHeight="15"/>
  <sheetData>
    <row r="1" spans="1:37" ht="15.75">
      <c r="A1" s="2" t="s">
        <v>36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0</v>
      </c>
      <c r="J1" s="2" t="s">
        <v>5</v>
      </c>
      <c r="K1" s="2" t="s">
        <v>1</v>
      </c>
      <c r="L1" s="2" t="s">
        <v>13</v>
      </c>
      <c r="M1" s="2" t="s">
        <v>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3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4</v>
      </c>
      <c r="AK1" s="2" t="s">
        <v>35</v>
      </c>
    </row>
  </sheetData>
  <autoFilter ref="A1:AK1"/>
  <conditionalFormatting sqref="N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J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I1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K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21"/>
  <sheetViews>
    <sheetView topLeftCell="A2977" workbookViewId="0">
      <pane xSplit="10" ySplit="12" topLeftCell="K2989" activePane="bottomRight" state="frozen"/>
      <selection activeCell="A2977" sqref="A2977"/>
      <selection pane="topRight" activeCell="K2977" sqref="K2977"/>
      <selection pane="bottomLeft" activeCell="A2989" sqref="A2989"/>
      <selection pane="bottomRight" activeCell="B2" sqref="B2"/>
    </sheetView>
  </sheetViews>
  <sheetFormatPr defaultColWidth="8.85546875" defaultRowHeight="15"/>
  <cols>
    <col min="1" max="1" width="8.140625" bestFit="1" customWidth="1"/>
    <col min="3" max="3" width="9.7109375" bestFit="1" customWidth="1"/>
  </cols>
  <sheetData>
    <row r="1" spans="1:3" ht="15.75">
      <c r="A1" s="2" t="s">
        <v>7</v>
      </c>
      <c r="B1" t="s">
        <v>7</v>
      </c>
      <c r="C1" s="2" t="s">
        <v>8</v>
      </c>
    </row>
    <row r="2" spans="1:3">
      <c r="A2" s="1">
        <v>0.5625</v>
      </c>
      <c r="B2" t="str">
        <f>TEXT(A2,"HH:MM:SS")</f>
        <v>13:30:00</v>
      </c>
      <c r="C2" t="s">
        <v>194</v>
      </c>
    </row>
    <row r="3" spans="1:3">
      <c r="A3" s="1">
        <v>0.57291666666666663</v>
      </c>
      <c r="B3" t="str">
        <f>TEXT(A3,"HH:MM:SS")</f>
        <v>13:45:00</v>
      </c>
      <c r="C3" t="s">
        <v>277</v>
      </c>
    </row>
    <row r="4" spans="1:3">
      <c r="A4" s="1">
        <v>0.58333333333333337</v>
      </c>
      <c r="B4" t="str">
        <f>TEXT(A4,"HH:MM:SS")</f>
        <v>14:00:00</v>
      </c>
      <c r="C4" t="s">
        <v>194</v>
      </c>
    </row>
    <row r="5" spans="1:3">
      <c r="A5" s="1">
        <v>0.59375</v>
      </c>
      <c r="B5" t="str">
        <f>TEXT(A5,"HH:MM:SS")</f>
        <v>14:15:00</v>
      </c>
      <c r="C5" t="s">
        <v>277</v>
      </c>
    </row>
    <row r="6" spans="1:3">
      <c r="A6" s="1">
        <v>0.60416666666666663</v>
      </c>
      <c r="B6" t="str">
        <f>TEXT(A6,"HH:MM:SS")</f>
        <v>14:30:00</v>
      </c>
      <c r="C6" t="s">
        <v>194</v>
      </c>
    </row>
    <row r="7" spans="1:3">
      <c r="A7" s="1">
        <v>0.61458333333333337</v>
      </c>
      <c r="B7" t="str">
        <f>TEXT(A7,"HH:MM:SS")</f>
        <v>14:45:00</v>
      </c>
      <c r="C7" t="s">
        <v>277</v>
      </c>
    </row>
    <row r="8" spans="1:3">
      <c r="A8" s="1">
        <v>0.625</v>
      </c>
      <c r="B8" t="str">
        <f>TEXT(A8,"HH:MM:SS")</f>
        <v>15:00:00</v>
      </c>
      <c r="C8" t="s">
        <v>194</v>
      </c>
    </row>
    <row r="9" spans="1:3">
      <c r="A9" s="1">
        <v>0.63541666666666663</v>
      </c>
      <c r="B9" t="str">
        <f>TEXT(A9,"HH:MM:SS")</f>
        <v>15:15:00</v>
      </c>
      <c r="C9" t="s">
        <v>277</v>
      </c>
    </row>
    <row r="10" spans="1:3">
      <c r="A10" s="1">
        <v>0.64583333333333337</v>
      </c>
      <c r="B10" t="str">
        <f>TEXT(A10,"HH:MM:SS")</f>
        <v>15:30:00</v>
      </c>
      <c r="C10" t="s">
        <v>194</v>
      </c>
    </row>
    <row r="11" spans="1:3">
      <c r="A11" s="1">
        <v>0.65625</v>
      </c>
      <c r="B11" t="str">
        <f>TEXT(A11,"HH:MM:SS")</f>
        <v>15:45:00</v>
      </c>
      <c r="C11" t="s">
        <v>277</v>
      </c>
    </row>
    <row r="12" spans="1:3">
      <c r="A12" s="1">
        <v>0.66666666666666663</v>
      </c>
      <c r="B12" t="str">
        <f>TEXT(A12,"HH:MM:SS")</f>
        <v>16:00:00</v>
      </c>
      <c r="C12" t="s">
        <v>194</v>
      </c>
    </row>
    <row r="13" spans="1:3">
      <c r="A13" s="1">
        <v>0.67708333333333337</v>
      </c>
      <c r="B13" t="str">
        <f>TEXT(A13,"HH:MM:SS")</f>
        <v>16:15:00</v>
      </c>
      <c r="C13" t="s">
        <v>277</v>
      </c>
    </row>
    <row r="14" spans="1:3">
      <c r="A14" s="1">
        <v>0.6875</v>
      </c>
      <c r="B14" t="str">
        <f>TEXT(A14,"HH:MM:SS")</f>
        <v>16:30:00</v>
      </c>
      <c r="C14" t="s">
        <v>168</v>
      </c>
    </row>
    <row r="15" spans="1:3">
      <c r="A15" s="1">
        <v>0.70833333333333337</v>
      </c>
      <c r="B15" t="str">
        <f>TEXT(A15,"HH:MM:SS")</f>
        <v>17:00:00</v>
      </c>
      <c r="C15" t="s">
        <v>168</v>
      </c>
    </row>
    <row r="16" spans="1:3">
      <c r="A16" s="1">
        <v>0.72916666666666663</v>
      </c>
      <c r="B16" t="str">
        <f>TEXT(A16,"HH:MM:SS")</f>
        <v>17:30:00</v>
      </c>
      <c r="C16" t="s">
        <v>168</v>
      </c>
    </row>
    <row r="17" spans="1:3">
      <c r="A17" s="1">
        <v>0.75</v>
      </c>
      <c r="B17" t="str">
        <f>TEXT(A17,"HH:MM:SS")</f>
        <v>18:00:00</v>
      </c>
      <c r="C17" t="s">
        <v>168</v>
      </c>
    </row>
    <row r="18" spans="1:3">
      <c r="A18" s="1">
        <v>0.77083333333333337</v>
      </c>
      <c r="B18" t="str">
        <f>TEXT(A18,"HH:MM:SS")</f>
        <v>18:30:00</v>
      </c>
      <c r="C18" t="s">
        <v>168</v>
      </c>
    </row>
    <row r="19" spans="1:3">
      <c r="A19" s="1">
        <v>0.79166666666666663</v>
      </c>
      <c r="B19" t="str">
        <f>TEXT(A19,"HH:MM:SS")</f>
        <v>19:00:00</v>
      </c>
      <c r="C19" t="s">
        <v>168</v>
      </c>
    </row>
    <row r="20" spans="1:3">
      <c r="A20" s="1">
        <v>0.8125</v>
      </c>
      <c r="B20" t="str">
        <f>TEXT(A20,"HH:MM:SS")</f>
        <v>19:30:00</v>
      </c>
      <c r="C20" t="s">
        <v>168</v>
      </c>
    </row>
    <row r="21" spans="1:3">
      <c r="A21" s="1"/>
      <c r="B21" t="str">
        <f>TEXT(A21,"HH:MM:SS")</f>
        <v>00:00:00</v>
      </c>
    </row>
  </sheetData>
  <autoFilter ref="A1:C300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Z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5"/>
  <sheetData>
    <row r="1" spans="1:26" ht="50.25" thickBot="1">
      <c r="A1" s="24" t="s">
        <v>125</v>
      </c>
      <c r="B1" s="25" t="s">
        <v>122</v>
      </c>
      <c r="C1" s="25" t="s">
        <v>126</v>
      </c>
      <c r="D1" s="25" t="s">
        <v>127</v>
      </c>
      <c r="E1" s="25" t="s">
        <v>128</v>
      </c>
      <c r="F1" s="25" t="s">
        <v>129</v>
      </c>
      <c r="G1" s="25" t="s">
        <v>130</v>
      </c>
      <c r="H1" s="25" t="s">
        <v>131</v>
      </c>
      <c r="I1" s="25" t="s">
        <v>132</v>
      </c>
      <c r="J1" s="25" t="s">
        <v>133</v>
      </c>
      <c r="K1" s="25" t="s">
        <v>134</v>
      </c>
      <c r="L1" s="25" t="s">
        <v>135</v>
      </c>
      <c r="M1" s="25" t="s">
        <v>136</v>
      </c>
      <c r="N1" s="25" t="s">
        <v>137</v>
      </c>
      <c r="O1" s="25" t="s">
        <v>138</v>
      </c>
      <c r="P1" s="25" t="s">
        <v>139</v>
      </c>
      <c r="Q1" s="25" t="s">
        <v>140</v>
      </c>
      <c r="R1" s="25" t="s">
        <v>141</v>
      </c>
      <c r="S1" s="25" t="s">
        <v>142</v>
      </c>
      <c r="T1" s="25" t="s">
        <v>143</v>
      </c>
      <c r="U1" s="25" t="s">
        <v>144</v>
      </c>
      <c r="V1" s="25" t="s">
        <v>145</v>
      </c>
      <c r="W1" s="26"/>
      <c r="X1" s="26"/>
      <c r="Y1" s="26"/>
      <c r="Z1" s="26"/>
    </row>
    <row r="2" spans="1:26" ht="17.25" thickBot="1">
      <c r="A2" s="27" t="s">
        <v>146</v>
      </c>
      <c r="B2" s="28">
        <v>21</v>
      </c>
      <c r="C2" s="28">
        <v>4</v>
      </c>
      <c r="D2" s="29">
        <v>0.1905</v>
      </c>
      <c r="E2" s="28">
        <v>5</v>
      </c>
      <c r="F2" s="28">
        <v>1</v>
      </c>
      <c r="G2" s="28">
        <v>6</v>
      </c>
      <c r="H2" s="30">
        <v>0.28570000000000001</v>
      </c>
      <c r="I2" s="28">
        <v>0</v>
      </c>
      <c r="J2" s="31">
        <v>0</v>
      </c>
      <c r="K2" s="28">
        <v>2</v>
      </c>
      <c r="L2" s="32">
        <v>9.5200000000000007E-2</v>
      </c>
      <c r="M2" s="28">
        <v>5</v>
      </c>
      <c r="N2" s="33">
        <v>0.23810000000000001</v>
      </c>
      <c r="O2" s="28">
        <v>1</v>
      </c>
      <c r="P2" s="34">
        <v>4.7600000000000003E-2</v>
      </c>
      <c r="Q2" s="35">
        <v>2</v>
      </c>
      <c r="R2" s="36">
        <v>9.5200000000000007E-2</v>
      </c>
      <c r="S2" s="37">
        <v>2</v>
      </c>
      <c r="T2" s="38">
        <v>9.5200000000000007E-2</v>
      </c>
      <c r="U2" s="39">
        <v>8</v>
      </c>
      <c r="V2" s="40">
        <v>0.38100000000000001</v>
      </c>
      <c r="W2" s="41"/>
      <c r="X2" s="41"/>
      <c r="Y2" s="41"/>
      <c r="Z2" s="41"/>
    </row>
    <row r="3" spans="1:26" ht="17.25" thickBot="1">
      <c r="A3" s="27" t="s">
        <v>147</v>
      </c>
      <c r="B3" s="28">
        <v>0</v>
      </c>
      <c r="C3" s="28">
        <v>0</v>
      </c>
      <c r="D3" s="31">
        <v>0</v>
      </c>
      <c r="E3" s="28">
        <v>0</v>
      </c>
      <c r="F3" s="28">
        <v>0</v>
      </c>
      <c r="G3" s="28">
        <v>0</v>
      </c>
      <c r="H3" s="31">
        <v>0</v>
      </c>
      <c r="I3" s="28">
        <v>0</v>
      </c>
      <c r="J3" s="31">
        <v>0</v>
      </c>
      <c r="K3" s="28">
        <v>0</v>
      </c>
      <c r="L3" s="31">
        <v>0</v>
      </c>
      <c r="M3" s="28">
        <v>0</v>
      </c>
      <c r="N3" s="31">
        <v>0</v>
      </c>
      <c r="O3" s="28">
        <v>0</v>
      </c>
      <c r="P3" s="31">
        <v>0</v>
      </c>
      <c r="Q3" s="42">
        <v>0</v>
      </c>
      <c r="R3" s="31">
        <v>0</v>
      </c>
      <c r="S3" s="42">
        <v>0</v>
      </c>
      <c r="T3" s="31">
        <v>0</v>
      </c>
      <c r="U3" s="42">
        <v>0</v>
      </c>
      <c r="V3" s="31">
        <v>0</v>
      </c>
      <c r="W3" s="41"/>
      <c r="X3" s="41"/>
      <c r="Y3" s="41"/>
      <c r="Z3" s="41"/>
    </row>
    <row r="4" spans="1:26" ht="33.75" thickBot="1">
      <c r="A4" s="27" t="s">
        <v>148</v>
      </c>
      <c r="B4" s="28">
        <v>7</v>
      </c>
      <c r="C4" s="28">
        <v>0</v>
      </c>
      <c r="D4" s="31">
        <v>0</v>
      </c>
      <c r="E4" s="28">
        <v>2</v>
      </c>
      <c r="F4" s="28">
        <v>1</v>
      </c>
      <c r="G4" s="28">
        <v>2</v>
      </c>
      <c r="H4" s="30">
        <v>0.28570000000000001</v>
      </c>
      <c r="I4" s="28">
        <v>0</v>
      </c>
      <c r="J4" s="31">
        <v>0</v>
      </c>
      <c r="K4" s="28">
        <v>0</v>
      </c>
      <c r="L4" s="31">
        <v>0</v>
      </c>
      <c r="M4" s="28">
        <v>2</v>
      </c>
      <c r="N4" s="43">
        <v>0.28570000000000001</v>
      </c>
      <c r="O4" s="28">
        <v>0</v>
      </c>
      <c r="P4" s="31">
        <v>0</v>
      </c>
      <c r="Q4" s="35">
        <v>2</v>
      </c>
      <c r="R4" s="44">
        <v>0.28570000000000001</v>
      </c>
      <c r="S4" s="42">
        <v>0</v>
      </c>
      <c r="T4" s="31">
        <v>0</v>
      </c>
      <c r="U4" s="45">
        <v>3</v>
      </c>
      <c r="V4" s="46">
        <v>0.42859999999999998</v>
      </c>
      <c r="W4" s="41"/>
      <c r="X4" s="41"/>
      <c r="Y4" s="41"/>
      <c r="Z4" s="41"/>
    </row>
    <row r="5" spans="1:26" ht="17.25" thickBot="1">
      <c r="A5" s="27" t="s">
        <v>149</v>
      </c>
      <c r="B5" s="28">
        <v>0</v>
      </c>
      <c r="C5" s="28">
        <v>0</v>
      </c>
      <c r="D5" s="31">
        <v>0</v>
      </c>
      <c r="E5" s="28">
        <v>0</v>
      </c>
      <c r="F5" s="28">
        <v>0</v>
      </c>
      <c r="G5" s="28">
        <v>0</v>
      </c>
      <c r="H5" s="31">
        <v>0</v>
      </c>
      <c r="I5" s="28">
        <v>0</v>
      </c>
      <c r="J5" s="31">
        <v>0</v>
      </c>
      <c r="K5" s="28">
        <v>0</v>
      </c>
      <c r="L5" s="31">
        <v>0</v>
      </c>
      <c r="M5" s="28">
        <v>0</v>
      </c>
      <c r="N5" s="31">
        <v>0</v>
      </c>
      <c r="O5" s="28">
        <v>0</v>
      </c>
      <c r="P5" s="31">
        <v>0</v>
      </c>
      <c r="Q5" s="42">
        <v>0</v>
      </c>
      <c r="R5" s="31">
        <v>0</v>
      </c>
      <c r="S5" s="42">
        <v>0</v>
      </c>
      <c r="T5" s="31">
        <v>0</v>
      </c>
      <c r="U5" s="42">
        <v>0</v>
      </c>
      <c r="V5" s="31">
        <v>0</v>
      </c>
      <c r="W5" s="41"/>
      <c r="X5" s="41"/>
      <c r="Y5" s="41"/>
      <c r="Z5" s="41"/>
    </row>
    <row r="6" spans="1:26" ht="17.25" thickBot="1">
      <c r="A6" s="27" t="s">
        <v>150</v>
      </c>
      <c r="B6" s="28">
        <v>12</v>
      </c>
      <c r="C6" s="28">
        <v>8</v>
      </c>
      <c r="D6" s="47">
        <v>0.66669999999999996</v>
      </c>
      <c r="E6" s="28">
        <v>2</v>
      </c>
      <c r="F6" s="28">
        <v>0</v>
      </c>
      <c r="G6" s="28">
        <v>6</v>
      </c>
      <c r="H6" s="47">
        <v>0.5</v>
      </c>
      <c r="I6" s="28">
        <v>0</v>
      </c>
      <c r="J6" s="31">
        <v>0</v>
      </c>
      <c r="K6" s="28">
        <v>2</v>
      </c>
      <c r="L6" s="48">
        <v>0.16669999999999999</v>
      </c>
      <c r="M6" s="28">
        <v>0</v>
      </c>
      <c r="N6" s="31">
        <v>0</v>
      </c>
      <c r="O6" s="28">
        <v>2</v>
      </c>
      <c r="P6" s="49">
        <v>0.16669999999999999</v>
      </c>
      <c r="Q6" s="50">
        <v>6</v>
      </c>
      <c r="R6" s="47">
        <v>0.5</v>
      </c>
      <c r="S6" s="51">
        <v>8</v>
      </c>
      <c r="T6" s="47">
        <v>0.66669999999999996</v>
      </c>
      <c r="U6" s="39">
        <v>8</v>
      </c>
      <c r="V6" s="52">
        <v>0.66669999999999996</v>
      </c>
      <c r="W6" s="41"/>
      <c r="X6" s="41"/>
      <c r="Y6" s="41"/>
      <c r="Z6" s="41"/>
    </row>
    <row r="7" spans="1:26" ht="17.25" thickBot="1">
      <c r="A7" s="27" t="s">
        <v>151</v>
      </c>
      <c r="B7" s="28">
        <v>0</v>
      </c>
      <c r="C7" s="28">
        <v>0</v>
      </c>
      <c r="D7" s="31">
        <v>0</v>
      </c>
      <c r="E7" s="28">
        <v>0</v>
      </c>
      <c r="F7" s="28">
        <v>0</v>
      </c>
      <c r="G7" s="28">
        <v>0</v>
      </c>
      <c r="H7" s="31">
        <v>0</v>
      </c>
      <c r="I7" s="28">
        <v>0</v>
      </c>
      <c r="J7" s="31">
        <v>0</v>
      </c>
      <c r="K7" s="28">
        <v>0</v>
      </c>
      <c r="L7" s="31">
        <v>0</v>
      </c>
      <c r="M7" s="28">
        <v>0</v>
      </c>
      <c r="N7" s="31">
        <v>0</v>
      </c>
      <c r="O7" s="28">
        <v>0</v>
      </c>
      <c r="P7" s="31">
        <v>0</v>
      </c>
      <c r="Q7" s="42">
        <v>0</v>
      </c>
      <c r="R7" s="31">
        <v>0</v>
      </c>
      <c r="S7" s="42">
        <v>0</v>
      </c>
      <c r="T7" s="31">
        <v>0</v>
      </c>
      <c r="U7" s="42">
        <v>0</v>
      </c>
      <c r="V7" s="31">
        <v>0</v>
      </c>
      <c r="W7" s="41"/>
      <c r="X7" s="41"/>
      <c r="Y7" s="41"/>
      <c r="Z7" s="41"/>
    </row>
    <row r="8" spans="1:26" ht="17.25" thickBot="1">
      <c r="A8" s="27" t="s">
        <v>152</v>
      </c>
      <c r="B8" s="28">
        <v>14</v>
      </c>
      <c r="C8" s="28">
        <v>4</v>
      </c>
      <c r="D8" s="53">
        <v>0.28570000000000001</v>
      </c>
      <c r="E8" s="28">
        <v>1</v>
      </c>
      <c r="F8" s="28">
        <v>0</v>
      </c>
      <c r="G8" s="28">
        <v>3</v>
      </c>
      <c r="H8" s="54">
        <v>0.21429999999999999</v>
      </c>
      <c r="I8" s="28">
        <v>2</v>
      </c>
      <c r="J8" s="55">
        <v>0.1429</v>
      </c>
      <c r="K8" s="28">
        <v>1</v>
      </c>
      <c r="L8" s="56">
        <v>7.1400000000000005E-2</v>
      </c>
      <c r="M8" s="28">
        <v>1</v>
      </c>
      <c r="N8" s="57">
        <v>7.1400000000000005E-2</v>
      </c>
      <c r="O8" s="28">
        <v>2</v>
      </c>
      <c r="P8" s="58">
        <v>0.1429</v>
      </c>
      <c r="Q8" s="59">
        <v>1</v>
      </c>
      <c r="R8" s="60">
        <v>7.1400000000000005E-2</v>
      </c>
      <c r="S8" s="61">
        <v>3</v>
      </c>
      <c r="T8" s="62">
        <v>0.21429999999999999</v>
      </c>
      <c r="U8" s="63">
        <v>4</v>
      </c>
      <c r="V8" s="64">
        <v>0.28570000000000001</v>
      </c>
      <c r="W8" s="41"/>
      <c r="X8" s="41"/>
      <c r="Y8" s="41"/>
      <c r="Z8" s="41"/>
    </row>
    <row r="9" spans="1:26" ht="33.75" thickBot="1">
      <c r="A9" s="27" t="s">
        <v>153</v>
      </c>
      <c r="B9" s="28">
        <v>19</v>
      </c>
      <c r="C9" s="28">
        <v>5</v>
      </c>
      <c r="D9" s="65">
        <v>0.26319999999999999</v>
      </c>
      <c r="E9" s="28">
        <v>3</v>
      </c>
      <c r="F9" s="28">
        <v>2</v>
      </c>
      <c r="G9" s="28">
        <v>3</v>
      </c>
      <c r="H9" s="66">
        <v>0.15790000000000001</v>
      </c>
      <c r="I9" s="28">
        <v>1</v>
      </c>
      <c r="J9" s="67">
        <v>5.2600000000000001E-2</v>
      </c>
      <c r="K9" s="28">
        <v>8</v>
      </c>
      <c r="L9" s="68">
        <v>0.42109999999999997</v>
      </c>
      <c r="M9" s="28">
        <v>7</v>
      </c>
      <c r="N9" s="47">
        <v>0.36840000000000001</v>
      </c>
      <c r="O9" s="28">
        <v>5</v>
      </c>
      <c r="P9" s="69">
        <v>0.26319999999999999</v>
      </c>
      <c r="Q9" s="50">
        <v>6</v>
      </c>
      <c r="R9" s="70">
        <v>0.31580000000000003</v>
      </c>
      <c r="S9" s="61">
        <v>3</v>
      </c>
      <c r="T9" s="71">
        <v>0.15790000000000001</v>
      </c>
      <c r="U9" s="72">
        <v>9</v>
      </c>
      <c r="V9" s="73">
        <v>0.47370000000000001</v>
      </c>
      <c r="W9" s="41"/>
      <c r="X9" s="41"/>
      <c r="Y9" s="41"/>
      <c r="Z9" s="41"/>
    </row>
    <row r="10" spans="1:26" ht="17.25" thickBot="1">
      <c r="A10" s="27" t="s">
        <v>154</v>
      </c>
      <c r="B10" s="28">
        <v>35</v>
      </c>
      <c r="C10" s="28">
        <v>9</v>
      </c>
      <c r="D10" s="74">
        <v>0.2571</v>
      </c>
      <c r="E10" s="28">
        <v>7</v>
      </c>
      <c r="F10" s="28">
        <v>2</v>
      </c>
      <c r="G10" s="28">
        <v>8</v>
      </c>
      <c r="H10" s="75">
        <v>0.2286</v>
      </c>
      <c r="I10" s="28">
        <v>6</v>
      </c>
      <c r="J10" s="76">
        <v>0.1714</v>
      </c>
      <c r="K10" s="28">
        <v>5</v>
      </c>
      <c r="L10" s="77">
        <v>0.1429</v>
      </c>
      <c r="M10" s="28">
        <v>4</v>
      </c>
      <c r="N10" s="78">
        <v>0.1143</v>
      </c>
      <c r="O10" s="28">
        <v>7</v>
      </c>
      <c r="P10" s="79">
        <v>0.2</v>
      </c>
      <c r="Q10" s="80">
        <v>8</v>
      </c>
      <c r="R10" s="81">
        <v>0.2286</v>
      </c>
      <c r="S10" s="51">
        <v>8</v>
      </c>
      <c r="T10" s="82">
        <v>0.2286</v>
      </c>
      <c r="U10" s="83">
        <v>14</v>
      </c>
      <c r="V10" s="84">
        <v>0.4</v>
      </c>
      <c r="W10" s="41"/>
      <c r="X10" s="41"/>
      <c r="Y10" s="41"/>
      <c r="Z10" s="41"/>
    </row>
    <row r="11" spans="1:26" ht="17.25" thickBot="1">
      <c r="A11" s="27" t="s">
        <v>155</v>
      </c>
      <c r="B11" s="28">
        <v>32</v>
      </c>
      <c r="C11" s="28">
        <v>11</v>
      </c>
      <c r="D11" s="85">
        <v>0.34379999999999999</v>
      </c>
      <c r="E11" s="28">
        <v>4</v>
      </c>
      <c r="F11" s="28">
        <v>4</v>
      </c>
      <c r="G11" s="28">
        <v>11</v>
      </c>
      <c r="H11" s="86">
        <v>0.34379999999999999</v>
      </c>
      <c r="I11" s="28">
        <v>5</v>
      </c>
      <c r="J11" s="87">
        <v>0.15629999999999999</v>
      </c>
      <c r="K11" s="28">
        <v>8</v>
      </c>
      <c r="L11" s="88">
        <v>0.25</v>
      </c>
      <c r="M11" s="28">
        <v>5</v>
      </c>
      <c r="N11" s="79">
        <v>0.15629999999999999</v>
      </c>
      <c r="O11" s="28">
        <v>5</v>
      </c>
      <c r="P11" s="48">
        <v>0.15629999999999999</v>
      </c>
      <c r="Q11" s="89">
        <v>7</v>
      </c>
      <c r="R11" s="90">
        <v>0.21879999999999999</v>
      </c>
      <c r="S11" s="91">
        <v>11</v>
      </c>
      <c r="T11" s="73">
        <v>0.34379999999999999</v>
      </c>
      <c r="U11" s="92">
        <v>16</v>
      </c>
      <c r="V11" s="93">
        <v>0.5</v>
      </c>
      <c r="W11" s="41"/>
      <c r="X11" s="41"/>
      <c r="Y11" s="41"/>
      <c r="Z11" s="41"/>
    </row>
    <row r="12" spans="1:26" ht="17.25" thickBot="1">
      <c r="A12" s="27" t="s">
        <v>156</v>
      </c>
      <c r="B12" s="28">
        <v>46</v>
      </c>
      <c r="C12" s="28">
        <v>18</v>
      </c>
      <c r="D12" s="94">
        <v>0.39129999999999998</v>
      </c>
      <c r="E12" s="28">
        <v>8</v>
      </c>
      <c r="F12" s="28">
        <v>6</v>
      </c>
      <c r="G12" s="28">
        <v>15</v>
      </c>
      <c r="H12" s="95">
        <v>0.3261</v>
      </c>
      <c r="I12" s="28">
        <v>10</v>
      </c>
      <c r="J12" s="85">
        <v>0.21740000000000001</v>
      </c>
      <c r="K12" s="28">
        <v>9</v>
      </c>
      <c r="L12" s="65">
        <v>0.19570000000000001</v>
      </c>
      <c r="M12" s="28">
        <v>7</v>
      </c>
      <c r="N12" s="96">
        <v>0.1522</v>
      </c>
      <c r="O12" s="28">
        <v>12</v>
      </c>
      <c r="P12" s="97">
        <v>0.26090000000000002</v>
      </c>
      <c r="Q12" s="98">
        <v>11</v>
      </c>
      <c r="R12" s="99">
        <v>0.23910000000000001</v>
      </c>
      <c r="S12" s="100">
        <v>20</v>
      </c>
      <c r="T12" s="101">
        <v>0.43480000000000002</v>
      </c>
      <c r="U12" s="102">
        <v>27</v>
      </c>
      <c r="V12" s="103">
        <v>0.58699999999999997</v>
      </c>
      <c r="W12" s="41"/>
      <c r="X12" s="41"/>
      <c r="Y12" s="41"/>
      <c r="Z12" s="41"/>
    </row>
    <row r="13" spans="1:26" ht="17.25" thickBot="1">
      <c r="A13" s="27" t="s">
        <v>156</v>
      </c>
      <c r="B13" s="28">
        <v>46</v>
      </c>
      <c r="C13" s="28">
        <v>18</v>
      </c>
      <c r="D13" s="94">
        <v>0.39129999999999998</v>
      </c>
      <c r="E13" s="28">
        <v>8</v>
      </c>
      <c r="F13" s="28">
        <v>6</v>
      </c>
      <c r="G13" s="28">
        <v>15</v>
      </c>
      <c r="H13" s="95">
        <v>0.3261</v>
      </c>
      <c r="I13" s="28">
        <v>10</v>
      </c>
      <c r="J13" s="85">
        <v>0.21740000000000001</v>
      </c>
      <c r="K13" s="28">
        <v>9</v>
      </c>
      <c r="L13" s="65">
        <v>0.19570000000000001</v>
      </c>
      <c r="M13" s="28">
        <v>7</v>
      </c>
      <c r="N13" s="96">
        <v>0.1522</v>
      </c>
      <c r="O13" s="28">
        <v>12</v>
      </c>
      <c r="P13" s="97">
        <v>0.26090000000000002</v>
      </c>
      <c r="Q13" s="98">
        <v>11</v>
      </c>
      <c r="R13" s="99">
        <v>0.23910000000000001</v>
      </c>
      <c r="S13" s="100">
        <v>20</v>
      </c>
      <c r="T13" s="101">
        <v>0.43480000000000002</v>
      </c>
      <c r="U13" s="102">
        <v>27</v>
      </c>
      <c r="V13" s="103">
        <v>0.58699999999999997</v>
      </c>
      <c r="W13" s="41"/>
      <c r="X13" s="41"/>
      <c r="Y13" s="41"/>
      <c r="Z13" s="41"/>
    </row>
    <row r="14" spans="1:26" ht="17.25" thickBot="1">
      <c r="A14" s="27" t="s">
        <v>157</v>
      </c>
      <c r="B14" s="28">
        <v>7</v>
      </c>
      <c r="C14" s="28">
        <v>3</v>
      </c>
      <c r="D14" s="97">
        <v>0.42859999999999998</v>
      </c>
      <c r="E14" s="28">
        <v>1</v>
      </c>
      <c r="F14" s="28">
        <v>2</v>
      </c>
      <c r="G14" s="28">
        <v>2</v>
      </c>
      <c r="H14" s="30">
        <v>0.28570000000000001</v>
      </c>
      <c r="I14" s="28">
        <v>3</v>
      </c>
      <c r="J14" s="47">
        <v>0.42859999999999998</v>
      </c>
      <c r="K14" s="28">
        <v>1</v>
      </c>
      <c r="L14" s="77">
        <v>0.1429</v>
      </c>
      <c r="M14" s="28">
        <v>0</v>
      </c>
      <c r="N14" s="31">
        <v>0</v>
      </c>
      <c r="O14" s="28">
        <v>2</v>
      </c>
      <c r="P14" s="104">
        <v>0.28570000000000001</v>
      </c>
      <c r="Q14" s="35">
        <v>2</v>
      </c>
      <c r="R14" s="44">
        <v>0.28570000000000001</v>
      </c>
      <c r="S14" s="61">
        <v>3</v>
      </c>
      <c r="T14" s="105">
        <v>0.42859999999999998</v>
      </c>
      <c r="U14" s="63">
        <v>4</v>
      </c>
      <c r="V14" s="106">
        <v>0.57140000000000002</v>
      </c>
      <c r="W14" s="41"/>
      <c r="X14" s="41"/>
      <c r="Y14" s="41"/>
      <c r="Z14" s="41"/>
    </row>
    <row r="15" spans="1:26" ht="17.25" thickBot="1">
      <c r="A15" s="27" t="s">
        <v>158</v>
      </c>
      <c r="B15" s="28">
        <v>0</v>
      </c>
      <c r="C15" s="28">
        <v>0</v>
      </c>
      <c r="D15" s="31">
        <v>0</v>
      </c>
      <c r="E15" s="28">
        <v>0</v>
      </c>
      <c r="F15" s="28">
        <v>0</v>
      </c>
      <c r="G15" s="28">
        <v>0</v>
      </c>
      <c r="H15" s="31">
        <v>0</v>
      </c>
      <c r="I15" s="28">
        <v>0</v>
      </c>
      <c r="J15" s="31">
        <v>0</v>
      </c>
      <c r="K15" s="28">
        <v>0</v>
      </c>
      <c r="L15" s="31">
        <v>0</v>
      </c>
      <c r="M15" s="28">
        <v>0</v>
      </c>
      <c r="N15" s="31">
        <v>0</v>
      </c>
      <c r="O15" s="28">
        <v>0</v>
      </c>
      <c r="P15" s="31">
        <v>0</v>
      </c>
      <c r="Q15" s="42">
        <v>0</v>
      </c>
      <c r="R15" s="31">
        <v>0</v>
      </c>
      <c r="S15" s="42">
        <v>0</v>
      </c>
      <c r="T15" s="31">
        <v>0</v>
      </c>
      <c r="U15" s="42">
        <v>0</v>
      </c>
      <c r="V15" s="31">
        <v>0</v>
      </c>
      <c r="W15" s="41"/>
      <c r="X15" s="41"/>
      <c r="Y15" s="41"/>
      <c r="Z15" s="41"/>
    </row>
    <row r="16" spans="1:26" ht="17.25" thickBot="1">
      <c r="A16" s="27" t="s">
        <v>159</v>
      </c>
      <c r="B16" s="28">
        <v>46</v>
      </c>
      <c r="C16" s="28">
        <v>6</v>
      </c>
      <c r="D16" s="107">
        <v>0.13039999999999999</v>
      </c>
      <c r="E16" s="28">
        <v>3</v>
      </c>
      <c r="F16" s="28">
        <v>1</v>
      </c>
      <c r="G16" s="28">
        <v>4</v>
      </c>
      <c r="H16" s="56">
        <v>8.6999999999999994E-2</v>
      </c>
      <c r="I16" s="28">
        <v>4</v>
      </c>
      <c r="J16" s="108">
        <v>8.6999999999999994E-2</v>
      </c>
      <c r="K16" s="28">
        <v>5</v>
      </c>
      <c r="L16" s="108">
        <v>0.1087</v>
      </c>
      <c r="M16" s="28">
        <v>4</v>
      </c>
      <c r="N16" s="109">
        <v>8.6999999999999994E-2</v>
      </c>
      <c r="O16" s="28">
        <v>2</v>
      </c>
      <c r="P16" s="110">
        <v>4.3499999999999997E-2</v>
      </c>
      <c r="Q16" s="72">
        <v>4</v>
      </c>
      <c r="R16" s="111">
        <v>8.6999999999999994E-2</v>
      </c>
      <c r="S16" s="72">
        <v>5</v>
      </c>
      <c r="T16" s="112">
        <v>0.1087</v>
      </c>
      <c r="U16" s="113">
        <v>7</v>
      </c>
      <c r="V16" s="114">
        <v>0.1522</v>
      </c>
      <c r="W16" s="41"/>
      <c r="X16" s="41"/>
      <c r="Y16" s="41"/>
      <c r="Z16" s="41"/>
    </row>
    <row r="17" spans="1:26" ht="17.25" thickBot="1">
      <c r="A17" s="27" t="s">
        <v>160</v>
      </c>
      <c r="B17" s="28">
        <v>192</v>
      </c>
      <c r="C17" s="28">
        <v>50</v>
      </c>
      <c r="D17" s="115">
        <v>0.26040000000000002</v>
      </c>
      <c r="E17" s="28">
        <v>39</v>
      </c>
      <c r="F17" s="28">
        <v>25</v>
      </c>
      <c r="G17" s="28">
        <v>49</v>
      </c>
      <c r="H17" s="116">
        <v>0.25519999999999998</v>
      </c>
      <c r="I17" s="28">
        <v>26</v>
      </c>
      <c r="J17" s="48">
        <v>0.13539999999999999</v>
      </c>
      <c r="K17" s="28">
        <v>33</v>
      </c>
      <c r="L17" s="117">
        <v>0.1719</v>
      </c>
      <c r="M17" s="28">
        <v>25</v>
      </c>
      <c r="N17" s="115">
        <v>0.13020000000000001</v>
      </c>
      <c r="O17" s="28">
        <v>34</v>
      </c>
      <c r="P17" s="115">
        <v>0.17710000000000001</v>
      </c>
      <c r="Q17" s="118">
        <v>40</v>
      </c>
      <c r="R17" s="119">
        <v>0.20830000000000001</v>
      </c>
      <c r="S17" s="120">
        <v>49</v>
      </c>
      <c r="T17" s="121">
        <v>0.25519999999999998</v>
      </c>
      <c r="U17" s="122">
        <v>86</v>
      </c>
      <c r="V17" s="123">
        <v>0.44790000000000002</v>
      </c>
      <c r="W17" s="41"/>
      <c r="X17" s="41"/>
      <c r="Y17" s="41"/>
      <c r="Z17" s="41"/>
    </row>
    <row r="18" spans="1:26" ht="33.75" thickBot="1">
      <c r="A18" s="27" t="s">
        <v>161</v>
      </c>
      <c r="B18" s="28">
        <v>32</v>
      </c>
      <c r="C18" s="28">
        <v>13</v>
      </c>
      <c r="D18" s="124">
        <v>0.40629999999999999</v>
      </c>
      <c r="E18" s="28">
        <v>5</v>
      </c>
      <c r="F18" s="28">
        <v>4</v>
      </c>
      <c r="G18" s="28">
        <v>9</v>
      </c>
      <c r="H18" s="125">
        <v>0.28129999999999999</v>
      </c>
      <c r="I18" s="28">
        <v>10</v>
      </c>
      <c r="J18" s="126">
        <v>0.3125</v>
      </c>
      <c r="K18" s="28">
        <v>10</v>
      </c>
      <c r="L18" s="127">
        <v>0.3125</v>
      </c>
      <c r="M18" s="28">
        <v>8</v>
      </c>
      <c r="N18" s="128">
        <v>0.25</v>
      </c>
      <c r="O18" s="28">
        <v>8</v>
      </c>
      <c r="P18" s="124">
        <v>0.25</v>
      </c>
      <c r="Q18" s="98">
        <v>11</v>
      </c>
      <c r="R18" s="129">
        <v>0.34379999999999999</v>
      </c>
      <c r="S18" s="98">
        <v>13</v>
      </c>
      <c r="T18" s="130">
        <v>0.40629999999999999</v>
      </c>
      <c r="U18" s="89">
        <v>15</v>
      </c>
      <c r="V18" s="131">
        <v>0.46879999999999999</v>
      </c>
      <c r="W18" s="41"/>
      <c r="X18" s="41"/>
      <c r="Y18" s="41"/>
      <c r="Z18" s="41"/>
    </row>
    <row r="19" spans="1:26" ht="17.25" thickBot="1">
      <c r="A19" s="27" t="s">
        <v>162</v>
      </c>
      <c r="B19" s="28">
        <v>21</v>
      </c>
      <c r="C19" s="28">
        <v>7</v>
      </c>
      <c r="D19" s="132">
        <v>0.33329999999999999</v>
      </c>
      <c r="E19" s="28">
        <v>7</v>
      </c>
      <c r="F19" s="28">
        <v>0</v>
      </c>
      <c r="G19" s="28">
        <v>4</v>
      </c>
      <c r="H19" s="133">
        <v>0.1905</v>
      </c>
      <c r="I19" s="28">
        <v>2</v>
      </c>
      <c r="J19" s="57">
        <v>9.5200000000000007E-2</v>
      </c>
      <c r="K19" s="28">
        <v>9</v>
      </c>
      <c r="L19" s="134">
        <v>0.42859999999999998</v>
      </c>
      <c r="M19" s="28">
        <v>5</v>
      </c>
      <c r="N19" s="33">
        <v>0.23810000000000001</v>
      </c>
      <c r="O19" s="28">
        <v>8</v>
      </c>
      <c r="P19" s="47">
        <v>0.38100000000000001</v>
      </c>
      <c r="Q19" s="80">
        <v>8</v>
      </c>
      <c r="R19" s="135">
        <v>0.38100000000000001</v>
      </c>
      <c r="S19" s="51">
        <v>8</v>
      </c>
      <c r="T19" s="93">
        <v>0.38100000000000001</v>
      </c>
      <c r="U19" s="136">
        <v>13</v>
      </c>
      <c r="V19" s="137">
        <v>0.61899999999999999</v>
      </c>
      <c r="W19" s="41"/>
      <c r="X19" s="41"/>
      <c r="Y19" s="41"/>
      <c r="Z19" s="41"/>
    </row>
    <row r="20" spans="1:26" ht="33.75" thickBot="1">
      <c r="A20" s="27" t="s">
        <v>163</v>
      </c>
      <c r="B20" s="28">
        <v>41</v>
      </c>
      <c r="C20" s="28">
        <v>11</v>
      </c>
      <c r="D20" s="138">
        <v>0.26829999999999998</v>
      </c>
      <c r="E20" s="28">
        <v>7</v>
      </c>
      <c r="F20" s="28">
        <v>5</v>
      </c>
      <c r="G20" s="28">
        <v>8</v>
      </c>
      <c r="H20" s="139">
        <v>0.1951</v>
      </c>
      <c r="I20" s="28">
        <v>5</v>
      </c>
      <c r="J20" s="140">
        <v>0.122</v>
      </c>
      <c r="K20" s="28">
        <v>9</v>
      </c>
      <c r="L20" s="141">
        <v>0.2195</v>
      </c>
      <c r="M20" s="28">
        <v>11</v>
      </c>
      <c r="N20" s="142">
        <v>0.26829999999999998</v>
      </c>
      <c r="O20" s="28">
        <v>10</v>
      </c>
      <c r="P20" s="143">
        <v>0.24390000000000001</v>
      </c>
      <c r="Q20" s="89">
        <v>7</v>
      </c>
      <c r="R20" s="144">
        <v>0.17069999999999999</v>
      </c>
      <c r="S20" s="145">
        <v>10</v>
      </c>
      <c r="T20" s="84">
        <v>0.24390000000000001</v>
      </c>
      <c r="U20" s="83">
        <v>14</v>
      </c>
      <c r="V20" s="146">
        <v>0.34150000000000003</v>
      </c>
      <c r="W20" s="41"/>
      <c r="X20" s="41"/>
      <c r="Y20" s="41"/>
      <c r="Z20" s="41"/>
    </row>
    <row r="21" spans="1:26" ht="33.75" thickBot="1">
      <c r="A21" s="27" t="s">
        <v>164</v>
      </c>
      <c r="B21" s="28">
        <v>29</v>
      </c>
      <c r="C21" s="28">
        <v>5</v>
      </c>
      <c r="D21" s="147">
        <v>0.1724</v>
      </c>
      <c r="E21" s="28">
        <v>12</v>
      </c>
      <c r="F21" s="28">
        <v>4</v>
      </c>
      <c r="G21" s="28">
        <v>2</v>
      </c>
      <c r="H21" s="148">
        <v>6.9000000000000006E-2</v>
      </c>
      <c r="I21" s="28">
        <v>3</v>
      </c>
      <c r="J21" s="149">
        <v>0.10340000000000001</v>
      </c>
      <c r="K21" s="28">
        <v>6</v>
      </c>
      <c r="L21" s="150">
        <v>0.2069</v>
      </c>
      <c r="M21" s="28">
        <v>4</v>
      </c>
      <c r="N21" s="76">
        <v>0.13789999999999999</v>
      </c>
      <c r="O21" s="28">
        <v>7</v>
      </c>
      <c r="P21" s="151">
        <v>0.2414</v>
      </c>
      <c r="Q21" s="59">
        <v>1</v>
      </c>
      <c r="R21" s="152">
        <v>3.4500000000000003E-2</v>
      </c>
      <c r="S21" s="153">
        <v>6</v>
      </c>
      <c r="T21" s="154">
        <v>0.2069</v>
      </c>
      <c r="U21" s="72">
        <v>9</v>
      </c>
      <c r="V21" s="149">
        <v>0.31030000000000002</v>
      </c>
      <c r="W21" s="41"/>
      <c r="X21" s="41"/>
      <c r="Y21" s="41"/>
      <c r="Z21" s="41"/>
    </row>
    <row r="22" spans="1:26" ht="17.25" thickBot="1">
      <c r="A22" s="27" t="s">
        <v>165</v>
      </c>
      <c r="B22" s="28">
        <v>48</v>
      </c>
      <c r="C22" s="28">
        <v>14</v>
      </c>
      <c r="D22" s="155">
        <v>0.29170000000000001</v>
      </c>
      <c r="E22" s="28">
        <v>15</v>
      </c>
      <c r="F22" s="28">
        <v>5</v>
      </c>
      <c r="G22" s="28">
        <v>15</v>
      </c>
      <c r="H22" s="151">
        <v>0.3125</v>
      </c>
      <c r="I22" s="28">
        <v>7</v>
      </c>
      <c r="J22" s="78">
        <v>0.14580000000000001</v>
      </c>
      <c r="K22" s="28">
        <v>15</v>
      </c>
      <c r="L22" s="127">
        <v>0.3125</v>
      </c>
      <c r="M22" s="28">
        <v>11</v>
      </c>
      <c r="N22" s="69">
        <v>0.22919999999999999</v>
      </c>
      <c r="O22" s="28">
        <v>12</v>
      </c>
      <c r="P22" s="124">
        <v>0.25</v>
      </c>
      <c r="Q22" s="156">
        <v>15</v>
      </c>
      <c r="R22" s="157">
        <v>0.3125</v>
      </c>
      <c r="S22" s="158">
        <v>18</v>
      </c>
      <c r="T22" s="159">
        <v>0.375</v>
      </c>
      <c r="U22" s="160">
        <v>25</v>
      </c>
      <c r="V22" s="130">
        <v>0.52080000000000004</v>
      </c>
      <c r="W22" s="41"/>
      <c r="X22" s="41"/>
      <c r="Y22" s="41"/>
      <c r="Z22" s="41"/>
    </row>
    <row r="23" spans="1:26" ht="33.75" thickBot="1">
      <c r="A23" s="27" t="s">
        <v>166</v>
      </c>
      <c r="B23" s="28">
        <v>51</v>
      </c>
      <c r="C23" s="28">
        <v>7</v>
      </c>
      <c r="D23" s="161">
        <v>0.13730000000000001</v>
      </c>
      <c r="E23" s="28">
        <v>11</v>
      </c>
      <c r="F23" s="28">
        <v>3</v>
      </c>
      <c r="G23" s="28">
        <v>5</v>
      </c>
      <c r="H23" s="162">
        <v>9.8000000000000004E-2</v>
      </c>
      <c r="I23" s="28">
        <v>6</v>
      </c>
      <c r="J23" s="58">
        <v>0.1176</v>
      </c>
      <c r="K23" s="28">
        <v>2</v>
      </c>
      <c r="L23" s="163">
        <v>3.9199999999999999E-2</v>
      </c>
      <c r="M23" s="28">
        <v>3</v>
      </c>
      <c r="N23" s="164">
        <v>5.8799999999999998E-2</v>
      </c>
      <c r="O23" s="28">
        <v>6</v>
      </c>
      <c r="P23" s="165">
        <v>0.1176</v>
      </c>
      <c r="Q23" s="98">
        <v>11</v>
      </c>
      <c r="R23" s="166">
        <v>0.2157</v>
      </c>
      <c r="S23" s="136">
        <v>7</v>
      </c>
      <c r="T23" s="167">
        <v>0.13730000000000001</v>
      </c>
      <c r="U23" s="168">
        <v>12</v>
      </c>
      <c r="V23" s="169">
        <v>0.23530000000000001</v>
      </c>
      <c r="W23" s="41"/>
      <c r="X23" s="41"/>
      <c r="Y23" s="41"/>
      <c r="Z23" s="41"/>
    </row>
    <row r="24" spans="1:26" ht="33.75" thickBot="1">
      <c r="A24" s="27" t="s">
        <v>167</v>
      </c>
      <c r="B24" s="28">
        <v>43</v>
      </c>
      <c r="C24" s="28">
        <v>7</v>
      </c>
      <c r="D24" s="170">
        <v>0.1628</v>
      </c>
      <c r="E24" s="28">
        <v>13</v>
      </c>
      <c r="F24" s="28">
        <v>8</v>
      </c>
      <c r="G24" s="28">
        <v>7</v>
      </c>
      <c r="H24" s="171">
        <v>0.1628</v>
      </c>
      <c r="I24" s="28">
        <v>10</v>
      </c>
      <c r="J24" s="172">
        <v>0.2326</v>
      </c>
      <c r="K24" s="28">
        <v>9</v>
      </c>
      <c r="L24" s="173">
        <v>0.20930000000000001</v>
      </c>
      <c r="M24" s="28">
        <v>4</v>
      </c>
      <c r="N24" s="140">
        <v>9.2999999999999999E-2</v>
      </c>
      <c r="O24" s="28">
        <v>8</v>
      </c>
      <c r="P24" s="174">
        <v>0.186</v>
      </c>
      <c r="Q24" s="80">
        <v>8</v>
      </c>
      <c r="R24" s="62">
        <v>0.186</v>
      </c>
      <c r="S24" s="136">
        <v>7</v>
      </c>
      <c r="T24" s="66">
        <v>0.1628</v>
      </c>
      <c r="U24" s="168">
        <v>12</v>
      </c>
      <c r="V24" s="175">
        <v>0.27910000000000001</v>
      </c>
      <c r="W24" s="41"/>
      <c r="X24" s="41"/>
      <c r="Y24" s="41"/>
      <c r="Z24" s="41"/>
    </row>
    <row r="25" spans="1:26" ht="17.25" thickBot="1">
      <c r="A25" s="27" t="s">
        <v>168</v>
      </c>
      <c r="B25" s="28">
        <v>138</v>
      </c>
      <c r="C25" s="28">
        <v>31</v>
      </c>
      <c r="D25" s="176">
        <v>0.22459999999999999</v>
      </c>
      <c r="E25" s="28">
        <v>26</v>
      </c>
      <c r="F25" s="28">
        <v>20</v>
      </c>
      <c r="G25" s="28">
        <v>25</v>
      </c>
      <c r="H25" s="58">
        <v>0.1812</v>
      </c>
      <c r="I25" s="28">
        <v>24</v>
      </c>
      <c r="J25" s="174">
        <v>0.1739</v>
      </c>
      <c r="K25" s="28">
        <v>33</v>
      </c>
      <c r="L25" s="177">
        <v>0.23910000000000001</v>
      </c>
      <c r="M25" s="28">
        <v>18</v>
      </c>
      <c r="N25" s="75">
        <v>0.13039999999999999</v>
      </c>
      <c r="O25" s="28">
        <v>27</v>
      </c>
      <c r="P25" s="178">
        <v>0.19570000000000001</v>
      </c>
      <c r="Q25" s="179">
        <v>32</v>
      </c>
      <c r="R25" s="180">
        <v>0.2319</v>
      </c>
      <c r="S25" s="181">
        <v>41</v>
      </c>
      <c r="T25" s="182">
        <v>0.29709999999999998</v>
      </c>
      <c r="U25" s="183">
        <v>60</v>
      </c>
      <c r="V25" s="184">
        <v>0.43480000000000002</v>
      </c>
      <c r="W25" s="41"/>
      <c r="X25" s="41"/>
      <c r="Y25" s="41"/>
      <c r="Z25" s="41"/>
    </row>
    <row r="26" spans="1:26" ht="33.75" thickBot="1">
      <c r="A26" s="27" t="s">
        <v>169</v>
      </c>
      <c r="B26" s="28">
        <v>27</v>
      </c>
      <c r="C26" s="28">
        <v>8</v>
      </c>
      <c r="D26" s="178">
        <v>0.29630000000000001</v>
      </c>
      <c r="E26" s="28">
        <v>8</v>
      </c>
      <c r="F26" s="28">
        <v>0</v>
      </c>
      <c r="G26" s="28">
        <v>6</v>
      </c>
      <c r="H26" s="185">
        <v>0.22220000000000001</v>
      </c>
      <c r="I26" s="28">
        <v>2</v>
      </c>
      <c r="J26" s="186">
        <v>7.4099999999999999E-2</v>
      </c>
      <c r="K26" s="28">
        <v>4</v>
      </c>
      <c r="L26" s="58">
        <v>0.14810000000000001</v>
      </c>
      <c r="M26" s="28">
        <v>0</v>
      </c>
      <c r="N26" s="31">
        <v>0</v>
      </c>
      <c r="O26" s="28">
        <v>4</v>
      </c>
      <c r="P26" s="187">
        <v>0.14810000000000001</v>
      </c>
      <c r="Q26" s="35">
        <v>2</v>
      </c>
      <c r="R26" s="188">
        <v>7.4099999999999999E-2</v>
      </c>
      <c r="S26" s="153">
        <v>6</v>
      </c>
      <c r="T26" s="189">
        <v>0.22220000000000001</v>
      </c>
      <c r="U26" s="190">
        <v>10</v>
      </c>
      <c r="V26" s="191">
        <v>0.37040000000000001</v>
      </c>
      <c r="W26" s="41"/>
      <c r="X26" s="41"/>
      <c r="Y26" s="41"/>
      <c r="Z26" s="41"/>
    </row>
    <row r="27" spans="1:26" ht="33.75" thickBot="1">
      <c r="A27" s="27" t="s">
        <v>170</v>
      </c>
      <c r="B27" s="28">
        <v>0</v>
      </c>
      <c r="C27" s="28">
        <v>0</v>
      </c>
      <c r="D27" s="31">
        <v>0</v>
      </c>
      <c r="E27" s="28">
        <v>0</v>
      </c>
      <c r="F27" s="28">
        <v>0</v>
      </c>
      <c r="G27" s="28">
        <v>0</v>
      </c>
      <c r="H27" s="31">
        <v>0</v>
      </c>
      <c r="I27" s="28">
        <v>0</v>
      </c>
      <c r="J27" s="31">
        <v>0</v>
      </c>
      <c r="K27" s="28">
        <v>0</v>
      </c>
      <c r="L27" s="31">
        <v>0</v>
      </c>
      <c r="M27" s="28">
        <v>0</v>
      </c>
      <c r="N27" s="31">
        <v>0</v>
      </c>
      <c r="O27" s="28">
        <v>0</v>
      </c>
      <c r="P27" s="31">
        <v>0</v>
      </c>
      <c r="Q27" s="42">
        <v>0</v>
      </c>
      <c r="R27" s="31">
        <v>0</v>
      </c>
      <c r="S27" s="42">
        <v>0</v>
      </c>
      <c r="T27" s="31">
        <v>0</v>
      </c>
      <c r="U27" s="42">
        <v>0</v>
      </c>
      <c r="V27" s="31">
        <v>0</v>
      </c>
      <c r="W27" s="41"/>
      <c r="X27" s="41"/>
      <c r="Y27" s="41"/>
      <c r="Z27" s="41"/>
    </row>
    <row r="28" spans="1:26" ht="17.25" thickBot="1">
      <c r="A28" s="27" t="s">
        <v>171</v>
      </c>
      <c r="B28" s="28">
        <v>47</v>
      </c>
      <c r="C28" s="28">
        <v>9</v>
      </c>
      <c r="D28" s="58">
        <v>0.1915</v>
      </c>
      <c r="E28" s="28">
        <v>16</v>
      </c>
      <c r="F28" s="28">
        <v>5</v>
      </c>
      <c r="G28" s="28">
        <v>7</v>
      </c>
      <c r="H28" s="192">
        <v>0.1489</v>
      </c>
      <c r="I28" s="28">
        <v>8</v>
      </c>
      <c r="J28" s="193">
        <v>0.17019999999999999</v>
      </c>
      <c r="K28" s="28">
        <v>7</v>
      </c>
      <c r="L28" s="58">
        <v>0.1489</v>
      </c>
      <c r="M28" s="28">
        <v>9</v>
      </c>
      <c r="N28" s="194">
        <v>0.1915</v>
      </c>
      <c r="O28" s="28">
        <v>10</v>
      </c>
      <c r="P28" s="195">
        <v>0.21279999999999999</v>
      </c>
      <c r="Q28" s="100">
        <v>17</v>
      </c>
      <c r="R28" s="196">
        <v>0.36170000000000002</v>
      </c>
      <c r="S28" s="145">
        <v>10</v>
      </c>
      <c r="T28" s="62">
        <v>0.21279999999999999</v>
      </c>
      <c r="U28" s="197">
        <v>19</v>
      </c>
      <c r="V28" s="198">
        <v>0.40429999999999999</v>
      </c>
      <c r="W28" s="41"/>
      <c r="X28" s="41"/>
      <c r="Y28" s="41"/>
      <c r="Z28" s="41"/>
    </row>
    <row r="29" spans="1:26" ht="33.75" thickBot="1">
      <c r="A29" s="27" t="s">
        <v>172</v>
      </c>
      <c r="B29" s="28">
        <v>35</v>
      </c>
      <c r="C29" s="28">
        <v>3</v>
      </c>
      <c r="D29" s="67">
        <v>8.5699999999999998E-2</v>
      </c>
      <c r="E29" s="28">
        <v>4</v>
      </c>
      <c r="F29" s="28">
        <v>7</v>
      </c>
      <c r="G29" s="28">
        <v>1</v>
      </c>
      <c r="H29" s="199">
        <v>2.86E-2</v>
      </c>
      <c r="I29" s="28">
        <v>7</v>
      </c>
      <c r="J29" s="200">
        <v>0.2</v>
      </c>
      <c r="K29" s="28">
        <v>3</v>
      </c>
      <c r="L29" s="112">
        <v>8.5699999999999998E-2</v>
      </c>
      <c r="M29" s="28">
        <v>0</v>
      </c>
      <c r="N29" s="31">
        <v>0</v>
      </c>
      <c r="O29" s="28">
        <v>1</v>
      </c>
      <c r="P29" s="152">
        <v>2.86E-2</v>
      </c>
      <c r="Q29" s="72">
        <v>4</v>
      </c>
      <c r="R29" s="201">
        <v>0.1143</v>
      </c>
      <c r="S29" s="61">
        <v>3</v>
      </c>
      <c r="T29" s="202">
        <v>8.5699999999999998E-2</v>
      </c>
      <c r="U29" s="45">
        <v>3</v>
      </c>
      <c r="V29" s="203">
        <v>8.5699999999999998E-2</v>
      </c>
      <c r="W29" s="41"/>
      <c r="X29" s="41"/>
      <c r="Y29" s="41"/>
      <c r="Z29" s="41"/>
    </row>
    <row r="30" spans="1:26" ht="17.25" thickBot="1">
      <c r="A30" s="27" t="s">
        <v>173</v>
      </c>
      <c r="B30" s="28">
        <v>0</v>
      </c>
      <c r="C30" s="28">
        <v>0</v>
      </c>
      <c r="D30" s="31">
        <v>0</v>
      </c>
      <c r="E30" s="28">
        <v>0</v>
      </c>
      <c r="F30" s="28">
        <v>0</v>
      </c>
      <c r="G30" s="28">
        <v>0</v>
      </c>
      <c r="H30" s="31">
        <v>0</v>
      </c>
      <c r="I30" s="28">
        <v>0</v>
      </c>
      <c r="J30" s="31">
        <v>0</v>
      </c>
      <c r="K30" s="28">
        <v>0</v>
      </c>
      <c r="L30" s="31">
        <v>0</v>
      </c>
      <c r="M30" s="28">
        <v>0</v>
      </c>
      <c r="N30" s="31">
        <v>0</v>
      </c>
      <c r="O30" s="28">
        <v>0</v>
      </c>
      <c r="P30" s="31">
        <v>0</v>
      </c>
      <c r="Q30" s="42">
        <v>0</v>
      </c>
      <c r="R30" s="31">
        <v>0</v>
      </c>
      <c r="S30" s="42">
        <v>0</v>
      </c>
      <c r="T30" s="31">
        <v>0</v>
      </c>
      <c r="U30" s="42">
        <v>0</v>
      </c>
      <c r="V30" s="31">
        <v>0</v>
      </c>
      <c r="W30" s="41"/>
      <c r="X30" s="41"/>
      <c r="Y30" s="41"/>
      <c r="Z30" s="41"/>
    </row>
    <row r="31" spans="1:26" ht="17.25" thickBot="1">
      <c r="A31" s="27" t="s">
        <v>174</v>
      </c>
      <c r="B31" s="28">
        <v>0</v>
      </c>
      <c r="C31" s="28">
        <v>0</v>
      </c>
      <c r="D31" s="31">
        <v>0</v>
      </c>
      <c r="E31" s="28">
        <v>0</v>
      </c>
      <c r="F31" s="28">
        <v>0</v>
      </c>
      <c r="G31" s="28">
        <v>0</v>
      </c>
      <c r="H31" s="31">
        <v>0</v>
      </c>
      <c r="I31" s="28">
        <v>0</v>
      </c>
      <c r="J31" s="31">
        <v>0</v>
      </c>
      <c r="K31" s="28">
        <v>0</v>
      </c>
      <c r="L31" s="31">
        <v>0</v>
      </c>
      <c r="M31" s="28">
        <v>0</v>
      </c>
      <c r="N31" s="31">
        <v>0</v>
      </c>
      <c r="O31" s="28">
        <v>0</v>
      </c>
      <c r="P31" s="31">
        <v>0</v>
      </c>
      <c r="Q31" s="42">
        <v>0</v>
      </c>
      <c r="R31" s="31">
        <v>0</v>
      </c>
      <c r="S31" s="42">
        <v>0</v>
      </c>
      <c r="T31" s="31">
        <v>0</v>
      </c>
      <c r="U31" s="42">
        <v>0</v>
      </c>
      <c r="V31" s="31">
        <v>0</v>
      </c>
      <c r="W31" s="41"/>
      <c r="X31" s="41"/>
      <c r="Y31" s="41"/>
      <c r="Z31" s="41"/>
    </row>
    <row r="32" spans="1:26" ht="17.25" thickBot="1">
      <c r="A32" s="27" t="s">
        <v>175</v>
      </c>
      <c r="B32" s="28">
        <v>53</v>
      </c>
      <c r="C32" s="28">
        <v>13</v>
      </c>
      <c r="D32" s="204">
        <v>0.24529999999999999</v>
      </c>
      <c r="E32" s="28">
        <v>6</v>
      </c>
      <c r="F32" s="28">
        <v>7</v>
      </c>
      <c r="G32" s="28">
        <v>13</v>
      </c>
      <c r="H32" s="53">
        <v>0.24529999999999999</v>
      </c>
      <c r="I32" s="28">
        <v>7</v>
      </c>
      <c r="J32" s="139">
        <v>0.1321</v>
      </c>
      <c r="K32" s="28">
        <v>16</v>
      </c>
      <c r="L32" s="205">
        <v>0.3019</v>
      </c>
      <c r="M32" s="28">
        <v>8</v>
      </c>
      <c r="N32" s="178">
        <v>0.15090000000000001</v>
      </c>
      <c r="O32" s="28">
        <v>6</v>
      </c>
      <c r="P32" s="175">
        <v>0.1132</v>
      </c>
      <c r="Q32" s="206">
        <v>12</v>
      </c>
      <c r="R32" s="207">
        <v>0.22639999999999999</v>
      </c>
      <c r="S32" s="91">
        <v>11</v>
      </c>
      <c r="T32" s="154">
        <v>0.20749999999999999</v>
      </c>
      <c r="U32" s="208">
        <v>20</v>
      </c>
      <c r="V32" s="62">
        <v>0.37740000000000001</v>
      </c>
      <c r="W32" s="41"/>
      <c r="X32" s="41"/>
      <c r="Y32" s="41"/>
      <c r="Z32" s="41"/>
    </row>
    <row r="33" spans="1:26" ht="17.25" thickBot="1">
      <c r="A33" s="27" t="s">
        <v>176</v>
      </c>
      <c r="B33" s="28">
        <v>28</v>
      </c>
      <c r="C33" s="28">
        <v>8</v>
      </c>
      <c r="D33" s="53">
        <v>0.28570000000000001</v>
      </c>
      <c r="E33" s="28">
        <v>9</v>
      </c>
      <c r="F33" s="28">
        <v>2</v>
      </c>
      <c r="G33" s="28">
        <v>8</v>
      </c>
      <c r="H33" s="30">
        <v>0.28570000000000001</v>
      </c>
      <c r="I33" s="28">
        <v>6</v>
      </c>
      <c r="J33" s="125">
        <v>0.21429999999999999</v>
      </c>
      <c r="K33" s="28">
        <v>8</v>
      </c>
      <c r="L33" s="209">
        <v>0.28570000000000001</v>
      </c>
      <c r="M33" s="28">
        <v>6</v>
      </c>
      <c r="N33" s="124">
        <v>0.21429999999999999</v>
      </c>
      <c r="O33" s="28">
        <v>6</v>
      </c>
      <c r="P33" s="132">
        <v>0.21429999999999999</v>
      </c>
      <c r="Q33" s="50">
        <v>6</v>
      </c>
      <c r="R33" s="121">
        <v>0.21429999999999999</v>
      </c>
      <c r="S33" s="92">
        <v>9</v>
      </c>
      <c r="T33" s="210">
        <v>0.32140000000000002</v>
      </c>
      <c r="U33" s="92">
        <v>16</v>
      </c>
      <c r="V33" s="106">
        <v>0.57140000000000002</v>
      </c>
      <c r="W33" s="41"/>
      <c r="X33" s="41"/>
      <c r="Y33" s="41"/>
      <c r="Z33" s="41"/>
    </row>
    <row r="34" spans="1:26" ht="17.25" thickBot="1">
      <c r="A34" s="27" t="s">
        <v>177</v>
      </c>
      <c r="B34" s="28">
        <v>27</v>
      </c>
      <c r="C34" s="28">
        <v>3</v>
      </c>
      <c r="D34" s="112">
        <v>0.1111</v>
      </c>
      <c r="E34" s="28">
        <v>4</v>
      </c>
      <c r="F34" s="28">
        <v>7</v>
      </c>
      <c r="G34" s="28">
        <v>6</v>
      </c>
      <c r="H34" s="185">
        <v>0.22220000000000001</v>
      </c>
      <c r="I34" s="28">
        <v>1</v>
      </c>
      <c r="J34" s="211">
        <v>3.6999999999999998E-2</v>
      </c>
      <c r="K34" s="28">
        <v>5</v>
      </c>
      <c r="L34" s="204">
        <v>0.1852</v>
      </c>
      <c r="M34" s="28">
        <v>5</v>
      </c>
      <c r="N34" s="212">
        <v>0.1852</v>
      </c>
      <c r="O34" s="28">
        <v>4</v>
      </c>
      <c r="P34" s="187">
        <v>0.14810000000000001</v>
      </c>
      <c r="Q34" s="153">
        <v>5</v>
      </c>
      <c r="R34" s="62">
        <v>0.1852</v>
      </c>
      <c r="S34" s="213">
        <v>4</v>
      </c>
      <c r="T34" s="175">
        <v>0.14810000000000001</v>
      </c>
      <c r="U34" s="168">
        <v>12</v>
      </c>
      <c r="V34" s="214">
        <v>0.44440000000000002</v>
      </c>
      <c r="W34" s="41"/>
      <c r="X34" s="41"/>
      <c r="Y34" s="41"/>
      <c r="Z34" s="41"/>
    </row>
    <row r="35" spans="1:26" ht="17.25" thickBot="1">
      <c r="A35" s="27" t="s">
        <v>178</v>
      </c>
      <c r="B35" s="28">
        <v>92</v>
      </c>
      <c r="C35" s="28">
        <v>19</v>
      </c>
      <c r="D35" s="215">
        <v>0.20649999999999999</v>
      </c>
      <c r="E35" s="28">
        <v>9</v>
      </c>
      <c r="F35" s="28">
        <v>10</v>
      </c>
      <c r="G35" s="28">
        <v>18</v>
      </c>
      <c r="H35" s="139">
        <v>0.19570000000000001</v>
      </c>
      <c r="I35" s="28">
        <v>17</v>
      </c>
      <c r="J35" s="216">
        <v>0.18479999999999999</v>
      </c>
      <c r="K35" s="28">
        <v>10</v>
      </c>
      <c r="L35" s="108">
        <v>0.1087</v>
      </c>
      <c r="M35" s="28">
        <v>4</v>
      </c>
      <c r="N35" s="217">
        <v>4.3499999999999997E-2</v>
      </c>
      <c r="O35" s="28">
        <v>13</v>
      </c>
      <c r="P35" s="29">
        <v>0.14130000000000001</v>
      </c>
      <c r="Q35" s="218">
        <v>13</v>
      </c>
      <c r="R35" s="71">
        <v>0.14130000000000001</v>
      </c>
      <c r="S35" s="219">
        <v>23</v>
      </c>
      <c r="T35" s="198">
        <v>0.25</v>
      </c>
      <c r="U35" s="220">
        <v>39</v>
      </c>
      <c r="V35" s="81">
        <v>0.4239</v>
      </c>
      <c r="W35" s="41"/>
      <c r="X35" s="41"/>
      <c r="Y35" s="41"/>
      <c r="Z35" s="41"/>
    </row>
    <row r="36" spans="1:26" ht="17.25" thickBot="1">
      <c r="A36" s="27" t="s">
        <v>179</v>
      </c>
      <c r="B36" s="28">
        <v>20</v>
      </c>
      <c r="C36" s="28">
        <v>8</v>
      </c>
      <c r="D36" s="209">
        <v>0.4</v>
      </c>
      <c r="E36" s="28">
        <v>5</v>
      </c>
      <c r="F36" s="28">
        <v>2</v>
      </c>
      <c r="G36" s="28">
        <v>6</v>
      </c>
      <c r="H36" s="221">
        <v>0.3</v>
      </c>
      <c r="I36" s="28">
        <v>2</v>
      </c>
      <c r="J36" s="170">
        <v>0.1</v>
      </c>
      <c r="K36" s="28">
        <v>4</v>
      </c>
      <c r="L36" s="138">
        <v>0.2</v>
      </c>
      <c r="M36" s="28">
        <v>7</v>
      </c>
      <c r="N36" s="222">
        <v>0.35</v>
      </c>
      <c r="O36" s="28">
        <v>5</v>
      </c>
      <c r="P36" s="124">
        <v>0.25</v>
      </c>
      <c r="Q36" s="89">
        <v>7</v>
      </c>
      <c r="R36" s="223">
        <v>0.35</v>
      </c>
      <c r="S36" s="92">
        <v>9</v>
      </c>
      <c r="T36" s="223">
        <v>0.45</v>
      </c>
      <c r="U36" s="153">
        <v>11</v>
      </c>
      <c r="V36" s="224">
        <v>0.55000000000000004</v>
      </c>
      <c r="W36" s="41"/>
      <c r="X36" s="41"/>
      <c r="Y36" s="41"/>
      <c r="Z36" s="41"/>
    </row>
    <row r="37" spans="1:26" ht="17.25" thickBot="1">
      <c r="A37" s="27" t="s">
        <v>180</v>
      </c>
      <c r="B37" s="28">
        <v>34</v>
      </c>
      <c r="C37" s="28">
        <v>12</v>
      </c>
      <c r="D37" s="212">
        <v>0.35289999999999999</v>
      </c>
      <c r="E37" s="28">
        <v>7</v>
      </c>
      <c r="F37" s="28">
        <v>5</v>
      </c>
      <c r="G37" s="28">
        <v>7</v>
      </c>
      <c r="H37" s="55">
        <v>0.2059</v>
      </c>
      <c r="I37" s="28">
        <v>7</v>
      </c>
      <c r="J37" s="225">
        <v>0.2059</v>
      </c>
      <c r="K37" s="28">
        <v>7</v>
      </c>
      <c r="L37" s="174">
        <v>0.2059</v>
      </c>
      <c r="M37" s="28">
        <v>6</v>
      </c>
      <c r="N37" s="125">
        <v>0.17649999999999999</v>
      </c>
      <c r="O37" s="28">
        <v>10</v>
      </c>
      <c r="P37" s="226">
        <v>0.29409999999999997</v>
      </c>
      <c r="Q37" s="80">
        <v>8</v>
      </c>
      <c r="R37" s="227">
        <v>0.23530000000000001</v>
      </c>
      <c r="S37" s="91">
        <v>11</v>
      </c>
      <c r="T37" s="228">
        <v>0.32350000000000001</v>
      </c>
      <c r="U37" s="197">
        <v>19</v>
      </c>
      <c r="V37" s="229">
        <v>0.55879999999999996</v>
      </c>
      <c r="W37" s="41"/>
      <c r="X37" s="41"/>
      <c r="Y37" s="41"/>
      <c r="Z37" s="41"/>
    </row>
    <row r="38" spans="1:26" ht="33.75" thickBot="1">
      <c r="A38" s="27" t="s">
        <v>181</v>
      </c>
      <c r="B38" s="28">
        <v>110</v>
      </c>
      <c r="C38" s="28">
        <v>23</v>
      </c>
      <c r="D38" s="230">
        <v>0.20910000000000001</v>
      </c>
      <c r="E38" s="28">
        <v>16</v>
      </c>
      <c r="F38" s="28">
        <v>14</v>
      </c>
      <c r="G38" s="28">
        <v>22</v>
      </c>
      <c r="H38" s="48">
        <v>0.2</v>
      </c>
      <c r="I38" s="28">
        <v>18</v>
      </c>
      <c r="J38" s="115">
        <v>0.1636</v>
      </c>
      <c r="K38" s="28">
        <v>10</v>
      </c>
      <c r="L38" s="231">
        <v>9.0899999999999995E-2</v>
      </c>
      <c r="M38" s="28">
        <v>20</v>
      </c>
      <c r="N38" s="30">
        <v>0.18179999999999999</v>
      </c>
      <c r="O38" s="28">
        <v>16</v>
      </c>
      <c r="P38" s="232">
        <v>0.14549999999999999</v>
      </c>
      <c r="Q38" s="233">
        <v>20</v>
      </c>
      <c r="R38" s="234">
        <v>0.18179999999999999</v>
      </c>
      <c r="S38" s="235">
        <v>28</v>
      </c>
      <c r="T38" s="121">
        <v>0.2545</v>
      </c>
      <c r="U38" s="236">
        <v>41</v>
      </c>
      <c r="V38" s="154">
        <v>0.37269999999999998</v>
      </c>
      <c r="W38" s="41"/>
      <c r="X38" s="41"/>
      <c r="Y38" s="41"/>
      <c r="Z38" s="41"/>
    </row>
    <row r="39" spans="1:26" ht="33.75" thickBot="1">
      <c r="A39" s="27" t="s">
        <v>182</v>
      </c>
      <c r="B39" s="28">
        <v>28</v>
      </c>
      <c r="C39" s="28">
        <v>10</v>
      </c>
      <c r="D39" s="237">
        <v>0.35709999999999997</v>
      </c>
      <c r="E39" s="28">
        <v>1</v>
      </c>
      <c r="F39" s="28">
        <v>4</v>
      </c>
      <c r="G39" s="28">
        <v>7</v>
      </c>
      <c r="H39" s="216">
        <v>0.25</v>
      </c>
      <c r="I39" s="28">
        <v>5</v>
      </c>
      <c r="J39" s="238">
        <v>0.17860000000000001</v>
      </c>
      <c r="K39" s="28">
        <v>13</v>
      </c>
      <c r="L39" s="47">
        <v>0.46429999999999999</v>
      </c>
      <c r="M39" s="28">
        <v>7</v>
      </c>
      <c r="N39" s="128">
        <v>0.25</v>
      </c>
      <c r="O39" s="28">
        <v>10</v>
      </c>
      <c r="P39" s="239">
        <v>0.35709999999999997</v>
      </c>
      <c r="Q39" s="80">
        <v>8</v>
      </c>
      <c r="R39" s="44">
        <v>0.28570000000000001</v>
      </c>
      <c r="S39" s="136">
        <v>7</v>
      </c>
      <c r="T39" s="198">
        <v>0.25</v>
      </c>
      <c r="U39" s="72">
        <v>9</v>
      </c>
      <c r="V39" s="240">
        <v>0.32140000000000002</v>
      </c>
      <c r="W39" s="41"/>
      <c r="X39" s="41"/>
      <c r="Y39" s="41"/>
      <c r="Z39" s="41"/>
    </row>
    <row r="40" spans="1:26" ht="33.75" thickBot="1">
      <c r="A40" s="27" t="s">
        <v>183</v>
      </c>
      <c r="B40" s="28">
        <v>36</v>
      </c>
      <c r="C40" s="28">
        <v>8</v>
      </c>
      <c r="D40" s="241">
        <v>0.22220000000000001</v>
      </c>
      <c r="E40" s="28">
        <v>9</v>
      </c>
      <c r="F40" s="28">
        <v>3</v>
      </c>
      <c r="G40" s="28">
        <v>7</v>
      </c>
      <c r="H40" s="139">
        <v>0.19439999999999999</v>
      </c>
      <c r="I40" s="28">
        <v>9</v>
      </c>
      <c r="J40" s="143">
        <v>0.25</v>
      </c>
      <c r="K40" s="28">
        <v>7</v>
      </c>
      <c r="L40" s="115">
        <v>0.19439999999999999</v>
      </c>
      <c r="M40" s="28">
        <v>7</v>
      </c>
      <c r="N40" s="242">
        <v>0.19439999999999999</v>
      </c>
      <c r="O40" s="28">
        <v>4</v>
      </c>
      <c r="P40" s="243">
        <v>0.1111</v>
      </c>
      <c r="Q40" s="153">
        <v>5</v>
      </c>
      <c r="R40" s="244">
        <v>0.1389</v>
      </c>
      <c r="S40" s="136">
        <v>7</v>
      </c>
      <c r="T40" s="144">
        <v>0.19439999999999999</v>
      </c>
      <c r="U40" s="136">
        <v>13</v>
      </c>
      <c r="V40" s="144">
        <v>0.36109999999999998</v>
      </c>
      <c r="W40" s="41"/>
      <c r="X40" s="41"/>
      <c r="Y40" s="41"/>
      <c r="Z40" s="41"/>
    </row>
    <row r="41" spans="1:26" ht="17.25" thickBot="1">
      <c r="A41" s="27" t="s">
        <v>184</v>
      </c>
      <c r="B41" s="28">
        <v>28</v>
      </c>
      <c r="C41" s="28">
        <v>13</v>
      </c>
      <c r="D41" s="128">
        <v>0.46429999999999999</v>
      </c>
      <c r="E41" s="28">
        <v>5</v>
      </c>
      <c r="F41" s="28">
        <v>4</v>
      </c>
      <c r="G41" s="28">
        <v>9</v>
      </c>
      <c r="H41" s="209">
        <v>0.32140000000000002</v>
      </c>
      <c r="I41" s="28">
        <v>9</v>
      </c>
      <c r="J41" s="245">
        <v>0.32140000000000002</v>
      </c>
      <c r="K41" s="28">
        <v>10</v>
      </c>
      <c r="L41" s="246">
        <v>0.35709999999999997</v>
      </c>
      <c r="M41" s="28">
        <v>2</v>
      </c>
      <c r="N41" s="57">
        <v>7.1400000000000005E-2</v>
      </c>
      <c r="O41" s="28">
        <v>10</v>
      </c>
      <c r="P41" s="239">
        <v>0.35709999999999997</v>
      </c>
      <c r="Q41" s="50">
        <v>6</v>
      </c>
      <c r="R41" s="121">
        <v>0.21429999999999999</v>
      </c>
      <c r="S41" s="247">
        <v>12</v>
      </c>
      <c r="T41" s="105">
        <v>0.42859999999999998</v>
      </c>
      <c r="U41" s="208">
        <v>20</v>
      </c>
      <c r="V41" s="47">
        <v>0.71430000000000005</v>
      </c>
      <c r="W41" s="41"/>
      <c r="X41" s="41"/>
      <c r="Y41" s="41"/>
      <c r="Z41" s="41"/>
    </row>
    <row r="42" spans="1:26" ht="17.25" thickBot="1">
      <c r="A42" s="27" t="s">
        <v>185</v>
      </c>
      <c r="B42" s="28">
        <v>26</v>
      </c>
      <c r="C42" s="28">
        <v>5</v>
      </c>
      <c r="D42" s="58">
        <v>0.1923</v>
      </c>
      <c r="E42" s="28">
        <v>5</v>
      </c>
      <c r="F42" s="28">
        <v>2</v>
      </c>
      <c r="G42" s="28">
        <v>4</v>
      </c>
      <c r="H42" s="170">
        <v>0.15379999999999999</v>
      </c>
      <c r="I42" s="28">
        <v>6</v>
      </c>
      <c r="J42" s="194">
        <v>0.23080000000000001</v>
      </c>
      <c r="K42" s="28">
        <v>6</v>
      </c>
      <c r="L42" s="248">
        <v>0.23080000000000001</v>
      </c>
      <c r="M42" s="28">
        <v>7</v>
      </c>
      <c r="N42" s="249">
        <v>0.26919999999999999</v>
      </c>
      <c r="O42" s="28">
        <v>6</v>
      </c>
      <c r="P42" s="172">
        <v>0.23080000000000001</v>
      </c>
      <c r="Q42" s="153">
        <v>5</v>
      </c>
      <c r="R42" s="250">
        <v>0.1923</v>
      </c>
      <c r="S42" s="72">
        <v>5</v>
      </c>
      <c r="T42" s="144">
        <v>0.1923</v>
      </c>
      <c r="U42" s="72">
        <v>9</v>
      </c>
      <c r="V42" s="251">
        <v>0.34620000000000001</v>
      </c>
      <c r="W42" s="41"/>
      <c r="X42" s="41"/>
      <c r="Y42" s="41"/>
      <c r="Z42" s="41"/>
    </row>
    <row r="43" spans="1:26" ht="17.25" thickBot="1">
      <c r="A43" s="27" t="s">
        <v>186</v>
      </c>
      <c r="B43" s="28">
        <v>45</v>
      </c>
      <c r="C43" s="28">
        <v>17</v>
      </c>
      <c r="D43" s="252">
        <v>0.37780000000000002</v>
      </c>
      <c r="E43" s="28">
        <v>10</v>
      </c>
      <c r="F43" s="28">
        <v>5</v>
      </c>
      <c r="G43" s="28">
        <v>11</v>
      </c>
      <c r="H43" s="53">
        <v>0.24440000000000001</v>
      </c>
      <c r="I43" s="28">
        <v>12</v>
      </c>
      <c r="J43" s="253">
        <v>0.26669999999999999</v>
      </c>
      <c r="K43" s="28">
        <v>8</v>
      </c>
      <c r="L43" s="78">
        <v>0.17780000000000001</v>
      </c>
      <c r="M43" s="28">
        <v>4</v>
      </c>
      <c r="N43" s="58">
        <v>8.8900000000000007E-2</v>
      </c>
      <c r="O43" s="28">
        <v>5</v>
      </c>
      <c r="P43" s="243">
        <v>0.1111</v>
      </c>
      <c r="Q43" s="218">
        <v>13</v>
      </c>
      <c r="R43" s="254">
        <v>0.28889999999999999</v>
      </c>
      <c r="S43" s="255">
        <v>16</v>
      </c>
      <c r="T43" s="256">
        <v>0.35560000000000003</v>
      </c>
      <c r="U43" s="257">
        <v>23</v>
      </c>
      <c r="V43" s="258">
        <v>0.5111</v>
      </c>
      <c r="W43" s="41"/>
      <c r="X43" s="41"/>
      <c r="Y43" s="41"/>
      <c r="Z43" s="41"/>
    </row>
    <row r="44" spans="1:26" ht="17.25" thickBot="1">
      <c r="A44" s="27" t="s">
        <v>187</v>
      </c>
      <c r="B44" s="28">
        <v>35</v>
      </c>
      <c r="C44" s="28">
        <v>8</v>
      </c>
      <c r="D44" s="55">
        <v>0.2286</v>
      </c>
      <c r="E44" s="28">
        <v>10</v>
      </c>
      <c r="F44" s="28">
        <v>4</v>
      </c>
      <c r="G44" s="28">
        <v>8</v>
      </c>
      <c r="H44" s="75">
        <v>0.2286</v>
      </c>
      <c r="I44" s="28">
        <v>6</v>
      </c>
      <c r="J44" s="76">
        <v>0.1714</v>
      </c>
      <c r="K44" s="28">
        <v>5</v>
      </c>
      <c r="L44" s="77">
        <v>0.1429</v>
      </c>
      <c r="M44" s="28">
        <v>6</v>
      </c>
      <c r="N44" s="195">
        <v>0.1714</v>
      </c>
      <c r="O44" s="28">
        <v>5</v>
      </c>
      <c r="P44" s="58">
        <v>0.1429</v>
      </c>
      <c r="Q44" s="80">
        <v>8</v>
      </c>
      <c r="R44" s="81">
        <v>0.2286</v>
      </c>
      <c r="S44" s="51">
        <v>8</v>
      </c>
      <c r="T44" s="82">
        <v>0.2286</v>
      </c>
      <c r="U44" s="136">
        <v>13</v>
      </c>
      <c r="V44" s="259">
        <v>0.37140000000000001</v>
      </c>
      <c r="W44" s="260"/>
      <c r="X44" s="260"/>
      <c r="Y44" s="260"/>
      <c r="Z44" s="260"/>
    </row>
    <row r="45" spans="1:26" ht="17.25" thickBot="1">
      <c r="A45" s="27" t="s">
        <v>188</v>
      </c>
      <c r="B45" s="28">
        <v>47</v>
      </c>
      <c r="C45" s="28">
        <v>14</v>
      </c>
      <c r="D45" s="141">
        <v>0.2979</v>
      </c>
      <c r="E45" s="28">
        <v>4</v>
      </c>
      <c r="F45" s="28">
        <v>7</v>
      </c>
      <c r="G45" s="28">
        <v>10</v>
      </c>
      <c r="H45" s="49">
        <v>0.21279999999999999</v>
      </c>
      <c r="I45" s="28">
        <v>7</v>
      </c>
      <c r="J45" s="49">
        <v>0.1489</v>
      </c>
      <c r="K45" s="28">
        <v>7</v>
      </c>
      <c r="L45" s="58">
        <v>0.1489</v>
      </c>
      <c r="M45" s="28">
        <v>8</v>
      </c>
      <c r="N45" s="177">
        <v>0.17019999999999999</v>
      </c>
      <c r="O45" s="28">
        <v>7</v>
      </c>
      <c r="P45" s="261">
        <v>0.1489</v>
      </c>
      <c r="Q45" s="206">
        <v>12</v>
      </c>
      <c r="R45" s="262">
        <v>0.25530000000000003</v>
      </c>
      <c r="S45" s="98">
        <v>13</v>
      </c>
      <c r="T45" s="81">
        <v>0.27660000000000001</v>
      </c>
      <c r="U45" s="247">
        <v>22</v>
      </c>
      <c r="V45" s="263">
        <v>0.46810000000000002</v>
      </c>
      <c r="W45" s="260"/>
      <c r="X45" s="260"/>
      <c r="Y45" s="260"/>
      <c r="Z45" s="260"/>
    </row>
    <row r="46" spans="1:26" ht="33.75" thickBot="1">
      <c r="A46" s="27" t="s">
        <v>189</v>
      </c>
      <c r="B46" s="28">
        <v>163</v>
      </c>
      <c r="C46" s="28">
        <v>36</v>
      </c>
      <c r="D46" s="241">
        <v>0.22090000000000001</v>
      </c>
      <c r="E46" s="28">
        <v>24</v>
      </c>
      <c r="F46" s="28">
        <v>23</v>
      </c>
      <c r="G46" s="28">
        <v>36</v>
      </c>
      <c r="H46" s="87">
        <v>0.22090000000000001</v>
      </c>
      <c r="I46" s="28">
        <v>29</v>
      </c>
      <c r="J46" s="173">
        <v>0.1779</v>
      </c>
      <c r="K46" s="28">
        <v>28</v>
      </c>
      <c r="L46" s="117">
        <v>0.17180000000000001</v>
      </c>
      <c r="M46" s="28">
        <v>27</v>
      </c>
      <c r="N46" s="264">
        <v>0.1656</v>
      </c>
      <c r="O46" s="28">
        <v>32</v>
      </c>
      <c r="P46" s="141">
        <v>0.1963</v>
      </c>
      <c r="Q46" s="265">
        <v>33</v>
      </c>
      <c r="R46" s="266">
        <v>0.20250000000000001</v>
      </c>
      <c r="S46" s="181">
        <v>41</v>
      </c>
      <c r="T46" s="198">
        <v>0.2515</v>
      </c>
      <c r="U46" s="267">
        <v>67</v>
      </c>
      <c r="V46" s="268">
        <v>0.41099999999999998</v>
      </c>
      <c r="W46" s="260"/>
      <c r="X46" s="260"/>
      <c r="Y46" s="260"/>
      <c r="Z46" s="260"/>
    </row>
    <row r="47" spans="1:26" ht="33.75" thickBot="1">
      <c r="A47" s="27" t="s">
        <v>190</v>
      </c>
      <c r="B47" s="28">
        <v>0</v>
      </c>
      <c r="C47" s="28">
        <v>0</v>
      </c>
      <c r="D47" s="31">
        <v>0</v>
      </c>
      <c r="E47" s="28">
        <v>0</v>
      </c>
      <c r="F47" s="28">
        <v>0</v>
      </c>
      <c r="G47" s="28">
        <v>0</v>
      </c>
      <c r="H47" s="31">
        <v>0</v>
      </c>
      <c r="I47" s="28">
        <v>0</v>
      </c>
      <c r="J47" s="31">
        <v>0</v>
      </c>
      <c r="K47" s="28">
        <v>0</v>
      </c>
      <c r="L47" s="31">
        <v>0</v>
      </c>
      <c r="M47" s="28">
        <v>0</v>
      </c>
      <c r="N47" s="31">
        <v>0</v>
      </c>
      <c r="O47" s="28">
        <v>0</v>
      </c>
      <c r="P47" s="31">
        <v>0</v>
      </c>
      <c r="Q47" s="42">
        <v>0</v>
      </c>
      <c r="R47" s="31">
        <v>0</v>
      </c>
      <c r="S47" s="42">
        <v>0</v>
      </c>
      <c r="T47" s="31">
        <v>0</v>
      </c>
      <c r="U47" s="42">
        <v>0</v>
      </c>
      <c r="V47" s="31">
        <v>0</v>
      </c>
      <c r="W47" s="260"/>
      <c r="X47" s="260"/>
      <c r="Y47" s="260"/>
      <c r="Z47" s="260"/>
    </row>
    <row r="48" spans="1:26" ht="50.25" thickBot="1">
      <c r="A48" s="27" t="s">
        <v>191</v>
      </c>
      <c r="B48" s="28">
        <v>0</v>
      </c>
      <c r="C48" s="28">
        <v>0</v>
      </c>
      <c r="D48" s="31">
        <v>0</v>
      </c>
      <c r="E48" s="28">
        <v>0</v>
      </c>
      <c r="F48" s="28">
        <v>0</v>
      </c>
      <c r="G48" s="28">
        <v>0</v>
      </c>
      <c r="H48" s="31">
        <v>0</v>
      </c>
      <c r="I48" s="28">
        <v>0</v>
      </c>
      <c r="J48" s="31">
        <v>0</v>
      </c>
      <c r="K48" s="28">
        <v>0</v>
      </c>
      <c r="L48" s="31">
        <v>0</v>
      </c>
      <c r="M48" s="28">
        <v>0</v>
      </c>
      <c r="N48" s="31">
        <v>0</v>
      </c>
      <c r="O48" s="28">
        <v>0</v>
      </c>
      <c r="P48" s="31">
        <v>0</v>
      </c>
      <c r="Q48" s="42">
        <v>0</v>
      </c>
      <c r="R48" s="31">
        <v>0</v>
      </c>
      <c r="S48" s="42">
        <v>0</v>
      </c>
      <c r="T48" s="31">
        <v>0</v>
      </c>
      <c r="U48" s="42">
        <v>0</v>
      </c>
      <c r="V48" s="31">
        <v>0</v>
      </c>
      <c r="W48" s="260"/>
      <c r="X48" s="260"/>
      <c r="Y48" s="260"/>
      <c r="Z48" s="260"/>
    </row>
    <row r="49" spans="1:26" ht="33.75" thickBot="1">
      <c r="A49" s="27" t="s">
        <v>192</v>
      </c>
      <c r="B49" s="28">
        <v>0</v>
      </c>
      <c r="C49" s="28">
        <v>0</v>
      </c>
      <c r="D49" s="31">
        <v>0</v>
      </c>
      <c r="E49" s="28">
        <v>0</v>
      </c>
      <c r="F49" s="28">
        <v>0</v>
      </c>
      <c r="G49" s="28">
        <v>0</v>
      </c>
      <c r="H49" s="31">
        <v>0</v>
      </c>
      <c r="I49" s="28">
        <v>0</v>
      </c>
      <c r="J49" s="31">
        <v>0</v>
      </c>
      <c r="K49" s="28">
        <v>0</v>
      </c>
      <c r="L49" s="31">
        <v>0</v>
      </c>
      <c r="M49" s="28">
        <v>0</v>
      </c>
      <c r="N49" s="31">
        <v>0</v>
      </c>
      <c r="O49" s="28">
        <v>0</v>
      </c>
      <c r="P49" s="31">
        <v>0</v>
      </c>
      <c r="Q49" s="42">
        <v>0</v>
      </c>
      <c r="R49" s="31">
        <v>0</v>
      </c>
      <c r="S49" s="42">
        <v>0</v>
      </c>
      <c r="T49" s="31">
        <v>0</v>
      </c>
      <c r="U49" s="42">
        <v>0</v>
      </c>
      <c r="V49" s="31">
        <v>0</v>
      </c>
      <c r="W49" s="260"/>
      <c r="X49" s="260"/>
      <c r="Y49" s="260"/>
      <c r="Z49" s="260"/>
    </row>
    <row r="50" spans="1:26" ht="17.25" thickBot="1">
      <c r="A50" s="27" t="s">
        <v>193</v>
      </c>
      <c r="B50" s="28">
        <v>0</v>
      </c>
      <c r="C50" s="28">
        <v>0</v>
      </c>
      <c r="D50" s="31">
        <v>0</v>
      </c>
      <c r="E50" s="28">
        <v>0</v>
      </c>
      <c r="F50" s="28">
        <v>0</v>
      </c>
      <c r="G50" s="28">
        <v>0</v>
      </c>
      <c r="H50" s="31">
        <v>0</v>
      </c>
      <c r="I50" s="28">
        <v>0</v>
      </c>
      <c r="J50" s="31">
        <v>0</v>
      </c>
      <c r="K50" s="28">
        <v>0</v>
      </c>
      <c r="L50" s="31">
        <v>0</v>
      </c>
      <c r="M50" s="28">
        <v>0</v>
      </c>
      <c r="N50" s="31">
        <v>0</v>
      </c>
      <c r="O50" s="28">
        <v>0</v>
      </c>
      <c r="P50" s="31">
        <v>0</v>
      </c>
      <c r="Q50" s="42">
        <v>0</v>
      </c>
      <c r="R50" s="31">
        <v>0</v>
      </c>
      <c r="S50" s="42">
        <v>0</v>
      </c>
      <c r="T50" s="31">
        <v>0</v>
      </c>
      <c r="U50" s="42">
        <v>0</v>
      </c>
      <c r="V50" s="31">
        <v>0</v>
      </c>
      <c r="W50" s="260"/>
      <c r="X50" s="260"/>
      <c r="Y50" s="260"/>
      <c r="Z50" s="260"/>
    </row>
    <row r="51" spans="1:26" ht="17.25" thickBot="1">
      <c r="A51" s="27" t="s">
        <v>194</v>
      </c>
      <c r="B51" s="28">
        <v>31</v>
      </c>
      <c r="C51" s="28">
        <v>9</v>
      </c>
      <c r="D51" s="269">
        <v>0.2903</v>
      </c>
      <c r="E51" s="28">
        <v>7</v>
      </c>
      <c r="F51" s="28">
        <v>2</v>
      </c>
      <c r="G51" s="28">
        <v>8</v>
      </c>
      <c r="H51" s="79">
        <v>0.2581</v>
      </c>
      <c r="I51" s="28">
        <v>6</v>
      </c>
      <c r="J51" s="270">
        <v>0.19350000000000001</v>
      </c>
      <c r="K51" s="28">
        <v>9</v>
      </c>
      <c r="L51" s="124">
        <v>0.2903</v>
      </c>
      <c r="M51" s="28">
        <v>4</v>
      </c>
      <c r="N51" s="115">
        <v>0.129</v>
      </c>
      <c r="O51" s="28">
        <v>10</v>
      </c>
      <c r="P51" s="271">
        <v>0.3226</v>
      </c>
      <c r="Q51" s="272">
        <v>3</v>
      </c>
      <c r="R51" s="112">
        <v>9.6799999999999997E-2</v>
      </c>
      <c r="S51" s="136">
        <v>7</v>
      </c>
      <c r="T51" s="273">
        <v>0.2258</v>
      </c>
      <c r="U51" s="136">
        <v>13</v>
      </c>
      <c r="V51" s="274">
        <v>0.4194</v>
      </c>
      <c r="W51" s="260"/>
      <c r="X51" s="260"/>
      <c r="Y51" s="260"/>
      <c r="Z51" s="260"/>
    </row>
    <row r="52" spans="1:26" ht="33.75" thickBot="1">
      <c r="A52" s="27" t="s">
        <v>195</v>
      </c>
      <c r="B52" s="28">
        <v>0</v>
      </c>
      <c r="C52" s="28">
        <v>0</v>
      </c>
      <c r="D52" s="31">
        <v>0</v>
      </c>
      <c r="E52" s="28">
        <v>0</v>
      </c>
      <c r="F52" s="28">
        <v>0</v>
      </c>
      <c r="G52" s="28">
        <v>0</v>
      </c>
      <c r="H52" s="31">
        <v>0</v>
      </c>
      <c r="I52" s="28">
        <v>0</v>
      </c>
      <c r="J52" s="31">
        <v>0</v>
      </c>
      <c r="K52" s="28">
        <v>0</v>
      </c>
      <c r="L52" s="31">
        <v>0</v>
      </c>
      <c r="M52" s="28">
        <v>0</v>
      </c>
      <c r="N52" s="31">
        <v>0</v>
      </c>
      <c r="O52" s="28">
        <v>0</v>
      </c>
      <c r="P52" s="31">
        <v>0</v>
      </c>
      <c r="Q52" s="42">
        <v>0</v>
      </c>
      <c r="R52" s="31">
        <v>0</v>
      </c>
      <c r="S52" s="42">
        <v>0</v>
      </c>
      <c r="T52" s="31">
        <v>0</v>
      </c>
      <c r="U52" s="42">
        <v>0</v>
      </c>
      <c r="V52" s="31">
        <v>0</v>
      </c>
      <c r="W52" s="260"/>
      <c r="X52" s="260"/>
      <c r="Y52" s="260"/>
      <c r="Z52" s="260"/>
    </row>
    <row r="53" spans="1:26" ht="33.75" thickBot="1">
      <c r="A53" s="27" t="s">
        <v>196</v>
      </c>
      <c r="B53" s="28">
        <v>21</v>
      </c>
      <c r="C53" s="28">
        <v>5</v>
      </c>
      <c r="D53" s="49">
        <v>0.23810000000000001</v>
      </c>
      <c r="E53" s="28">
        <v>5</v>
      </c>
      <c r="F53" s="28">
        <v>2</v>
      </c>
      <c r="G53" s="28">
        <v>6</v>
      </c>
      <c r="H53" s="30">
        <v>0.28570000000000001</v>
      </c>
      <c r="I53" s="28">
        <v>2</v>
      </c>
      <c r="J53" s="57">
        <v>9.5200000000000007E-2</v>
      </c>
      <c r="K53" s="28">
        <v>4</v>
      </c>
      <c r="L53" s="275">
        <v>0.1905</v>
      </c>
      <c r="M53" s="28">
        <v>1</v>
      </c>
      <c r="N53" s="276">
        <v>4.7600000000000003E-2</v>
      </c>
      <c r="O53" s="28">
        <v>2</v>
      </c>
      <c r="P53" s="169">
        <v>9.5200000000000007E-2</v>
      </c>
      <c r="Q53" s="35">
        <v>2</v>
      </c>
      <c r="R53" s="36">
        <v>9.5200000000000007E-2</v>
      </c>
      <c r="S53" s="153">
        <v>6</v>
      </c>
      <c r="T53" s="277">
        <v>0.28570000000000001</v>
      </c>
      <c r="U53" s="190">
        <v>10</v>
      </c>
      <c r="V53" s="278">
        <v>0.47620000000000001</v>
      </c>
      <c r="W53" s="260"/>
      <c r="X53" s="260"/>
      <c r="Y53" s="260"/>
      <c r="Z53" s="260"/>
    </row>
    <row r="54" spans="1:26" ht="17.25" thickBot="1">
      <c r="A54" s="27" t="s">
        <v>197</v>
      </c>
      <c r="B54" s="28">
        <v>0</v>
      </c>
      <c r="C54" s="28">
        <v>0</v>
      </c>
      <c r="D54" s="31">
        <v>0</v>
      </c>
      <c r="E54" s="28">
        <v>0</v>
      </c>
      <c r="F54" s="28">
        <v>0</v>
      </c>
      <c r="G54" s="28">
        <v>0</v>
      </c>
      <c r="H54" s="31">
        <v>0</v>
      </c>
      <c r="I54" s="28">
        <v>0</v>
      </c>
      <c r="J54" s="31">
        <v>0</v>
      </c>
      <c r="K54" s="28">
        <v>0</v>
      </c>
      <c r="L54" s="31">
        <v>0</v>
      </c>
      <c r="M54" s="28">
        <v>0</v>
      </c>
      <c r="N54" s="31">
        <v>0</v>
      </c>
      <c r="O54" s="28">
        <v>0</v>
      </c>
      <c r="P54" s="31">
        <v>0</v>
      </c>
      <c r="Q54" s="42">
        <v>0</v>
      </c>
      <c r="R54" s="31">
        <v>0</v>
      </c>
      <c r="S54" s="42">
        <v>0</v>
      </c>
      <c r="T54" s="31">
        <v>0</v>
      </c>
      <c r="U54" s="42">
        <v>0</v>
      </c>
      <c r="V54" s="31">
        <v>0</v>
      </c>
      <c r="W54" s="260"/>
      <c r="X54" s="260"/>
      <c r="Y54" s="260"/>
      <c r="Z54" s="260"/>
    </row>
    <row r="55" spans="1:26" ht="33.75" thickBot="1">
      <c r="A55" s="27" t="s">
        <v>198</v>
      </c>
      <c r="B55" s="28">
        <v>0</v>
      </c>
      <c r="C55" s="28">
        <v>0</v>
      </c>
      <c r="D55" s="31">
        <v>0</v>
      </c>
      <c r="E55" s="28">
        <v>0</v>
      </c>
      <c r="F55" s="28">
        <v>0</v>
      </c>
      <c r="G55" s="28">
        <v>0</v>
      </c>
      <c r="H55" s="31">
        <v>0</v>
      </c>
      <c r="I55" s="28">
        <v>0</v>
      </c>
      <c r="J55" s="31">
        <v>0</v>
      </c>
      <c r="K55" s="28">
        <v>0</v>
      </c>
      <c r="L55" s="31">
        <v>0</v>
      </c>
      <c r="M55" s="28">
        <v>0</v>
      </c>
      <c r="N55" s="31">
        <v>0</v>
      </c>
      <c r="O55" s="28">
        <v>0</v>
      </c>
      <c r="P55" s="31">
        <v>0</v>
      </c>
      <c r="Q55" s="42">
        <v>0</v>
      </c>
      <c r="R55" s="31">
        <v>0</v>
      </c>
      <c r="S55" s="42">
        <v>0</v>
      </c>
      <c r="T55" s="31">
        <v>0</v>
      </c>
      <c r="U55" s="42">
        <v>0</v>
      </c>
      <c r="V55" s="31">
        <v>0</v>
      </c>
      <c r="W55" s="260"/>
      <c r="X55" s="260"/>
      <c r="Y55" s="260"/>
      <c r="Z55" s="260"/>
    </row>
    <row r="56" spans="1:26" ht="17.25" thickBot="1">
      <c r="A56" s="27" t="s">
        <v>199</v>
      </c>
      <c r="B56" s="28">
        <v>0</v>
      </c>
      <c r="C56" s="28">
        <v>0</v>
      </c>
      <c r="D56" s="31">
        <v>0</v>
      </c>
      <c r="E56" s="28">
        <v>0</v>
      </c>
      <c r="F56" s="28">
        <v>0</v>
      </c>
      <c r="G56" s="28">
        <v>0</v>
      </c>
      <c r="H56" s="31">
        <v>0</v>
      </c>
      <c r="I56" s="28">
        <v>0</v>
      </c>
      <c r="J56" s="31">
        <v>0</v>
      </c>
      <c r="K56" s="28">
        <v>0</v>
      </c>
      <c r="L56" s="31">
        <v>0</v>
      </c>
      <c r="M56" s="28">
        <v>0</v>
      </c>
      <c r="N56" s="31">
        <v>0</v>
      </c>
      <c r="O56" s="28">
        <v>0</v>
      </c>
      <c r="P56" s="31">
        <v>0</v>
      </c>
      <c r="Q56" s="42">
        <v>0</v>
      </c>
      <c r="R56" s="31">
        <v>0</v>
      </c>
      <c r="S56" s="42">
        <v>0</v>
      </c>
      <c r="T56" s="31">
        <v>0</v>
      </c>
      <c r="U56" s="42">
        <v>0</v>
      </c>
      <c r="V56" s="31">
        <v>0</v>
      </c>
      <c r="W56" s="260"/>
      <c r="X56" s="260"/>
      <c r="Y56" s="260"/>
      <c r="Z56" s="260"/>
    </row>
    <row r="57" spans="1:26" ht="17.25" thickBot="1">
      <c r="A57" s="27" t="s">
        <v>200</v>
      </c>
      <c r="B57" s="28">
        <v>27</v>
      </c>
      <c r="C57" s="28">
        <v>11</v>
      </c>
      <c r="D57" s="95">
        <v>0.40739999999999998</v>
      </c>
      <c r="E57" s="28">
        <v>6</v>
      </c>
      <c r="F57" s="28">
        <v>1</v>
      </c>
      <c r="G57" s="28">
        <v>12</v>
      </c>
      <c r="H57" s="279">
        <v>0.44440000000000002</v>
      </c>
      <c r="I57" s="28">
        <v>8</v>
      </c>
      <c r="J57" s="128">
        <v>0.29630000000000001</v>
      </c>
      <c r="K57" s="28">
        <v>4</v>
      </c>
      <c r="L57" s="58">
        <v>0.14810000000000001</v>
      </c>
      <c r="M57" s="28">
        <v>8</v>
      </c>
      <c r="N57" s="280">
        <v>0.29630000000000001</v>
      </c>
      <c r="O57" s="28">
        <v>5</v>
      </c>
      <c r="P57" s="76">
        <v>0.1852</v>
      </c>
      <c r="Q57" s="50">
        <v>6</v>
      </c>
      <c r="R57" s="281">
        <v>0.22220000000000001</v>
      </c>
      <c r="S57" s="145">
        <v>10</v>
      </c>
      <c r="T57" s="282">
        <v>0.37040000000000001</v>
      </c>
      <c r="U57" s="92">
        <v>16</v>
      </c>
      <c r="V57" s="283">
        <v>0.59260000000000002</v>
      </c>
      <c r="W57" s="260"/>
      <c r="X57" s="260"/>
      <c r="Y57" s="260"/>
      <c r="Z57" s="260"/>
    </row>
    <row r="58" spans="1:26" ht="33.75" thickBot="1">
      <c r="A58" s="27" t="s">
        <v>201</v>
      </c>
      <c r="B58" s="28">
        <v>53</v>
      </c>
      <c r="C58" s="28">
        <v>16</v>
      </c>
      <c r="D58" s="116">
        <v>0.3019</v>
      </c>
      <c r="E58" s="28">
        <v>8</v>
      </c>
      <c r="F58" s="28">
        <v>10</v>
      </c>
      <c r="G58" s="28">
        <v>16</v>
      </c>
      <c r="H58" s="242">
        <v>0.3019</v>
      </c>
      <c r="I58" s="28">
        <v>14</v>
      </c>
      <c r="J58" s="284">
        <v>0.26419999999999999</v>
      </c>
      <c r="K58" s="28">
        <v>13</v>
      </c>
      <c r="L58" s="285">
        <v>0.24529999999999999</v>
      </c>
      <c r="M58" s="28">
        <v>12</v>
      </c>
      <c r="N58" s="286">
        <v>0.22639999999999999</v>
      </c>
      <c r="O58" s="28">
        <v>9</v>
      </c>
      <c r="P58" s="204">
        <v>0.16980000000000001</v>
      </c>
      <c r="Q58" s="100">
        <v>17</v>
      </c>
      <c r="R58" s="287">
        <v>0.32079999999999997</v>
      </c>
      <c r="S58" s="255">
        <v>16</v>
      </c>
      <c r="T58" s="288">
        <v>0.3019</v>
      </c>
      <c r="U58" s="160">
        <v>25</v>
      </c>
      <c r="V58" s="289">
        <v>0.47170000000000001</v>
      </c>
      <c r="W58" s="260"/>
      <c r="X58" s="260"/>
      <c r="Y58" s="260"/>
      <c r="Z58" s="260"/>
    </row>
    <row r="59" spans="1:26" ht="17.25" thickBot="1">
      <c r="A59" s="27" t="s">
        <v>202</v>
      </c>
      <c r="B59" s="28">
        <v>0</v>
      </c>
      <c r="C59" s="28">
        <v>0</v>
      </c>
      <c r="D59" s="31">
        <v>0</v>
      </c>
      <c r="E59" s="28">
        <v>0</v>
      </c>
      <c r="F59" s="28">
        <v>0</v>
      </c>
      <c r="G59" s="28">
        <v>0</v>
      </c>
      <c r="H59" s="31">
        <v>0</v>
      </c>
      <c r="I59" s="28">
        <v>0</v>
      </c>
      <c r="J59" s="31">
        <v>0</v>
      </c>
      <c r="K59" s="28">
        <v>0</v>
      </c>
      <c r="L59" s="31">
        <v>0</v>
      </c>
      <c r="M59" s="28">
        <v>0</v>
      </c>
      <c r="N59" s="31">
        <v>0</v>
      </c>
      <c r="O59" s="28">
        <v>0</v>
      </c>
      <c r="P59" s="31">
        <v>0</v>
      </c>
      <c r="Q59" s="42">
        <v>0</v>
      </c>
      <c r="R59" s="31">
        <v>0</v>
      </c>
      <c r="S59" s="42">
        <v>0</v>
      </c>
      <c r="T59" s="31">
        <v>0</v>
      </c>
      <c r="U59" s="42">
        <v>0</v>
      </c>
      <c r="V59" s="31">
        <v>0</v>
      </c>
      <c r="W59" s="260"/>
      <c r="X59" s="260"/>
      <c r="Y59" s="260"/>
      <c r="Z59" s="260"/>
    </row>
    <row r="60" spans="1:26" ht="17.25" thickBot="1">
      <c r="A60" s="27" t="s">
        <v>203</v>
      </c>
      <c r="B60" s="28">
        <v>152</v>
      </c>
      <c r="C60" s="28">
        <v>40</v>
      </c>
      <c r="D60" s="65">
        <v>0.26319999999999999</v>
      </c>
      <c r="E60" s="28">
        <v>27</v>
      </c>
      <c r="F60" s="28">
        <v>24</v>
      </c>
      <c r="G60" s="28">
        <v>36</v>
      </c>
      <c r="H60" s="76">
        <v>0.23680000000000001</v>
      </c>
      <c r="I60" s="28">
        <v>28</v>
      </c>
      <c r="J60" s="155">
        <v>0.1842</v>
      </c>
      <c r="K60" s="28">
        <v>31</v>
      </c>
      <c r="L60" s="76">
        <v>0.2039</v>
      </c>
      <c r="M60" s="28">
        <v>18</v>
      </c>
      <c r="N60" s="54">
        <v>0.11840000000000001</v>
      </c>
      <c r="O60" s="28">
        <v>18</v>
      </c>
      <c r="P60" s="165">
        <v>0.11840000000000001</v>
      </c>
      <c r="Q60" s="290">
        <v>29</v>
      </c>
      <c r="R60" s="189">
        <v>0.1908</v>
      </c>
      <c r="S60" s="179">
        <v>37</v>
      </c>
      <c r="T60" s="84">
        <v>0.24340000000000001</v>
      </c>
      <c r="U60" s="291">
        <v>66</v>
      </c>
      <c r="V60" s="99">
        <v>0.43419999999999997</v>
      </c>
      <c r="W60" s="260"/>
      <c r="X60" s="260"/>
      <c r="Y60" s="260"/>
      <c r="Z60" s="260"/>
    </row>
    <row r="61" spans="1:26" ht="17.25" thickBot="1">
      <c r="A61" s="27" t="s">
        <v>204</v>
      </c>
      <c r="B61" s="28">
        <v>26</v>
      </c>
      <c r="C61" s="28">
        <v>4</v>
      </c>
      <c r="D61" s="57">
        <v>0.15379999999999999</v>
      </c>
      <c r="E61" s="28">
        <v>4</v>
      </c>
      <c r="F61" s="28">
        <v>6</v>
      </c>
      <c r="G61" s="28">
        <v>3</v>
      </c>
      <c r="H61" s="292">
        <v>0.1154</v>
      </c>
      <c r="I61" s="28">
        <v>6</v>
      </c>
      <c r="J61" s="194">
        <v>0.23080000000000001</v>
      </c>
      <c r="K61" s="28">
        <v>5</v>
      </c>
      <c r="L61" s="293">
        <v>0.1923</v>
      </c>
      <c r="M61" s="28">
        <v>7</v>
      </c>
      <c r="N61" s="249">
        <v>0.26919999999999999</v>
      </c>
      <c r="O61" s="28">
        <v>3</v>
      </c>
      <c r="P61" s="57">
        <v>0.1154</v>
      </c>
      <c r="Q61" s="153">
        <v>5</v>
      </c>
      <c r="R61" s="250">
        <v>0.1923</v>
      </c>
      <c r="S61" s="37">
        <v>2</v>
      </c>
      <c r="T61" s="294">
        <v>7.6899999999999996E-2</v>
      </c>
      <c r="U61" s="190">
        <v>10</v>
      </c>
      <c r="V61" s="250">
        <v>0.3846</v>
      </c>
      <c r="W61" s="260"/>
      <c r="X61" s="260"/>
      <c r="Y61" s="260"/>
      <c r="Z61" s="260"/>
    </row>
    <row r="62" spans="1:26" ht="17.25" thickBot="1">
      <c r="A62" s="27" t="s">
        <v>205</v>
      </c>
      <c r="B62" s="28">
        <v>63</v>
      </c>
      <c r="C62" s="28">
        <v>23</v>
      </c>
      <c r="D62" s="194">
        <v>0.36509999999999998</v>
      </c>
      <c r="E62" s="28">
        <v>9</v>
      </c>
      <c r="F62" s="28">
        <v>6</v>
      </c>
      <c r="G62" s="28">
        <v>23</v>
      </c>
      <c r="H62" s="128">
        <v>0.36509999999999998</v>
      </c>
      <c r="I62" s="28">
        <v>17</v>
      </c>
      <c r="J62" s="286">
        <v>0.26979999999999998</v>
      </c>
      <c r="K62" s="28">
        <v>14</v>
      </c>
      <c r="L62" s="116">
        <v>0.22220000000000001</v>
      </c>
      <c r="M62" s="28">
        <v>9</v>
      </c>
      <c r="N62" s="173">
        <v>0.1429</v>
      </c>
      <c r="O62" s="28">
        <v>10</v>
      </c>
      <c r="P62" s="176">
        <v>0.15870000000000001</v>
      </c>
      <c r="Q62" s="233">
        <v>20</v>
      </c>
      <c r="R62" s="295">
        <v>0.3175</v>
      </c>
      <c r="S62" s="219">
        <v>23</v>
      </c>
      <c r="T62" s="296">
        <v>0.36509999999999998</v>
      </c>
      <c r="U62" s="297">
        <v>34</v>
      </c>
      <c r="V62" s="298">
        <v>0.53969999999999996</v>
      </c>
      <c r="W62" s="260"/>
      <c r="X62" s="260"/>
      <c r="Y62" s="260"/>
      <c r="Z62" s="260"/>
    </row>
    <row r="63" spans="1:26" ht="17.25" thickBot="1">
      <c r="A63" s="27" t="s">
        <v>206</v>
      </c>
      <c r="B63" s="28">
        <v>43</v>
      </c>
      <c r="C63" s="28">
        <v>10</v>
      </c>
      <c r="D63" s="299">
        <v>0.2326</v>
      </c>
      <c r="E63" s="28">
        <v>3</v>
      </c>
      <c r="F63" s="28">
        <v>8</v>
      </c>
      <c r="G63" s="28">
        <v>10</v>
      </c>
      <c r="H63" s="138">
        <v>0.2326</v>
      </c>
      <c r="I63" s="28">
        <v>6</v>
      </c>
      <c r="J63" s="176">
        <v>0.13950000000000001</v>
      </c>
      <c r="K63" s="28">
        <v>11</v>
      </c>
      <c r="L63" s="212">
        <v>0.25580000000000003</v>
      </c>
      <c r="M63" s="28">
        <v>8</v>
      </c>
      <c r="N63" s="237">
        <v>0.186</v>
      </c>
      <c r="O63" s="28">
        <v>16</v>
      </c>
      <c r="P63" s="300">
        <v>0.37209999999999999</v>
      </c>
      <c r="Q63" s="208">
        <v>9</v>
      </c>
      <c r="R63" s="119">
        <v>0.20930000000000001</v>
      </c>
      <c r="S63" s="145">
        <v>10</v>
      </c>
      <c r="T63" s="301">
        <v>0.2326</v>
      </c>
      <c r="U63" s="197">
        <v>19</v>
      </c>
      <c r="V63" s="288">
        <v>0.44190000000000002</v>
      </c>
      <c r="W63" s="260"/>
      <c r="X63" s="260"/>
      <c r="Y63" s="260"/>
      <c r="Z63" s="260"/>
    </row>
    <row r="64" spans="1:26" ht="33.75" thickBot="1">
      <c r="A64" s="27" t="s">
        <v>207</v>
      </c>
      <c r="B64" s="28">
        <v>12</v>
      </c>
      <c r="C64" s="28">
        <v>4</v>
      </c>
      <c r="D64" s="132">
        <v>0.33329999999999999</v>
      </c>
      <c r="E64" s="28">
        <v>1</v>
      </c>
      <c r="F64" s="28">
        <v>2</v>
      </c>
      <c r="G64" s="28">
        <v>4</v>
      </c>
      <c r="H64" s="253">
        <v>0.33329999999999999</v>
      </c>
      <c r="I64" s="28">
        <v>1</v>
      </c>
      <c r="J64" s="302">
        <v>8.3299999999999999E-2</v>
      </c>
      <c r="K64" s="28">
        <v>5</v>
      </c>
      <c r="L64" s="303">
        <v>0.41670000000000001</v>
      </c>
      <c r="M64" s="28">
        <v>1</v>
      </c>
      <c r="N64" s="304">
        <v>8.3299999999999999E-2</v>
      </c>
      <c r="O64" s="28">
        <v>2</v>
      </c>
      <c r="P64" s="49">
        <v>0.16669999999999999</v>
      </c>
      <c r="Q64" s="272">
        <v>3</v>
      </c>
      <c r="R64" s="305">
        <v>0.25</v>
      </c>
      <c r="S64" s="213">
        <v>4</v>
      </c>
      <c r="T64" s="306">
        <v>0.33329999999999999</v>
      </c>
      <c r="U64" s="307">
        <v>6</v>
      </c>
      <c r="V64" s="93">
        <v>0.5</v>
      </c>
      <c r="W64" s="260"/>
      <c r="X64" s="260"/>
      <c r="Y64" s="260"/>
      <c r="Z64" s="260"/>
    </row>
    <row r="65" spans="1:26" ht="17.25" thickBot="1">
      <c r="A65" s="27" t="s">
        <v>208</v>
      </c>
      <c r="B65" s="28">
        <v>14</v>
      </c>
      <c r="C65" s="28">
        <v>4</v>
      </c>
      <c r="D65" s="53">
        <v>0.28570000000000001</v>
      </c>
      <c r="E65" s="28">
        <v>2</v>
      </c>
      <c r="F65" s="28">
        <v>1</v>
      </c>
      <c r="G65" s="28">
        <v>2</v>
      </c>
      <c r="H65" s="243">
        <v>0.1429</v>
      </c>
      <c r="I65" s="28">
        <v>4</v>
      </c>
      <c r="J65" s="308">
        <v>0.28570000000000001</v>
      </c>
      <c r="K65" s="28">
        <v>1</v>
      </c>
      <c r="L65" s="56">
        <v>7.1400000000000005E-2</v>
      </c>
      <c r="M65" s="28">
        <v>3</v>
      </c>
      <c r="N65" s="124">
        <v>0.21429999999999999</v>
      </c>
      <c r="O65" s="28">
        <v>1</v>
      </c>
      <c r="P65" s="309">
        <v>7.1400000000000005E-2</v>
      </c>
      <c r="Q65" s="59">
        <v>1</v>
      </c>
      <c r="R65" s="60">
        <v>7.1400000000000005E-2</v>
      </c>
      <c r="S65" s="37">
        <v>2</v>
      </c>
      <c r="T65" s="310">
        <v>0.1429</v>
      </c>
      <c r="U65" s="45">
        <v>3</v>
      </c>
      <c r="V65" s="311">
        <v>0.21429999999999999</v>
      </c>
      <c r="W65" s="260"/>
      <c r="X65" s="260"/>
      <c r="Y65" s="260"/>
      <c r="Z65" s="260"/>
    </row>
    <row r="66" spans="1:26" ht="17.25" thickBot="1">
      <c r="A66" s="27" t="s">
        <v>209</v>
      </c>
      <c r="B66" s="28">
        <v>15</v>
      </c>
      <c r="C66" s="28">
        <v>1</v>
      </c>
      <c r="D66" s="312">
        <v>6.6699999999999995E-2</v>
      </c>
      <c r="E66" s="28">
        <v>5</v>
      </c>
      <c r="F66" s="28">
        <v>0</v>
      </c>
      <c r="G66" s="28">
        <v>1</v>
      </c>
      <c r="H66" s="313">
        <v>6.6699999999999995E-2</v>
      </c>
      <c r="I66" s="28">
        <v>1</v>
      </c>
      <c r="J66" s="314">
        <v>6.6699999999999995E-2</v>
      </c>
      <c r="K66" s="28">
        <v>4</v>
      </c>
      <c r="L66" s="221">
        <v>0.26669999999999999</v>
      </c>
      <c r="M66" s="28">
        <v>2</v>
      </c>
      <c r="N66" s="315">
        <v>0.1333</v>
      </c>
      <c r="O66" s="28">
        <v>3</v>
      </c>
      <c r="P66" s="79">
        <v>0.2</v>
      </c>
      <c r="Q66" s="72">
        <v>4</v>
      </c>
      <c r="R66" s="316">
        <v>0.26669999999999999</v>
      </c>
      <c r="S66" s="317">
        <v>1</v>
      </c>
      <c r="T66" s="318">
        <v>6.6699999999999995E-2</v>
      </c>
      <c r="U66" s="45">
        <v>3</v>
      </c>
      <c r="V66" s="36">
        <v>0.2</v>
      </c>
      <c r="W66" s="260"/>
      <c r="X66" s="260"/>
      <c r="Y66" s="260"/>
      <c r="Z66" s="260"/>
    </row>
    <row r="67" spans="1:26" ht="17.25" thickBot="1">
      <c r="A67" s="27" t="s">
        <v>210</v>
      </c>
      <c r="B67" s="28">
        <v>62</v>
      </c>
      <c r="C67" s="28">
        <v>11</v>
      </c>
      <c r="D67" s="319">
        <v>0.1774</v>
      </c>
      <c r="E67" s="28">
        <v>17</v>
      </c>
      <c r="F67" s="28">
        <v>9</v>
      </c>
      <c r="G67" s="28">
        <v>13</v>
      </c>
      <c r="H67" s="78">
        <v>0.2097</v>
      </c>
      <c r="I67" s="28">
        <v>15</v>
      </c>
      <c r="J67" s="320">
        <v>0.2419</v>
      </c>
      <c r="K67" s="28">
        <v>12</v>
      </c>
      <c r="L67" s="115">
        <v>0.19350000000000001</v>
      </c>
      <c r="M67" s="28">
        <v>14</v>
      </c>
      <c r="N67" s="286">
        <v>0.2258</v>
      </c>
      <c r="O67" s="28">
        <v>16</v>
      </c>
      <c r="P67" s="205">
        <v>0.2581</v>
      </c>
      <c r="Q67" s="218">
        <v>13</v>
      </c>
      <c r="R67" s="119">
        <v>0.2097</v>
      </c>
      <c r="S67" s="247">
        <v>12</v>
      </c>
      <c r="T67" s="144">
        <v>0.19350000000000001</v>
      </c>
      <c r="U67" s="206">
        <v>26</v>
      </c>
      <c r="V67" s="274">
        <v>0.4194</v>
      </c>
      <c r="W67" s="260"/>
      <c r="X67" s="260"/>
      <c r="Y67" s="260"/>
      <c r="Z67" s="260"/>
    </row>
    <row r="68" spans="1:26" ht="33.75" thickBot="1">
      <c r="A68" s="27" t="s">
        <v>211</v>
      </c>
      <c r="B68" s="28">
        <v>41</v>
      </c>
      <c r="C68" s="28">
        <v>10</v>
      </c>
      <c r="D68" s="321">
        <v>0.24390000000000001</v>
      </c>
      <c r="E68" s="28">
        <v>10</v>
      </c>
      <c r="F68" s="28">
        <v>2</v>
      </c>
      <c r="G68" s="28">
        <v>9</v>
      </c>
      <c r="H68" s="87">
        <v>0.2195</v>
      </c>
      <c r="I68" s="28">
        <v>6</v>
      </c>
      <c r="J68" s="78">
        <v>0.14630000000000001</v>
      </c>
      <c r="K68" s="28">
        <v>5</v>
      </c>
      <c r="L68" s="165">
        <v>0.122</v>
      </c>
      <c r="M68" s="28">
        <v>2</v>
      </c>
      <c r="N68" s="322">
        <v>4.8800000000000003E-2</v>
      </c>
      <c r="O68" s="28">
        <v>8</v>
      </c>
      <c r="P68" s="216">
        <v>0.1951</v>
      </c>
      <c r="Q68" s="80">
        <v>8</v>
      </c>
      <c r="R68" s="82">
        <v>0.1951</v>
      </c>
      <c r="S68" s="145">
        <v>10</v>
      </c>
      <c r="T68" s="84">
        <v>0.24390000000000001</v>
      </c>
      <c r="U68" s="83">
        <v>14</v>
      </c>
      <c r="V68" s="146">
        <v>0.34150000000000003</v>
      </c>
      <c r="W68" s="260"/>
      <c r="X68" s="260"/>
      <c r="Y68" s="260"/>
      <c r="Z68" s="260"/>
    </row>
    <row r="69" spans="1:26" ht="17.25" thickBot="1">
      <c r="A69" s="27" t="s">
        <v>212</v>
      </c>
      <c r="B69" s="28">
        <v>30</v>
      </c>
      <c r="C69" s="28">
        <v>2</v>
      </c>
      <c r="D69" s="312">
        <v>6.6699999999999995E-2</v>
      </c>
      <c r="E69" s="28">
        <v>12</v>
      </c>
      <c r="F69" s="28">
        <v>4</v>
      </c>
      <c r="G69" s="28">
        <v>2</v>
      </c>
      <c r="H69" s="313">
        <v>6.6699999999999995E-2</v>
      </c>
      <c r="I69" s="28">
        <v>4</v>
      </c>
      <c r="J69" s="323">
        <v>0.1333</v>
      </c>
      <c r="K69" s="28">
        <v>6</v>
      </c>
      <c r="L69" s="138">
        <v>0.2</v>
      </c>
      <c r="M69" s="28">
        <v>4</v>
      </c>
      <c r="N69" s="315">
        <v>0.1333</v>
      </c>
      <c r="O69" s="28">
        <v>6</v>
      </c>
      <c r="P69" s="79">
        <v>0.2</v>
      </c>
      <c r="Q69" s="42">
        <v>0</v>
      </c>
      <c r="R69" s="31">
        <v>0</v>
      </c>
      <c r="S69" s="213">
        <v>4</v>
      </c>
      <c r="T69" s="161">
        <v>0.1333</v>
      </c>
      <c r="U69" s="39">
        <v>8</v>
      </c>
      <c r="V69" s="324">
        <v>0.26669999999999999</v>
      </c>
      <c r="W69" s="260"/>
      <c r="X69" s="260"/>
      <c r="Y69" s="260"/>
      <c r="Z69" s="260"/>
    </row>
    <row r="70" spans="1:26" ht="33.75" thickBot="1">
      <c r="A70" s="27" t="s">
        <v>213</v>
      </c>
      <c r="B70" s="28">
        <v>47</v>
      </c>
      <c r="C70" s="28">
        <v>16</v>
      </c>
      <c r="D70" s="125">
        <v>0.34039999999999998</v>
      </c>
      <c r="E70" s="28">
        <v>13</v>
      </c>
      <c r="F70" s="28">
        <v>2</v>
      </c>
      <c r="G70" s="28">
        <v>14</v>
      </c>
      <c r="H70" s="194">
        <v>0.2979</v>
      </c>
      <c r="I70" s="28">
        <v>7</v>
      </c>
      <c r="J70" s="49">
        <v>0.1489</v>
      </c>
      <c r="K70" s="28">
        <v>11</v>
      </c>
      <c r="L70" s="325">
        <v>0.23400000000000001</v>
      </c>
      <c r="M70" s="28">
        <v>10</v>
      </c>
      <c r="N70" s="326">
        <v>0.21279999999999999</v>
      </c>
      <c r="O70" s="28">
        <v>12</v>
      </c>
      <c r="P70" s="327">
        <v>0.25530000000000003</v>
      </c>
      <c r="Q70" s="156">
        <v>15</v>
      </c>
      <c r="R70" s="130">
        <v>0.31909999999999999</v>
      </c>
      <c r="S70" s="255">
        <v>16</v>
      </c>
      <c r="T70" s="289">
        <v>0.34039999999999998</v>
      </c>
      <c r="U70" s="257">
        <v>23</v>
      </c>
      <c r="V70" s="296">
        <v>0.4894</v>
      </c>
      <c r="W70" s="260"/>
      <c r="X70" s="260"/>
      <c r="Y70" s="260"/>
      <c r="Z70" s="260"/>
    </row>
    <row r="71" spans="1:26" ht="33.75" thickBot="1">
      <c r="A71" s="27" t="s">
        <v>170</v>
      </c>
      <c r="B71" s="28">
        <v>8</v>
      </c>
      <c r="C71" s="28">
        <v>0</v>
      </c>
      <c r="D71" s="31">
        <v>0</v>
      </c>
      <c r="E71" s="28">
        <v>2</v>
      </c>
      <c r="F71" s="28">
        <v>1</v>
      </c>
      <c r="G71" s="28">
        <v>0</v>
      </c>
      <c r="H71" s="31">
        <v>0</v>
      </c>
      <c r="I71" s="28">
        <v>0</v>
      </c>
      <c r="J71" s="31">
        <v>0</v>
      </c>
      <c r="K71" s="28">
        <v>2</v>
      </c>
      <c r="L71" s="88">
        <v>0.25</v>
      </c>
      <c r="M71" s="28">
        <v>0</v>
      </c>
      <c r="N71" s="31">
        <v>0</v>
      </c>
      <c r="O71" s="28">
        <v>2</v>
      </c>
      <c r="P71" s="124">
        <v>0.25</v>
      </c>
      <c r="Q71" s="42">
        <v>0</v>
      </c>
      <c r="R71" s="31">
        <v>0</v>
      </c>
      <c r="S71" s="42">
        <v>0</v>
      </c>
      <c r="T71" s="31">
        <v>0</v>
      </c>
      <c r="U71" s="328">
        <v>2</v>
      </c>
      <c r="V71" s="161">
        <v>0.25</v>
      </c>
      <c r="W71" s="260"/>
      <c r="X71" s="260"/>
      <c r="Y71" s="260"/>
      <c r="Z71" s="260"/>
    </row>
    <row r="72" spans="1:26" ht="33.75" thickBot="1">
      <c r="A72" s="27" t="s">
        <v>214</v>
      </c>
      <c r="B72" s="28">
        <v>213</v>
      </c>
      <c r="C72" s="28">
        <v>53</v>
      </c>
      <c r="D72" s="87">
        <v>0.24879999999999999</v>
      </c>
      <c r="E72" s="28">
        <v>38</v>
      </c>
      <c r="F72" s="28">
        <v>31</v>
      </c>
      <c r="G72" s="28">
        <v>56</v>
      </c>
      <c r="H72" s="329">
        <v>0.26290000000000002</v>
      </c>
      <c r="I72" s="28">
        <v>40</v>
      </c>
      <c r="J72" s="141">
        <v>0.18779999999999999</v>
      </c>
      <c r="K72" s="28">
        <v>37</v>
      </c>
      <c r="L72" s="55">
        <v>0.17369999999999999</v>
      </c>
      <c r="M72" s="28">
        <v>26</v>
      </c>
      <c r="N72" s="204">
        <v>0.1221</v>
      </c>
      <c r="O72" s="28">
        <v>33</v>
      </c>
      <c r="P72" s="323">
        <v>0.15490000000000001</v>
      </c>
      <c r="Q72" s="330">
        <v>46</v>
      </c>
      <c r="R72" s="331">
        <v>0.216</v>
      </c>
      <c r="S72" s="330">
        <v>53</v>
      </c>
      <c r="T72" s="198">
        <v>0.24879999999999999</v>
      </c>
      <c r="U72" s="330">
        <v>98</v>
      </c>
      <c r="V72" s="332">
        <v>0.46010000000000001</v>
      </c>
      <c r="W72" s="260"/>
      <c r="X72" s="260"/>
      <c r="Y72" s="260"/>
      <c r="Z72" s="260"/>
    </row>
    <row r="73" spans="1:26" ht="17.25" thickBot="1">
      <c r="A73" s="27" t="s">
        <v>215</v>
      </c>
      <c r="B73" s="28">
        <v>0</v>
      </c>
      <c r="C73" s="28">
        <v>0</v>
      </c>
      <c r="D73" s="31">
        <v>0</v>
      </c>
      <c r="E73" s="28">
        <v>0</v>
      </c>
      <c r="F73" s="28">
        <v>0</v>
      </c>
      <c r="G73" s="28">
        <v>0</v>
      </c>
      <c r="H73" s="31">
        <v>0</v>
      </c>
      <c r="I73" s="28">
        <v>0</v>
      </c>
      <c r="J73" s="31">
        <v>0</v>
      </c>
      <c r="K73" s="28">
        <v>0</v>
      </c>
      <c r="L73" s="31">
        <v>0</v>
      </c>
      <c r="M73" s="28">
        <v>0</v>
      </c>
      <c r="N73" s="31">
        <v>0</v>
      </c>
      <c r="O73" s="28">
        <v>0</v>
      </c>
      <c r="P73" s="31">
        <v>0</v>
      </c>
      <c r="Q73" s="42">
        <v>0</v>
      </c>
      <c r="R73" s="31">
        <v>0</v>
      </c>
      <c r="S73" s="42">
        <v>0</v>
      </c>
      <c r="T73" s="31">
        <v>0</v>
      </c>
      <c r="U73" s="42">
        <v>0</v>
      </c>
      <c r="V73" s="31">
        <v>0</v>
      </c>
      <c r="W73" s="260"/>
      <c r="X73" s="260"/>
      <c r="Y73" s="260"/>
      <c r="Z73" s="260"/>
    </row>
    <row r="74" spans="1:26" ht="33.75" thickBot="1">
      <c r="A74" s="27" t="s">
        <v>216</v>
      </c>
      <c r="B74" s="28">
        <v>0</v>
      </c>
      <c r="C74" s="28">
        <v>0</v>
      </c>
      <c r="D74" s="31">
        <v>0</v>
      </c>
      <c r="E74" s="28">
        <v>0</v>
      </c>
      <c r="F74" s="28">
        <v>0</v>
      </c>
      <c r="G74" s="28">
        <v>0</v>
      </c>
      <c r="H74" s="31">
        <v>0</v>
      </c>
      <c r="I74" s="28">
        <v>0</v>
      </c>
      <c r="J74" s="31">
        <v>0</v>
      </c>
      <c r="K74" s="28">
        <v>0</v>
      </c>
      <c r="L74" s="31">
        <v>0</v>
      </c>
      <c r="M74" s="28">
        <v>0</v>
      </c>
      <c r="N74" s="31">
        <v>0</v>
      </c>
      <c r="O74" s="28">
        <v>0</v>
      </c>
      <c r="P74" s="31">
        <v>0</v>
      </c>
      <c r="Q74" s="42">
        <v>0</v>
      </c>
      <c r="R74" s="31">
        <v>0</v>
      </c>
      <c r="S74" s="42">
        <v>0</v>
      </c>
      <c r="T74" s="31">
        <v>0</v>
      </c>
      <c r="U74" s="42">
        <v>0</v>
      </c>
      <c r="V74" s="31">
        <v>0</v>
      </c>
      <c r="W74" s="260"/>
      <c r="X74" s="260"/>
      <c r="Y74" s="260"/>
      <c r="Z74" s="260"/>
    </row>
    <row r="75" spans="1:26" ht="17.25" thickBot="1">
      <c r="A75" s="27" t="s">
        <v>217</v>
      </c>
      <c r="B75" s="28">
        <v>0</v>
      </c>
      <c r="C75" s="28">
        <v>0</v>
      </c>
      <c r="D75" s="31">
        <v>0</v>
      </c>
      <c r="E75" s="28">
        <v>0</v>
      </c>
      <c r="F75" s="28">
        <v>0</v>
      </c>
      <c r="G75" s="28">
        <v>0</v>
      </c>
      <c r="H75" s="31">
        <v>0</v>
      </c>
      <c r="I75" s="28">
        <v>0</v>
      </c>
      <c r="J75" s="31">
        <v>0</v>
      </c>
      <c r="K75" s="28">
        <v>0</v>
      </c>
      <c r="L75" s="31">
        <v>0</v>
      </c>
      <c r="M75" s="28">
        <v>0</v>
      </c>
      <c r="N75" s="31">
        <v>0</v>
      </c>
      <c r="O75" s="28">
        <v>0</v>
      </c>
      <c r="P75" s="31">
        <v>0</v>
      </c>
      <c r="Q75" s="42">
        <v>0</v>
      </c>
      <c r="R75" s="31">
        <v>0</v>
      </c>
      <c r="S75" s="42">
        <v>0</v>
      </c>
      <c r="T75" s="31">
        <v>0</v>
      </c>
      <c r="U75" s="42">
        <v>0</v>
      </c>
      <c r="V75" s="31">
        <v>0</v>
      </c>
      <c r="W75" s="260"/>
      <c r="X75" s="260"/>
      <c r="Y75" s="260"/>
      <c r="Z75" s="260"/>
    </row>
    <row r="76" spans="1:26" ht="17.25" thickBot="1">
      <c r="A76" s="27" t="s">
        <v>218</v>
      </c>
      <c r="B76" s="28">
        <v>0</v>
      </c>
      <c r="C76" s="28">
        <v>0</v>
      </c>
      <c r="D76" s="31">
        <v>0</v>
      </c>
      <c r="E76" s="28">
        <v>0</v>
      </c>
      <c r="F76" s="28">
        <v>0</v>
      </c>
      <c r="G76" s="28">
        <v>0</v>
      </c>
      <c r="H76" s="31">
        <v>0</v>
      </c>
      <c r="I76" s="28">
        <v>0</v>
      </c>
      <c r="J76" s="31">
        <v>0</v>
      </c>
      <c r="K76" s="28">
        <v>0</v>
      </c>
      <c r="L76" s="31">
        <v>0</v>
      </c>
      <c r="M76" s="28">
        <v>0</v>
      </c>
      <c r="N76" s="31">
        <v>0</v>
      </c>
      <c r="O76" s="28">
        <v>0</v>
      </c>
      <c r="P76" s="31">
        <v>0</v>
      </c>
      <c r="Q76" s="42">
        <v>0</v>
      </c>
      <c r="R76" s="31">
        <v>0</v>
      </c>
      <c r="S76" s="42">
        <v>0</v>
      </c>
      <c r="T76" s="31">
        <v>0</v>
      </c>
      <c r="U76" s="42">
        <v>0</v>
      </c>
      <c r="V76" s="31">
        <v>0</v>
      </c>
      <c r="W76" s="260"/>
      <c r="X76" s="260"/>
      <c r="Y76" s="260"/>
      <c r="Z76" s="260"/>
    </row>
    <row r="77" spans="1:26" ht="33.75" thickBot="1">
      <c r="A77" s="27" t="s">
        <v>219</v>
      </c>
      <c r="B77" s="28">
        <v>0</v>
      </c>
      <c r="C77" s="28">
        <v>0</v>
      </c>
      <c r="D77" s="31">
        <v>0</v>
      </c>
      <c r="E77" s="28">
        <v>0</v>
      </c>
      <c r="F77" s="28">
        <v>0</v>
      </c>
      <c r="G77" s="28">
        <v>0</v>
      </c>
      <c r="H77" s="31">
        <v>0</v>
      </c>
      <c r="I77" s="28">
        <v>0</v>
      </c>
      <c r="J77" s="31">
        <v>0</v>
      </c>
      <c r="K77" s="28">
        <v>0</v>
      </c>
      <c r="L77" s="31">
        <v>0</v>
      </c>
      <c r="M77" s="28">
        <v>0</v>
      </c>
      <c r="N77" s="31">
        <v>0</v>
      </c>
      <c r="O77" s="28">
        <v>0</v>
      </c>
      <c r="P77" s="31">
        <v>0</v>
      </c>
      <c r="Q77" s="42">
        <v>0</v>
      </c>
      <c r="R77" s="31">
        <v>0</v>
      </c>
      <c r="S77" s="42">
        <v>0</v>
      </c>
      <c r="T77" s="31">
        <v>0</v>
      </c>
      <c r="U77" s="42">
        <v>0</v>
      </c>
      <c r="V77" s="31">
        <v>0</v>
      </c>
      <c r="W77" s="260"/>
      <c r="X77" s="260"/>
      <c r="Y77" s="260"/>
      <c r="Z77" s="260"/>
    </row>
    <row r="78" spans="1:26" ht="33.75" thickBot="1">
      <c r="A78" s="27" t="s">
        <v>220</v>
      </c>
      <c r="B78" s="28">
        <v>0</v>
      </c>
      <c r="C78" s="28">
        <v>0</v>
      </c>
      <c r="D78" s="31">
        <v>0</v>
      </c>
      <c r="E78" s="28">
        <v>0</v>
      </c>
      <c r="F78" s="28">
        <v>0</v>
      </c>
      <c r="G78" s="28">
        <v>0</v>
      </c>
      <c r="H78" s="31">
        <v>0</v>
      </c>
      <c r="I78" s="28">
        <v>0</v>
      </c>
      <c r="J78" s="31">
        <v>0</v>
      </c>
      <c r="K78" s="28">
        <v>0</v>
      </c>
      <c r="L78" s="31">
        <v>0</v>
      </c>
      <c r="M78" s="28">
        <v>0</v>
      </c>
      <c r="N78" s="31">
        <v>0</v>
      </c>
      <c r="O78" s="28">
        <v>0</v>
      </c>
      <c r="P78" s="31">
        <v>0</v>
      </c>
      <c r="Q78" s="42">
        <v>0</v>
      </c>
      <c r="R78" s="31">
        <v>0</v>
      </c>
      <c r="S78" s="42">
        <v>0</v>
      </c>
      <c r="T78" s="31">
        <v>0</v>
      </c>
      <c r="U78" s="42">
        <v>0</v>
      </c>
      <c r="V78" s="31">
        <v>0</v>
      </c>
      <c r="W78" s="260"/>
      <c r="X78" s="260"/>
      <c r="Y78" s="260"/>
      <c r="Z78" s="260"/>
    </row>
    <row r="79" spans="1:26" ht="33.75" thickBot="1">
      <c r="A79" s="27" t="s">
        <v>221</v>
      </c>
      <c r="B79" s="28">
        <v>0</v>
      </c>
      <c r="C79" s="28">
        <v>0</v>
      </c>
      <c r="D79" s="31">
        <v>0</v>
      </c>
      <c r="E79" s="28">
        <v>0</v>
      </c>
      <c r="F79" s="28">
        <v>0</v>
      </c>
      <c r="G79" s="28">
        <v>0</v>
      </c>
      <c r="H79" s="31">
        <v>0</v>
      </c>
      <c r="I79" s="28">
        <v>0</v>
      </c>
      <c r="J79" s="31">
        <v>0</v>
      </c>
      <c r="K79" s="28">
        <v>0</v>
      </c>
      <c r="L79" s="31">
        <v>0</v>
      </c>
      <c r="M79" s="28">
        <v>0</v>
      </c>
      <c r="N79" s="31">
        <v>0</v>
      </c>
      <c r="O79" s="28">
        <v>0</v>
      </c>
      <c r="P79" s="31">
        <v>0</v>
      </c>
      <c r="Q79" s="42">
        <v>0</v>
      </c>
      <c r="R79" s="31">
        <v>0</v>
      </c>
      <c r="S79" s="42">
        <v>0</v>
      </c>
      <c r="T79" s="31">
        <v>0</v>
      </c>
      <c r="U79" s="42">
        <v>0</v>
      </c>
      <c r="V79" s="31">
        <v>0</v>
      </c>
      <c r="W79" s="260"/>
      <c r="X79" s="260"/>
      <c r="Y79" s="260"/>
      <c r="Z79" s="260"/>
    </row>
    <row r="80" spans="1:26" ht="17.25" thickBot="1">
      <c r="A80" s="27" t="s">
        <v>222</v>
      </c>
      <c r="B80" s="28">
        <v>0</v>
      </c>
      <c r="C80" s="28">
        <v>0</v>
      </c>
      <c r="D80" s="31">
        <v>0</v>
      </c>
      <c r="E80" s="28">
        <v>0</v>
      </c>
      <c r="F80" s="28">
        <v>0</v>
      </c>
      <c r="G80" s="28">
        <v>0</v>
      </c>
      <c r="H80" s="31">
        <v>0</v>
      </c>
      <c r="I80" s="28">
        <v>0</v>
      </c>
      <c r="J80" s="31">
        <v>0</v>
      </c>
      <c r="K80" s="28">
        <v>0</v>
      </c>
      <c r="L80" s="31">
        <v>0</v>
      </c>
      <c r="M80" s="28">
        <v>0</v>
      </c>
      <c r="N80" s="31">
        <v>0</v>
      </c>
      <c r="O80" s="28">
        <v>0</v>
      </c>
      <c r="P80" s="31">
        <v>0</v>
      </c>
      <c r="Q80" s="42">
        <v>0</v>
      </c>
      <c r="R80" s="31">
        <v>0</v>
      </c>
      <c r="S80" s="42">
        <v>0</v>
      </c>
      <c r="T80" s="31">
        <v>0</v>
      </c>
      <c r="U80" s="42">
        <v>0</v>
      </c>
      <c r="V80" s="31">
        <v>0</v>
      </c>
      <c r="W80" s="260"/>
      <c r="X80" s="260"/>
      <c r="Y80" s="260"/>
      <c r="Z80" s="260"/>
    </row>
    <row r="81" spans="1:26" ht="33.75" thickBot="1">
      <c r="A81" s="27" t="s">
        <v>223</v>
      </c>
      <c r="B81" s="28">
        <v>0</v>
      </c>
      <c r="C81" s="28">
        <v>0</v>
      </c>
      <c r="D81" s="31">
        <v>0</v>
      </c>
      <c r="E81" s="28">
        <v>0</v>
      </c>
      <c r="F81" s="28">
        <v>0</v>
      </c>
      <c r="G81" s="28">
        <v>0</v>
      </c>
      <c r="H81" s="31">
        <v>0</v>
      </c>
      <c r="I81" s="28">
        <v>0</v>
      </c>
      <c r="J81" s="31">
        <v>0</v>
      </c>
      <c r="K81" s="28">
        <v>0</v>
      </c>
      <c r="L81" s="31">
        <v>0</v>
      </c>
      <c r="M81" s="28">
        <v>0</v>
      </c>
      <c r="N81" s="31">
        <v>0</v>
      </c>
      <c r="O81" s="28">
        <v>0</v>
      </c>
      <c r="P81" s="31">
        <v>0</v>
      </c>
      <c r="Q81" s="42">
        <v>0</v>
      </c>
      <c r="R81" s="31">
        <v>0</v>
      </c>
      <c r="S81" s="42">
        <v>0</v>
      </c>
      <c r="T81" s="31">
        <v>0</v>
      </c>
      <c r="U81" s="42">
        <v>0</v>
      </c>
      <c r="V81" s="31">
        <v>0</v>
      </c>
      <c r="W81" s="260"/>
      <c r="X81" s="260"/>
      <c r="Y81" s="260"/>
      <c r="Z81" s="260"/>
    </row>
    <row r="82" spans="1:26" ht="17.25" thickBot="1">
      <c r="A82" s="27" t="s">
        <v>224</v>
      </c>
      <c r="B82" s="28">
        <v>0</v>
      </c>
      <c r="C82" s="28">
        <v>0</v>
      </c>
      <c r="D82" s="31">
        <v>0</v>
      </c>
      <c r="E82" s="28">
        <v>0</v>
      </c>
      <c r="F82" s="28">
        <v>0</v>
      </c>
      <c r="G82" s="28">
        <v>0</v>
      </c>
      <c r="H82" s="31">
        <v>0</v>
      </c>
      <c r="I82" s="28">
        <v>0</v>
      </c>
      <c r="J82" s="31">
        <v>0</v>
      </c>
      <c r="K82" s="28">
        <v>0</v>
      </c>
      <c r="L82" s="31">
        <v>0</v>
      </c>
      <c r="M82" s="28">
        <v>0</v>
      </c>
      <c r="N82" s="31">
        <v>0</v>
      </c>
      <c r="O82" s="28">
        <v>0</v>
      </c>
      <c r="P82" s="31">
        <v>0</v>
      </c>
      <c r="Q82" s="42">
        <v>0</v>
      </c>
      <c r="R82" s="31">
        <v>0</v>
      </c>
      <c r="S82" s="42">
        <v>0</v>
      </c>
      <c r="T82" s="31">
        <v>0</v>
      </c>
      <c r="U82" s="42">
        <v>0</v>
      </c>
      <c r="V82" s="31">
        <v>0</v>
      </c>
      <c r="W82" s="260"/>
      <c r="X82" s="260"/>
      <c r="Y82" s="260"/>
      <c r="Z82" s="260"/>
    </row>
    <row r="83" spans="1:26" ht="17.25" thickBot="1">
      <c r="A83" s="27" t="s">
        <v>225</v>
      </c>
      <c r="B83" s="28">
        <v>0</v>
      </c>
      <c r="C83" s="28">
        <v>0</v>
      </c>
      <c r="D83" s="31">
        <v>0</v>
      </c>
      <c r="E83" s="28">
        <v>0</v>
      </c>
      <c r="F83" s="28">
        <v>0</v>
      </c>
      <c r="G83" s="28">
        <v>0</v>
      </c>
      <c r="H83" s="31">
        <v>0</v>
      </c>
      <c r="I83" s="28">
        <v>0</v>
      </c>
      <c r="J83" s="31">
        <v>0</v>
      </c>
      <c r="K83" s="28">
        <v>0</v>
      </c>
      <c r="L83" s="31">
        <v>0</v>
      </c>
      <c r="M83" s="28">
        <v>0</v>
      </c>
      <c r="N83" s="31">
        <v>0</v>
      </c>
      <c r="O83" s="28">
        <v>0</v>
      </c>
      <c r="P83" s="31">
        <v>0</v>
      </c>
      <c r="Q83" s="42">
        <v>0</v>
      </c>
      <c r="R83" s="31">
        <v>0</v>
      </c>
      <c r="S83" s="42">
        <v>0</v>
      </c>
      <c r="T83" s="31">
        <v>0</v>
      </c>
      <c r="U83" s="42">
        <v>0</v>
      </c>
      <c r="V83" s="31">
        <v>0</v>
      </c>
      <c r="W83" s="260"/>
      <c r="X83" s="260"/>
      <c r="Y83" s="260"/>
      <c r="Z83" s="260"/>
    </row>
    <row r="84" spans="1:26" ht="17.25" thickBot="1">
      <c r="A84" s="27" t="s">
        <v>226</v>
      </c>
      <c r="B84" s="28">
        <v>8</v>
      </c>
      <c r="C84" s="28">
        <v>0</v>
      </c>
      <c r="D84" s="31">
        <v>0</v>
      </c>
      <c r="E84" s="28">
        <v>2</v>
      </c>
      <c r="F84" s="28">
        <v>2</v>
      </c>
      <c r="G84" s="28">
        <v>0</v>
      </c>
      <c r="H84" s="31">
        <v>0</v>
      </c>
      <c r="I84" s="28">
        <v>3</v>
      </c>
      <c r="J84" s="333">
        <v>0.375</v>
      </c>
      <c r="K84" s="28">
        <v>0</v>
      </c>
      <c r="L84" s="31">
        <v>0</v>
      </c>
      <c r="M84" s="28">
        <v>0</v>
      </c>
      <c r="N84" s="31">
        <v>0</v>
      </c>
      <c r="O84" s="28">
        <v>0</v>
      </c>
      <c r="P84" s="31">
        <v>0</v>
      </c>
      <c r="Q84" s="59">
        <v>1</v>
      </c>
      <c r="R84" s="324">
        <v>0.125</v>
      </c>
      <c r="S84" s="42">
        <v>0</v>
      </c>
      <c r="T84" s="31">
        <v>0</v>
      </c>
      <c r="U84" s="63">
        <v>4</v>
      </c>
      <c r="V84" s="93">
        <v>0.5</v>
      </c>
      <c r="W84" s="260"/>
      <c r="X84" s="260"/>
      <c r="Y84" s="260"/>
      <c r="Z84" s="260"/>
    </row>
  </sheetData>
  <autoFilter ref="A1:Z84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Today's Selections</vt:lpstr>
      <vt:lpstr>TopRated</vt:lpstr>
      <vt:lpstr>Today</vt:lpstr>
      <vt:lpstr>2 Year Olds</vt:lpstr>
      <vt:lpstr>Sprints</vt:lpstr>
      <vt:lpstr>Main</vt:lpstr>
      <vt:lpstr>Headers</vt:lpstr>
      <vt:lpstr>DelDupe</vt:lpstr>
      <vt:lpstr>Sheet1</vt:lpstr>
      <vt:lpstr>Calculations</vt:lpstr>
      <vt:lpstr>1330 Plumpton</vt:lpstr>
      <vt:lpstr>1345 Hereford</vt:lpstr>
      <vt:lpstr>1400 Plumpton</vt:lpstr>
      <vt:lpstr>1415 Hereford</vt:lpstr>
      <vt:lpstr>1430 Plumpton</vt:lpstr>
      <vt:lpstr>1445 Hereford</vt:lpstr>
      <vt:lpstr>1500 Plumpton</vt:lpstr>
      <vt:lpstr>1515 Hereford</vt:lpstr>
      <vt:lpstr>1530 Plumpton</vt:lpstr>
      <vt:lpstr>1545 Hereford</vt:lpstr>
      <vt:lpstr>1600 Plumpton</vt:lpstr>
      <vt:lpstr>1615 Hereford</vt:lpstr>
      <vt:lpstr>1630 Kempton</vt:lpstr>
      <vt:lpstr>1700 Kempton</vt:lpstr>
      <vt:lpstr>1730 Kempton</vt:lpstr>
      <vt:lpstr>1800 Kempton</vt:lpstr>
      <vt:lpstr>1830 Kempton</vt:lpstr>
      <vt:lpstr>1900 Kempton</vt:lpstr>
      <vt:lpstr>1930 Kempton</vt:lpstr>
      <vt:lpstr>Sheets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mrtoal</dc:creator>
  <cp:lastModifiedBy>Mystic</cp:lastModifiedBy>
  <dcterms:created xsi:type="dcterms:W3CDTF">2015-06-12T17:48:49Z</dcterms:created>
  <dcterms:modified xsi:type="dcterms:W3CDTF">2018-11-04T18:59:59Z</dcterms:modified>
</cp:coreProperties>
</file>